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 activeTab="1"/>
  </bookViews>
  <sheets>
    <sheet name="阶段实际盈亏" sheetId="20" state="hidden" r:id="rId1"/>
    <sheet name="价格策略模拟" sheetId="29" r:id="rId2"/>
    <sheet name="阶段总盈亏" sheetId="16" r:id="rId3"/>
    <sheet name="CPC模拟表格" sheetId="15" r:id="rId4"/>
    <sheet name="毛利模拟盈亏" sheetId="17" r:id="rId5"/>
    <sheet name="2" sheetId="25" state="hidden" r:id="rId6"/>
    <sheet name="逮虾户上贴费用详情" sheetId="26" state="hidden" r:id="rId7"/>
    <sheet name="西柚找词垃圾词" sheetId="27" state="hidden" r:id="rId8"/>
    <sheet name="产品关键词" sheetId="40" r:id="rId9"/>
    <sheet name="广告架构" sheetId="50" r:id="rId10"/>
    <sheet name="否词" sheetId="51" r:id="rId11"/>
  </sheets>
  <externalReferences>
    <externalReference r:id="rId15"/>
  </externalReferences>
  <definedNames>
    <definedName name="_xlnm._FilterDatabase" localSheetId="5" hidden="1">'2'!$A$1:$AZ$13</definedName>
    <definedName name="_xlnm._FilterDatabase" localSheetId="6" hidden="1">逮虾户上贴费用详情!$A$1:$S$1343</definedName>
    <definedName name="_xlnm._FilterDatabase" localSheetId="8" hidden="1">产品关键词!$1:$356</definedName>
    <definedName name="_xlnm._FilterDatabase" localSheetId="7" hidden="1">西柚找词垃圾词!#REF!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<sst xmlns="http://schemas.openxmlformats.org/spreadsheetml/2006/main" count="3945" uniqueCount="1917">
  <si>
    <t>时间</t>
  </si>
  <si>
    <t>实际</t>
  </si>
  <si>
    <t>价格</t>
  </si>
  <si>
    <t>站内
coupon</t>
  </si>
  <si>
    <t>站内
code</t>
  </si>
  <si>
    <t>站外
折扣</t>
  </si>
  <si>
    <t>站外
订单</t>
  </si>
  <si>
    <t>站内
自然单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</si>
  <si>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</si>
  <si>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</si>
  <si>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</si>
  <si>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</si>
  <si>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</si>
  <si>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</si>
  <si>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</si>
  <si>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</si>
  <si>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</si>
  <si>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</si>
  <si>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</si>
  <si>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</si>
  <si>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</si>
  <si>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</si>
  <si>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</si>
  <si>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</si>
  <si>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</si>
  <si>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</si>
  <si>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</si>
  <si>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</si>
  <si>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</si>
  <si>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</si>
  <si>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</si>
  <si>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</si>
  <si>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</si>
  <si>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</si>
  <si>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</si>
  <si>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</si>
  <si>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</si>
  <si>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</si>
  <si>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</si>
  <si>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价格策略模拟</t>
  </si>
  <si>
    <t>阶段</t>
  </si>
  <si>
    <t>定价</t>
  </si>
  <si>
    <t>coupon/
秒杀</t>
  </si>
  <si>
    <t>code</t>
  </si>
  <si>
    <t>折后价</t>
  </si>
  <si>
    <t>FBA    
配送费</t>
  </si>
  <si>
    <t>亚马逊
佣金</t>
  </si>
  <si>
    <t>账号
回款</t>
  </si>
  <si>
    <t>仓储费+入库配置费</t>
  </si>
  <si>
    <t>coupon
费用</t>
  </si>
  <si>
    <t>产品
成本</t>
  </si>
  <si>
    <t>物流费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</si>
  <si>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</si>
  <si>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</si>
  <si>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</si>
  <si>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</si>
  <si>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</si>
  <si>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</si>
  <si>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阶段
订单
亏损</t>
  </si>
  <si>
    <t>阶段
订单
总盈亏</t>
  </si>
  <si>
    <t>备注</t>
  </si>
  <si>
    <t>选择性调整</t>
  </si>
  <si>
    <t>/</t>
  </si>
  <si>
    <t>公式</t>
  </si>
  <si>
    <t>3.参考机构或者在亚马逊后台查询</t>
  </si>
  <si>
    <t>未计算</t>
  </si>
  <si>
    <t>1.先填写采购价</t>
  </si>
  <si>
    <t>2.根据材积重推算头程运费</t>
  </si>
  <si>
    <t>4.[ 退货损失成本 = {(产品采购价 + 头程运费)}/{汇率} + 亚马逊配送费 + 佣金的20% + 移除/弃置费用 ]</t>
  </si>
  <si>
    <t>5.亚马逊后台-
商机探测器
按关键词或 ASIN 搜索看细分类退货率</t>
  </si>
  <si>
    <t>6.按退货率计算退货成本，然后平摊到没有退货的95%产品里</t>
  </si>
  <si>
    <t>备注：广告费用未计算</t>
  </si>
  <si>
    <t>竞品日常价格</t>
  </si>
  <si>
    <t>竞品小类目</t>
  </si>
  <si>
    <t>https://www.amazon.com/Best-Sellers-Beauty-Personal-Care-Personal-Makeup-Mirrors/zgbs/beauty/3785121/ref=zg_bs_nav_beauty_3_17738944011</t>
  </si>
  <si>
    <t>前100名找竞品</t>
  </si>
  <si>
    <t>https://www.amazon.com/20X-Magnifying-Adjustable-Brightness-Detachable/dp/B0CT37456F/ref=zg_bs_g_3785121_d_sccl_20/137-8764674-4814218?psc=1</t>
  </si>
  <si>
    <t>https://www.amazon.com/20x-Magnifying-Rechargeable-Adjustable-Brightness/dp/B0D3HNWKWF/ref=zg_bs_g_3785121_d_sccl_39/137-8764674-4814218?psc=1</t>
  </si>
  <si>
    <t>找到自己对标的竞品，为 新品做准备</t>
  </si>
  <si>
    <t>820g</t>
  </si>
  <si>
    <t>产品成本：1688询价60左右</t>
  </si>
  <si>
    <t>物流费用：以海运为主，因此1.37美金运费足够</t>
  </si>
  <si>
    <t>仓储费+配置费的路径</t>
  </si>
  <si>
    <t>后台目录-数据报告-库存与销售报告-月度仓储费     和     后台-帮助—查询-2024 年亚马逊物流入库配置服务费</t>
  </si>
  <si>
    <t>产品移除费的路径</t>
  </si>
  <si>
    <t>后台目录-数据报告-库存与销售报告-移除订单详情</t>
  </si>
  <si>
    <t>退货率的路径</t>
  </si>
  <si>
    <t>后台-商机探测器-查询框输入"makeup mirror with lights"</t>
  </si>
  <si>
    <t>亚马逊退货成本主要包括以下几个方面：
1.亚马逊配送费：当产品被退回时，亚马逊会收取一次性的配送费用。
2.退款管理费：亚马逊在处理退货订单时，会扣除20%的佣金。无论买家是部分退款还是全部退款，这20%的佣金都称为退款管理费。
3.退货服务费：如果产品不可再售，需要支付额外的移除或弃置订单费用。
4.产品成本和头程运费：如果产品不可再售，除了上述费用外，还需要考虑产品的采购成本和头程运费。
具体计算方式如下：
1.可再次销售的情况：[ 退货损失成本 = 亚马逊配送费 + 佣金的20% ]
2.不可再次销售的情况：[ 退货损失成本 = {(产品采购价 + 头程运费)}/{汇率} + 亚马逊配送费 + 佣金的20% + 移除/弃置费用 ]</t>
  </si>
  <si>
    <t>[ 退货损失成本 = {(产品采购价 + 头程运费)}/{汇率} + 亚马逊配送费 + 佣金的20% + 移除/弃置费用 ]</t>
  </si>
  <si>
    <t>美妆镜类目推广方法：</t>
  </si>
  <si>
    <t>第一种：新品上架直接广告拉满</t>
  </si>
  <si>
    <t>第二种：新品前期配合测款，提升自然排名，再开广告</t>
  </si>
  <si>
    <t>免评单为主，按照测评节奏递增</t>
  </si>
  <si>
    <t>第三种：新品前期配合站外，提升自然排名，再开广告</t>
  </si>
  <si>
    <t>站外需要大折扣：50%code+（20%-30%coupon）</t>
  </si>
  <si>
    <t>第四种：测评+广告+大coupon</t>
  </si>
  <si>
    <t>10个左右高质量买家账户测评评论+100个以上的VINE</t>
  </si>
  <si>
    <t>第五种：站外+广告</t>
  </si>
  <si>
    <t>第六种：测评+站外+广告</t>
  </si>
  <si>
    <t>阶段盈亏模拟数据</t>
  </si>
  <si>
    <t>周期</t>
  </si>
  <si>
    <t>cou
pon</t>
  </si>
  <si>
    <t>CPA</t>
  </si>
  <si>
    <t>阶段
广告费</t>
  </si>
  <si>
    <t>毛利
盈亏</t>
  </si>
  <si>
    <t>阶段盈亏
/美金</t>
  </si>
  <si>
    <t>评论
数量</t>
  </si>
  <si>
    <t>阶段
日均
订单</t>
  </si>
  <si>
    <t>阶段
日均
广告单</t>
  </si>
  <si>
    <t>自然单占比</t>
  </si>
  <si>
    <t>阶段
日均
自然单</t>
  </si>
  <si>
    <t>日均
广告费</t>
  </si>
  <si>
    <t>每周
销售额</t>
  </si>
  <si>
    <t>Tacos</t>
  </si>
  <si>
    <t>大类目
排名</t>
  </si>
  <si>
    <t>评论费/（开5个站点VINE，预计来100条评论）,视觉化费用</t>
  </si>
  <si>
    <t>前期亏损/美金</t>
  </si>
  <si>
    <t>总亏损（人民币）</t>
  </si>
  <si>
    <t>对应
月销量</t>
  </si>
  <si>
    <t>对应
日销量</t>
  </si>
  <si>
    <t>与价格模拟表一样</t>
  </si>
  <si>
    <t>第6步 公式算出自然周出单</t>
  </si>
  <si>
    <t>第5步 公式算出广告周出单</t>
  </si>
  <si>
    <t>第4步，周销量等推测日销*7天，毛利模拟表缺的S3一栏就补齐了</t>
  </si>
  <si>
    <t>第8步
需先做CPC模拟表</t>
  </si>
  <si>
    <t>第9步
公式得出</t>
  </si>
  <si>
    <t>第7步
公式 数据来源于《毛利模拟盈亏》S3</t>
  </si>
  <si>
    <t>第10步，计算当周盈亏</t>
  </si>
  <si>
    <t>第2步，根据订单占比推算广告订单；参考广告为主的竞品广告占比参考</t>
  </si>
  <si>
    <t>第3步，日销订单扣减广告单算出自然单</t>
  </si>
  <si>
    <t>前期亏损+VINE</t>
  </si>
  <si>
    <t>第1步，根据目标销量倒推排名</t>
  </si>
  <si>
    <t>根据推排名节奏推销量</t>
  </si>
  <si>
    <t>分解到日销量</t>
  </si>
  <si>
    <t>第1周</t>
  </si>
  <si>
    <t>第2周</t>
  </si>
  <si>
    <t>到货开售，开始销售时间填写到货时间</t>
  </si>
  <si>
    <t>第3周</t>
  </si>
  <si>
    <t>5个站点vine 送150个，成本$9+物流费$1.37+配送费$6美金一个</t>
  </si>
  <si>
    <t>第4周</t>
  </si>
  <si>
    <t>vine成本200美金30个，5条vine就是1000美金</t>
  </si>
  <si>
    <t>第5周</t>
  </si>
  <si>
    <t>图片和视频拍摄费用预估5000美金以内</t>
  </si>
  <si>
    <t>第6周</t>
  </si>
  <si>
    <t>评论测评费用+买家秀视频1000美金以内</t>
  </si>
  <si>
    <t>第7周</t>
  </si>
  <si>
    <t>备注：可以新建子体测评做评论，再合并（测评10个）</t>
  </si>
  <si>
    <t>第8周</t>
  </si>
  <si>
    <t>第9周</t>
  </si>
  <si>
    <t>第10周</t>
  </si>
  <si>
    <t>1.链接细节</t>
  </si>
  <si>
    <t>第11周</t>
  </si>
  <si>
    <t>2.产品开售，做关联视频，买家秀视频，最少做10个以上</t>
  </si>
  <si>
    <t>第12周</t>
  </si>
  <si>
    <t>3.单独开售做vine，6个站点做VINE评价</t>
  </si>
  <si>
    <t>第13周</t>
  </si>
  <si>
    <t>4.有评论再启动广告，10条优质图片视频评论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</si>
  <si>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</si>
  <si>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</si>
  <si>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</si>
  <si>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</si>
  <si>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</si>
  <si>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</si>
  <si>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</si>
  <si>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</si>
  <si>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</si>
  <si>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</si>
  <si>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</si>
  <si>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卖家精灵的【销量预测】查月销量</t>
  </si>
  <si>
    <t>阶段盈亏真实数据</t>
  </si>
  <si>
    <t>常规数据</t>
  </si>
  <si>
    <t>广告数据</t>
  </si>
  <si>
    <t>实时更新</t>
  </si>
  <si>
    <t>操作备注</t>
  </si>
  <si>
    <t>新品
榜单</t>
  </si>
  <si>
    <t>总
销量</t>
  </si>
  <si>
    <t>总访
问量</t>
  </si>
  <si>
    <t>CVR</t>
  </si>
  <si>
    <t>评分</t>
  </si>
  <si>
    <t>曝光量</t>
  </si>
  <si>
    <t>广告
点击</t>
  </si>
  <si>
    <t>CTR</t>
  </si>
  <si>
    <t>广告单</t>
  </si>
  <si>
    <t>平均
CPC</t>
  </si>
  <si>
    <t>花费</t>
  </si>
  <si>
    <t>ACOS</t>
  </si>
  <si>
    <t>自然
访问</t>
  </si>
  <si>
    <t>自然
订单</t>
  </si>
  <si>
    <t>自然
单占比</t>
  </si>
  <si>
    <t>最终
盈亏</t>
  </si>
  <si>
    <t>质量分</t>
  </si>
  <si>
    <t>运营调整</t>
  </si>
  <si>
    <t>广告操作</t>
  </si>
  <si>
    <t>数据来源阶段总盈亏</t>
  </si>
  <si>
    <t xml:space="preserve">转化率参考竞品
用极目可查
</t>
  </si>
  <si>
    <t>极目/SIF/卖家精灵都可以</t>
  </si>
  <si>
    <t>1.花费=广告点击*cpc</t>
  </si>
  <si>
    <t>2.acos=cpc/转化率/客单价</t>
  </si>
  <si>
    <t>如何得出CPA？</t>
  </si>
  <si>
    <t>搜索词点击转化率  ABA数据里，ASIN视图里 需要数据加工</t>
  </si>
  <si>
    <t>竞品的转化率，极目软件可查</t>
  </si>
  <si>
    <t>类目平均转化率在增长建议里面-选品指南针-类目分析-输入关键词找品类-有转化率，有退货率</t>
  </si>
  <si>
    <t>广告真实数据</t>
  </si>
  <si>
    <t>周</t>
  </si>
  <si>
    <t>点击量</t>
  </si>
  <si>
    <t>每日盈亏数据预估</t>
  </si>
  <si>
    <t>coupon</t>
  </si>
  <si>
    <t>实际回款</t>
  </si>
  <si>
    <t>公式
来源《价格模拟表》</t>
  </si>
  <si>
    <t>*来源 阶段总盈亏，需要拆解日销量*7天</t>
  </si>
  <si>
    <t>产品成本+头程运+毛利润）*订单量-广告费</t>
  </si>
  <si>
    <t>每日盈亏真实数据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</si>
  <si>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</si>
  <si>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</si>
  <si>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</si>
  <si>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</si>
  <si>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</si>
  <si>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</si>
  <si>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</si>
  <si>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</si>
  <si>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</si>
  <si>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</si>
  <si>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</si>
  <si>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</si>
  <si>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</si>
  <si>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</si>
  <si>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</si>
  <si>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</si>
  <si>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</si>
  <si>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</si>
  <si>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</si>
  <si>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</si>
  <si>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</si>
  <si>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</si>
  <si>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</si>
  <si>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</si>
  <si>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</si>
  <si>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</si>
  <si>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</si>
  <si>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</si>
  <si>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</si>
  <si>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</si>
  <si>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</si>
  <si>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</si>
  <si>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</si>
  <si>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</si>
  <si>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</si>
  <si>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</si>
  <si>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</si>
  <si>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</si>
  <si>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</si>
  <si>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</si>
  <si>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</si>
  <si>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</si>
  <si>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</si>
  <si>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</si>
  <si>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</si>
  <si>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</si>
  <si>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</si>
  <si>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</si>
  <si>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</si>
  <si>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</si>
  <si>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</si>
  <si>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</si>
  <si>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</si>
  <si>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</si>
  <si>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</si>
  <si>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</si>
  <si>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</si>
  <si>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</si>
  <si>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</si>
  <si>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</si>
  <si>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</si>
  <si>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</si>
  <si>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</si>
  <si>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</si>
  <si>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</si>
  <si>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</si>
  <si>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</si>
  <si>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</si>
  <si>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</si>
  <si>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</si>
  <si>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</si>
  <si>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</si>
  <si>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</si>
  <si>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</si>
  <si>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</si>
  <si>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</si>
  <si>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</si>
  <si>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</si>
  <si>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</si>
  <si>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</si>
  <si>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</si>
  <si>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</si>
  <si>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</si>
  <si>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</si>
  <si>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</si>
  <si>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</si>
  <si>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</si>
  <si>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</si>
  <si>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</si>
  <si>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</si>
  <si>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</si>
  <si>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</si>
  <si>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</si>
  <si>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</si>
  <si>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</si>
  <si>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</si>
  <si>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</si>
  <si>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</si>
  <si>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</si>
  <si>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</si>
  <si>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</si>
  <si>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</si>
  <si>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</si>
  <si>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</si>
  <si>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</si>
  <si>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</si>
  <si>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</si>
  <si>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</si>
  <si>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</si>
  <si>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</si>
  <si>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</si>
  <si>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</si>
  <si>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</si>
  <si>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</si>
  <si>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</si>
  <si>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</si>
  <si>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</si>
  <si>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</si>
  <si>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</si>
  <si>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</si>
  <si>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</si>
  <si>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</si>
  <si>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</si>
  <si>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</si>
  <si>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</si>
  <si>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</si>
  <si>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</si>
  <si>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</si>
  <si>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</si>
  <si>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</si>
  <si>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</si>
  <si>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</si>
  <si>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</si>
  <si>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</si>
  <si>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</si>
  <si>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</si>
  <si>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</si>
  <si>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</si>
  <si>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</si>
  <si>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</si>
  <si>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</si>
  <si>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</si>
  <si>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</si>
  <si>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</si>
  <si>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</si>
  <si>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</si>
  <si>
    <t>标题</t>
  </si>
  <si>
    <t>产品链接</t>
  </si>
  <si>
    <t>ASIN</t>
  </si>
  <si>
    <t>原价</t>
  </si>
  <si>
    <t>折扣码</t>
  </si>
  <si>
    <t>折扣力度</t>
  </si>
  <si>
    <t>其他叠加优惠</t>
  </si>
  <si>
    <t>资源名称</t>
  </si>
  <si>
    <t>资源链接</t>
  </si>
  <si>
    <t>费用</t>
  </si>
  <si>
    <t>状态</t>
  </si>
  <si>
    <t>帖子链接</t>
  </si>
  <si>
    <t>上帖图片</t>
  </si>
  <si>
    <t>失败原因</t>
  </si>
  <si>
    <t>下单时间</t>
  </si>
  <si>
    <t>接单时间</t>
  </si>
  <si>
    <t>上帖时间</t>
  </si>
  <si>
    <t>退款时间</t>
  </si>
  <si>
    <t>4K Dash Cam Front Built-in WiFi, WANLIPO Dash Camera for Cars with 64GB SD Card App Control</t>
  </si>
  <si>
    <t>https://www.amazon.com/promocode/A1DX8GZASC5MLT</t>
  </si>
  <si>
    <t>$99.99</t>
  </si>
  <si>
    <t>$31.99</t>
  </si>
  <si>
    <t>68WHPID3</t>
  </si>
  <si>
    <t>INSANE CHRISTMAS DEALS, Forking Good Deals</t>
  </si>
  <si>
    <t>查看链接</t>
  </si>
  <si>
    <t>已完成</t>
  </si>
  <si>
    <t>查看帖子</t>
  </si>
  <si>
    <t>2023-09-07 15:24:49</t>
  </si>
  <si>
    <t>2023-09-07 18:22:38</t>
  </si>
  <si>
    <t>2023-09-08 11:44:55</t>
  </si>
  <si>
    <t>Saving With Joy- Online Deals and Giveaways</t>
  </si>
  <si>
    <t>2023-09-07 16:49:59</t>
  </si>
  <si>
    <t>2023-09-08 13:42:22</t>
  </si>
  <si>
    <t>The Frugal SAHM | Deals &amp; Discounts for Moms + Babies</t>
  </si>
  <si>
    <t>2023-09-07 18:10:10</t>
  </si>
  <si>
    <t>2023-09-09 03:49:38</t>
  </si>
  <si>
    <t>Leave it on the Porch</t>
  </si>
  <si>
    <t>2023-09-07 15:34:15</t>
  </si>
  <si>
    <t>2023-09-08 09:11:21</t>
  </si>
  <si>
    <t>Nats daily deals and codes</t>
  </si>
  <si>
    <t>已取消/退款</t>
  </si>
  <si>
    <t>未入选</t>
  </si>
  <si>
    <t>2023-09-07 18:13:47</t>
  </si>
  <si>
    <t>2023-09-13 15:39:13</t>
  </si>
  <si>
    <t>Bomb Deals - Promo Codes - Coupons</t>
  </si>
  <si>
    <t>2023-09-07 22:32:59</t>
  </si>
  <si>
    <t>2023-09-08 10:43:22</t>
  </si>
  <si>
    <t>Oopsie Deals</t>
  </si>
  <si>
    <t>查看图片</t>
  </si>
  <si>
    <t>2023-09-07 15:27:44</t>
  </si>
  <si>
    <t>2023-09-08 09:53:51</t>
  </si>
  <si>
    <t>Dysautomama Deals</t>
  </si>
  <si>
    <t>2023-09-07 16:25:17</t>
  </si>
  <si>
    <t>2023-09-08 15:28:24</t>
  </si>
  <si>
    <t>Gretchen's Adventures Deals</t>
  </si>
  <si>
    <t>2023-09-07 18:16:12</t>
  </si>
  <si>
    <t>2023-09-08 18:19:33</t>
  </si>
  <si>
    <t>Ohana Farmhouse 🌺 Daily Deals &amp; Steals</t>
  </si>
  <si>
    <t>2023-09-07 16:18:35</t>
  </si>
  <si>
    <t>2023-09-08 23:27:38</t>
  </si>
  <si>
    <t>https://www.amazon.com/promocode/A6V41M33IJCOY</t>
  </si>
  <si>
    <t>-</t>
  </si>
  <si>
    <t>685AXW4O</t>
  </si>
  <si>
    <t>HarcarSisters - (Deals &amp; Steals)</t>
  </si>
  <si>
    <t>管理员超时不回复</t>
  </si>
  <si>
    <t>2023-09-08 12:05:34</t>
  </si>
  <si>
    <t>2023-09-10 18:13:38</t>
  </si>
  <si>
    <t>Compras toxicas con la patrona</t>
  </si>
  <si>
    <t>2023-09-08 23:37:45</t>
  </si>
  <si>
    <t>2023-09-09 10:11:14</t>
  </si>
  <si>
    <t>Kristen's Deals and Discounts</t>
  </si>
  <si>
    <t>2023-09-08 18:20:51</t>
  </si>
  <si>
    <t>2023-09-09 12:12:40</t>
  </si>
  <si>
    <t>Sales-aholic.com Deals, Glitches, &amp; Free Things</t>
  </si>
  <si>
    <t>2023-09-08 14:15:56</t>
  </si>
  <si>
    <t>2023-09-09 07:14:41</t>
  </si>
  <si>
    <t>Jackie's Fun Finds</t>
  </si>
  <si>
    <t>2023-09-08 18:18:53</t>
  </si>
  <si>
    <t>2023-09-09 14:09:58</t>
  </si>
  <si>
    <t>Coupon with Nada</t>
  </si>
  <si>
    <t>2023-09-08 19:25:02</t>
  </si>
  <si>
    <t>2023-09-11 09:06:26</t>
  </si>
  <si>
    <t>Thrifty Babes®: The Shop Society</t>
  </si>
  <si>
    <t>2023-09-08 12:49:48</t>
  </si>
  <si>
    <t>2023-09-12 22:29:32</t>
  </si>
  <si>
    <t>LaurenLovesDeals &amp; more!</t>
  </si>
  <si>
    <t>Reviews数量不足</t>
  </si>
  <si>
    <t>2023-09-08 13:09:33</t>
  </si>
  <si>
    <t>Amazing - Deals &amp; Codes</t>
  </si>
  <si>
    <t>拼帖人要求退款</t>
  </si>
  <si>
    <t>2023-09-08 19:24:03</t>
  </si>
  <si>
    <t>2023-09-13 20:13:33</t>
  </si>
  <si>
    <t>Bullseye🎯on the Bargain</t>
  </si>
  <si>
    <t>2023-09-08 18:10:20</t>
  </si>
  <si>
    <t>2023-09-11 14:06:40</t>
  </si>
  <si>
    <t>KB's Deals™</t>
  </si>
  <si>
    <t>2023-09-08 12:42:32</t>
  </si>
  <si>
    <t>2023-09-12 20:36:32</t>
  </si>
  <si>
    <t>🌷simply sales with Alyssa &amp; Sarah</t>
  </si>
  <si>
    <t>2023-09-08 14:57:17</t>
  </si>
  <si>
    <t>2023-09-09 18:48:42</t>
  </si>
  <si>
    <t>https://www.amazon.com/promocode/A3KI4FHP7QJ2RZ</t>
  </si>
  <si>
    <t>68Z5D8VU</t>
  </si>
  <si>
    <t>2023-09-09 11:16:31</t>
  </si>
  <si>
    <t>2023-09-09 17:18:41</t>
  </si>
  <si>
    <t>2023-09-10 22:43:33</t>
  </si>
  <si>
    <t>The Glitch Witch - A Snarky Deals Group</t>
  </si>
  <si>
    <t>2023-09-09 18:11:16</t>
  </si>
  <si>
    <t>2023-09-09 23:58:34</t>
  </si>
  <si>
    <t>2023-09-09 18:10:39</t>
  </si>
  <si>
    <t>2023-09-12 12:32:38</t>
  </si>
  <si>
    <t>2023-09-09 14:42:00</t>
  </si>
  <si>
    <t>2023-09-13 20:05:36</t>
  </si>
  <si>
    <t>2023-09-09 14:41:20</t>
  </si>
  <si>
    <t>2023-09-12 22:29:33</t>
  </si>
  <si>
    <t>BUT It Was On Sale..💥💥</t>
  </si>
  <si>
    <t>2023-09-09 18:06:35</t>
  </si>
  <si>
    <t>2023-09-10 20:05:36</t>
  </si>
  <si>
    <t>Mommy &amp; Me Deals</t>
  </si>
  <si>
    <t>2023-09-09 17:19:45</t>
  </si>
  <si>
    <t>2023-09-11 22:55:21</t>
  </si>
  <si>
    <t>Kouponing With Katie</t>
  </si>
  <si>
    <t>2023-09-09 18:12:13</t>
  </si>
  <si>
    <t>2023-09-10 09:36:07</t>
  </si>
  <si>
    <t>🍑 Peachy Keen Deals and Steals</t>
  </si>
  <si>
    <t>2023-09-09 14:43:07</t>
  </si>
  <si>
    <t>2023-09-11 19:40:40</t>
  </si>
  <si>
    <t>Savvy Money Saving Shopaholics Group</t>
  </si>
  <si>
    <t>进行中</t>
  </si>
  <si>
    <t>2023-09-11 18:20:47</t>
  </si>
  <si>
    <t>Crazy Discount Codes</t>
  </si>
  <si>
    <t>2023-09-11 10:40:36</t>
  </si>
  <si>
    <t>2023-09-11 11:59:28</t>
  </si>
  <si>
    <t>否定精准</t>
  </si>
  <si>
    <t>否定词组</t>
  </si>
  <si>
    <t>品牌词</t>
  </si>
  <si>
    <t>car screen</t>
  </si>
  <si>
    <t>monitor</t>
  </si>
  <si>
    <t>ring</t>
  </si>
  <si>
    <t>4k monitor</t>
  </si>
  <si>
    <t>digital</t>
  </si>
  <si>
    <t>VIOFO</t>
  </si>
  <si>
    <t>digital dash</t>
  </si>
  <si>
    <t>real</t>
  </si>
  <si>
    <t>VANTRUE</t>
  </si>
  <si>
    <t>car wifi</t>
  </si>
  <si>
    <t>blackvue</t>
  </si>
  <si>
    <t>Thinkware</t>
  </si>
  <si>
    <t>screen for car</t>
  </si>
  <si>
    <t>laser</t>
  </si>
  <si>
    <t>Blackvue</t>
  </si>
  <si>
    <t>wifi for car</t>
  </si>
  <si>
    <t>jammer</t>
  </si>
  <si>
    <t>Garmin</t>
  </si>
  <si>
    <t>parking sensor</t>
  </si>
  <si>
    <t>echo</t>
  </si>
  <si>
    <t>70mai</t>
  </si>
  <si>
    <t>real car</t>
  </si>
  <si>
    <t>auto</t>
  </si>
  <si>
    <t>NEXT BASE</t>
  </si>
  <si>
    <t>digital dashboard</t>
  </si>
  <si>
    <t>small</t>
  </si>
  <si>
    <t>REXING</t>
  </si>
  <si>
    <t>4k monitors</t>
  </si>
  <si>
    <t>battery</t>
  </si>
  <si>
    <t>Blueskysea</t>
  </si>
  <si>
    <t>car monitor</t>
  </si>
  <si>
    <t>filler</t>
  </si>
  <si>
    <t>IIWEY</t>
  </si>
  <si>
    <t>4k ips monitor</t>
  </si>
  <si>
    <t>sticky</t>
  </si>
  <si>
    <t>AZDOME</t>
  </si>
  <si>
    <t>thinkware</t>
  </si>
  <si>
    <t>fix</t>
  </si>
  <si>
    <t>ddpai</t>
  </si>
  <si>
    <t>thinkware thinkware u1000</t>
  </si>
  <si>
    <t>saver</t>
  </si>
  <si>
    <t>FITCAMX</t>
  </si>
  <si>
    <t>blackvue dr970x-2ch</t>
  </si>
  <si>
    <t>pack</t>
  </si>
  <si>
    <t>iZEEKER</t>
  </si>
  <si>
    <t>laser jammer</t>
  </si>
  <si>
    <t>password</t>
  </si>
  <si>
    <t>Nexar</t>
  </si>
  <si>
    <t>parking sensors for cars</t>
  </si>
  <si>
    <t>back</t>
  </si>
  <si>
    <t>Glucrean</t>
  </si>
  <si>
    <t>monitor 4k</t>
  </si>
  <si>
    <t>rear</t>
  </si>
  <si>
    <t>PRUVEEO</t>
  </si>
  <si>
    <t>control for</t>
  </si>
  <si>
    <t>front and rear</t>
  </si>
  <si>
    <t>REDTIGER</t>
  </si>
  <si>
    <t>blackvue dr900x</t>
  </si>
  <si>
    <t>dual</t>
  </si>
  <si>
    <t>Z Z-EDGE</t>
  </si>
  <si>
    <t>wifi card</t>
  </si>
  <si>
    <t>inside</t>
  </si>
  <si>
    <t>CHORTAU</t>
  </si>
  <si>
    <t>front parking camera</t>
  </si>
  <si>
    <t>backup</t>
  </si>
  <si>
    <t>GOODTS</t>
  </si>
  <si>
    <t>echo auto</t>
  </si>
  <si>
    <t>hidden</t>
  </si>
  <si>
    <t>Plozoe</t>
  </si>
  <si>
    <t>thinkware f200 pro</t>
  </si>
  <si>
    <t>mini</t>
  </si>
  <si>
    <t>VSYSTO</t>
  </si>
  <si>
    <t>dash cam sd card</t>
  </si>
  <si>
    <t>bluetooth</t>
  </si>
  <si>
    <t>Cobra</t>
  </si>
  <si>
    <t>real cars</t>
  </si>
  <si>
    <t>radar</t>
  </si>
  <si>
    <t>COOAU</t>
  </si>
  <si>
    <t>car front camera</t>
  </si>
  <si>
    <t>mirror</t>
  </si>
  <si>
    <t>navycrest</t>
  </si>
  <si>
    <t>vehicle electronics</t>
  </si>
  <si>
    <t>safety</t>
  </si>
  <si>
    <t>RISERO</t>
  </si>
  <si>
    <t>cordless dash cam</t>
  </si>
  <si>
    <t>security</t>
  </si>
  <si>
    <t>WOLFBOX</t>
  </si>
  <si>
    <t>camera monitor</t>
  </si>
  <si>
    <t>front and inside</t>
  </si>
  <si>
    <t>Zhrmghg</t>
  </si>
  <si>
    <t>small dash cam</t>
  </si>
  <si>
    <t>front and back</t>
  </si>
  <si>
    <t>vehicle</t>
  </si>
  <si>
    <t>front and backup</t>
  </si>
  <si>
    <t>ABASK</t>
  </si>
  <si>
    <t>blue car</t>
  </si>
  <si>
    <t>pruveeo</t>
  </si>
  <si>
    <t>Amazon Renewed</t>
  </si>
  <si>
    <t>dash cam battery pack</t>
  </si>
  <si>
    <r>
      <rPr>
        <sz val="11"/>
        <color rgb="FF000000"/>
        <rFont val="Calibri"/>
        <charset val="134"/>
      </rPr>
      <t>3 channel</t>
    </r>
    <r>
      <rPr>
        <sz val="11"/>
        <color rgb="FF000000"/>
        <rFont val="Calibri"/>
        <charset val="134"/>
      </rPr>
      <t xml:space="preserve"> </t>
    </r>
  </si>
  <si>
    <t>AXIL</t>
  </si>
  <si>
    <t>sticky dash fix</t>
  </si>
  <si>
    <t>Dongar Technologies</t>
  </si>
  <si>
    <t>memory saver for car battery</t>
  </si>
  <si>
    <r>
      <rPr>
        <sz val="11"/>
        <color rgb="FF000000"/>
        <rFont val="Calibri"/>
        <charset val="134"/>
      </rPr>
      <t>luxi</t>
    </r>
    <r>
      <rPr>
        <sz val="11"/>
        <color rgb="FF000000"/>
        <rFont val="Calibri"/>
        <charset val="134"/>
      </rPr>
      <t xml:space="preserve"> </t>
    </r>
  </si>
  <si>
    <t>dosili</t>
  </si>
  <si>
    <t>wifi battery monitor</t>
  </si>
  <si>
    <t>FocuWay</t>
  </si>
  <si>
    <t>wifi password</t>
  </si>
  <si>
    <r>
      <rPr>
        <sz val="11"/>
        <color rgb="FF000000"/>
        <rFont val="Calibri"/>
        <charset val="134"/>
      </rPr>
      <t>nexar</t>
    </r>
    <r>
      <rPr>
        <sz val="11"/>
        <color rgb="FF000000"/>
        <rFont val="Calibri"/>
        <charset val="134"/>
      </rPr>
      <t xml:space="preserve"> </t>
    </r>
  </si>
  <si>
    <t>Heaboli</t>
  </si>
  <si>
    <t>amazon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</si>
  <si>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link</t>
    </r>
  </si>
  <si>
    <t>LAMTTO</t>
  </si>
  <si>
    <t>battery filler</t>
  </si>
  <si>
    <r>
      <rPr>
        <sz val="11"/>
        <color rgb="FF000000"/>
        <rFont val="Calibri"/>
        <charset val="134"/>
      </rPr>
      <t>rove</t>
    </r>
    <r>
      <rPr>
        <sz val="11"/>
        <color rgb="FF000000"/>
        <rFont val="Calibri"/>
        <charset val="134"/>
      </rPr>
      <t xml:space="preserve"> </t>
    </r>
  </si>
  <si>
    <t>OBEST</t>
  </si>
  <si>
    <t>camas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</si>
  <si>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r2 4k</t>
    </r>
    <r>
      <rPr>
        <sz val="11"/>
        <color rgb="FF000000"/>
        <rFont val="Calibri"/>
        <charset val="134"/>
      </rPr>
      <t xml:space="preserve"> </t>
    </r>
  </si>
  <si>
    <t>QSAEHLS</t>
  </si>
  <si>
    <t>dash</t>
  </si>
  <si>
    <r>
      <rPr>
        <sz val="11"/>
        <color rgb="FF000000"/>
        <rFont val="Calibri"/>
        <charset val="134"/>
      </rPr>
      <t>pruveeo</t>
    </r>
    <r>
      <rPr>
        <sz val="11"/>
        <color rgb="FF000000"/>
        <rFont val="Calibri"/>
        <charset val="134"/>
      </rPr>
      <t xml:space="preserve"> </t>
    </r>
  </si>
  <si>
    <t>QveeQ</t>
  </si>
  <si>
    <t>pruveeo 3 channel dash cam</t>
  </si>
  <si>
    <t>ROVE</t>
  </si>
  <si>
    <t>SoeKoa</t>
  </si>
  <si>
    <t>luxi drive dash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</si>
  <si>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rear</t>
    </r>
  </si>
  <si>
    <t>ssontong</t>
  </si>
  <si>
    <t>ring dash cam</t>
  </si>
  <si>
    <t>azdome</t>
  </si>
  <si>
    <t>AINAVIGO</t>
  </si>
  <si>
    <t>nexar dash cam</t>
  </si>
  <si>
    <t>ring car camera</t>
  </si>
  <si>
    <t>Biuone</t>
  </si>
  <si>
    <t>cam link</t>
  </si>
  <si>
    <t>cambase</t>
  </si>
  <si>
    <t>rove r2-4k car dash cam</t>
  </si>
  <si>
    <t>galphi</t>
  </si>
  <si>
    <r>
      <rPr>
        <sz val="11"/>
        <color rgb="FF000000"/>
        <rFont val="Calibri"/>
        <charset val="134"/>
      </rPr>
      <t>4 channel</t>
    </r>
    <r>
      <rPr>
        <sz val="11"/>
        <color rgb="FF000000"/>
        <rFont val="Calibri"/>
        <charset val="134"/>
      </rPr>
      <t xml:space="preserve"> </t>
    </r>
  </si>
  <si>
    <t>HaHoco</t>
  </si>
  <si>
    <t>pruveeo dash cam</t>
  </si>
  <si>
    <t>cordless</t>
  </si>
  <si>
    <t>Innosinpo</t>
  </si>
  <si>
    <t>iSaddle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</si>
  <si>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</t>
    </r>
  </si>
  <si>
    <t>screens</t>
  </si>
  <si>
    <t>Kenwood</t>
  </si>
  <si>
    <t>dash cam front and rear</t>
  </si>
  <si>
    <r>
      <rPr>
        <sz val="11"/>
        <color rgb="FF000000"/>
        <rFont val="Calibri"/>
        <charset val="134"/>
      </rPr>
      <t>small</t>
    </r>
    <r>
      <rPr>
        <sz val="11"/>
        <color rgb="FF000000"/>
        <rFont val="Calibri"/>
        <charset val="134"/>
      </rPr>
      <t xml:space="preserve"> </t>
    </r>
  </si>
  <si>
    <t>Kingslim</t>
  </si>
  <si>
    <t>4k dash cam front and rear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</si>
  <si>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wireless</t>
    </r>
  </si>
  <si>
    <t>LANMODO</t>
  </si>
  <si>
    <t>azdome 4k dash cam front and rear</t>
  </si>
  <si>
    <r>
      <rPr>
        <sz val="11"/>
        <color rgb="FF000000"/>
        <rFont val="Calibri"/>
        <charset val="134"/>
      </rPr>
      <t>redtiger</t>
    </r>
    <r>
      <rPr>
        <sz val="11"/>
        <color rgb="FF000000"/>
        <rFont val="Calibri"/>
        <charset val="134"/>
      </rPr>
      <t xml:space="preserve"> </t>
    </r>
  </si>
  <si>
    <t>MHCABSR</t>
  </si>
  <si>
    <r>
      <rPr>
        <sz val="11"/>
        <color rgb="FF000000"/>
        <rFont val="Calibri"/>
        <charset val="134"/>
      </rPr>
      <t>ring 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</si>
  <si>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f7np</t>
    </r>
  </si>
  <si>
    <t>Milerong</t>
  </si>
  <si>
    <t>70mai dash cam</t>
  </si>
  <si>
    <t>vava</t>
  </si>
  <si>
    <t>moss wu Diane</t>
  </si>
  <si>
    <t>car desk</t>
  </si>
  <si>
    <t>holiday</t>
  </si>
  <si>
    <t>OctinPris</t>
  </si>
  <si>
    <t>4 channel dash cam</t>
  </si>
  <si>
    <t>Pathinglek</t>
  </si>
  <si>
    <t>toguard</t>
  </si>
  <si>
    <t>Rand McNally</t>
  </si>
  <si>
    <t>screens for cars</t>
  </si>
  <si>
    <t>no wires</t>
  </si>
  <si>
    <t>Rayfoto</t>
  </si>
  <si>
    <t>bluetooth dash cam</t>
  </si>
  <si>
    <t>REARMASTER</t>
  </si>
  <si>
    <t>desk for car</t>
  </si>
  <si>
    <t>Rhorawill</t>
  </si>
  <si>
    <t>dash cam front and rear wireless</t>
  </si>
  <si>
    <r>
      <rPr>
        <sz val="11"/>
        <color rgb="FF000000"/>
        <rFont val="Calibri"/>
        <charset val="134"/>
      </rPr>
      <t>desk</t>
    </r>
    <r>
      <rPr>
        <sz val="11"/>
        <color rgb="FF000000"/>
        <rFont val="Calibri"/>
        <charset val="134"/>
      </rPr>
      <t xml:space="preserve"> </t>
    </r>
  </si>
  <si>
    <t>ROAV</t>
  </si>
  <si>
    <t>wireless dash cam front and rear</t>
  </si>
  <si>
    <r>
      <rPr>
        <sz val="11"/>
        <color rgb="FF000000"/>
        <rFont val="Calibri"/>
        <charset val="134"/>
      </rPr>
      <t>minolta</t>
    </r>
    <r>
      <rPr>
        <sz val="11"/>
        <color rgb="FF000000"/>
        <rFont val="Calibri"/>
        <charset val="134"/>
      </rPr>
      <t xml:space="preserve"> </t>
    </r>
  </si>
  <si>
    <t>Scosche</t>
  </si>
  <si>
    <t>redtiger 4k dash cam</t>
  </si>
  <si>
    <r>
      <rPr>
        <sz val="11"/>
        <color rgb="FF000000"/>
        <rFont val="Calibri"/>
        <charset val="134"/>
      </rPr>
      <t>seicane</t>
    </r>
    <r>
      <rPr>
        <sz val="11"/>
        <color rgb="FF000000"/>
        <rFont val="Calibri"/>
        <charset val="134"/>
      </rPr>
      <t xml:space="preserve"> </t>
    </r>
  </si>
  <si>
    <t>Surfola</t>
  </si>
  <si>
    <t>red tiger f7np 4k dual dash cam</t>
  </si>
  <si>
    <t>carplay</t>
  </si>
  <si>
    <t>TOGUAD</t>
  </si>
  <si>
    <t>vava dash cam</t>
  </si>
  <si>
    <t>nexar</t>
  </si>
  <si>
    <t>TOGUARDVIDEO</t>
  </si>
  <si>
    <t>amazon holiday dash</t>
  </si>
  <si>
    <t>cooau</t>
  </si>
  <si>
    <t>Transcend</t>
  </si>
  <si>
    <t>front camera for car</t>
  </si>
  <si>
    <t>WonVon</t>
  </si>
  <si>
    <t>dash cam with 1080p dual cameras, fhd dvr 3.0 ips screen 170° wide angle g-sensor parking monitor lo</t>
  </si>
  <si>
    <t>wolfbox</t>
  </si>
  <si>
    <t>Abodost</t>
  </si>
  <si>
    <t>toguard dash cam</t>
  </si>
  <si>
    <t>AIPLUGER</t>
  </si>
  <si>
    <t>dash cam no wires</t>
  </si>
  <si>
    <r>
      <rPr>
        <sz val="11"/>
        <color rgb="FF000000"/>
        <rFont val="Calibri"/>
        <charset val="134"/>
      </rPr>
      <t>apexview</t>
    </r>
    <r>
      <rPr>
        <sz val="11"/>
        <color rgb="FF000000"/>
        <rFont val="Calibri"/>
        <charset val="134"/>
      </rPr>
      <t xml:space="preserve"> </t>
    </r>
  </si>
  <si>
    <t>AKKAHH</t>
  </si>
  <si>
    <t>solar</t>
  </si>
  <si>
    <t>AMORTEK</t>
  </si>
  <si>
    <t>dashcam front and rear camera wireless</t>
  </si>
  <si>
    <t>Anumit</t>
  </si>
  <si>
    <r>
      <rPr>
        <sz val="11"/>
        <color rgb="FF000000"/>
        <rFont val="Calibri"/>
        <charset val="134"/>
      </rPr>
      <t>red tiger</t>
    </r>
    <r>
      <rPr>
        <sz val="11"/>
        <color rgb="FF000000"/>
        <rFont val="Calibri"/>
        <charset val="134"/>
      </rPr>
      <t xml:space="preserve"> </t>
    </r>
  </si>
  <si>
    <t>Apexcam</t>
  </si>
  <si>
    <t>dash cam front and rear 4k</t>
  </si>
  <si>
    <t>car needs</t>
  </si>
  <si>
    <t>ARECORD</t>
  </si>
  <si>
    <t>minolta dash cam</t>
  </si>
  <si>
    <t>ASTSH</t>
  </si>
  <si>
    <t>seicane 10.26 carplay dash camera</t>
  </si>
  <si>
    <t>ATOTO</t>
  </si>
  <si>
    <t>nexar dash cam front and rear</t>
  </si>
  <si>
    <t>battery powered</t>
  </si>
  <si>
    <t>Avaett</t>
  </si>
  <si>
    <t>dashcams for cars front and rear</t>
  </si>
  <si>
    <t>stuff for car</t>
  </si>
  <si>
    <t>AVISIGHT</t>
  </si>
  <si>
    <t>cooau dash cam</t>
  </si>
  <si>
    <r>
      <rPr>
        <sz val="11"/>
        <color rgb="FF000000"/>
        <rFont val="Calibri"/>
        <charset val="134"/>
      </rPr>
      <t>thinkware</t>
    </r>
    <r>
      <rPr>
        <sz val="11"/>
        <color rgb="FF000000"/>
        <rFont val="Calibri"/>
        <charset val="134"/>
      </rPr>
      <t xml:space="preserve"> </t>
    </r>
  </si>
  <si>
    <t>BlackboxMyCar</t>
  </si>
  <si>
    <t>f70</t>
  </si>
  <si>
    <t>Bonvenon</t>
  </si>
  <si>
    <t>wolfbox dash cam</t>
  </si>
  <si>
    <t>luxidrive</t>
  </si>
  <si>
    <t>BOOGIIO</t>
  </si>
  <si>
    <t>ddpai dash cam</t>
  </si>
  <si>
    <r>
      <rPr>
        <sz val="11"/>
        <color rgb="FF000000"/>
        <rFont val="Calibri"/>
        <charset val="134"/>
      </rPr>
      <t>viofo</t>
    </r>
    <r>
      <rPr>
        <sz val="11"/>
        <color rgb="FF000000"/>
        <rFont val="Calibri"/>
        <charset val="134"/>
      </rPr>
      <t xml:space="preserve"> </t>
    </r>
  </si>
  <si>
    <t>Byakov</t>
  </si>
  <si>
    <t>cam</t>
  </si>
  <si>
    <t>a229</t>
  </si>
  <si>
    <t>CammPro</t>
  </si>
  <si>
    <t>car dash cam front and back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</si>
  <si>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pro</t>
    </r>
  </si>
  <si>
    <t>Cansonic</t>
  </si>
  <si>
    <t>apexview dash cam</t>
  </si>
  <si>
    <r>
      <rPr>
        <sz val="11"/>
        <color rgb="FF000000"/>
        <rFont val="Calibri"/>
        <charset val="134"/>
      </rPr>
      <t>gopro</t>
    </r>
    <r>
      <rPr>
        <sz val="11"/>
        <color rgb="FF000000"/>
        <rFont val="Calibri"/>
        <charset val="134"/>
      </rPr>
      <t xml:space="preserve"> </t>
    </r>
  </si>
  <si>
    <t>Car and Driver</t>
  </si>
  <si>
    <t>4k</t>
  </si>
  <si>
    <t>Carpuride</t>
  </si>
  <si>
    <t>aukey dash cam</t>
  </si>
  <si>
    <r>
      <rPr>
        <sz val="11"/>
        <color rgb="FF000000"/>
        <rFont val="Calibri"/>
        <charset val="134"/>
      </rPr>
      <t>roav</t>
    </r>
    <r>
      <rPr>
        <sz val="11"/>
        <color rgb="FF000000"/>
        <rFont val="Calibri"/>
        <charset val="134"/>
      </rPr>
      <t xml:space="preserve"> </t>
    </r>
  </si>
  <si>
    <t>ChargerCity</t>
  </si>
  <si>
    <t>solar dash cam</t>
  </si>
  <si>
    <r>
      <rPr>
        <sz val="11"/>
        <color rgb="FF000000"/>
        <rFont val="Calibri"/>
        <charset val="134"/>
      </rPr>
      <t>car screen</t>
    </r>
    <r>
      <rPr>
        <sz val="11"/>
        <color rgb="FF000000"/>
        <rFont val="Calibri"/>
        <charset val="134"/>
      </rPr>
      <t xml:space="preserve"> </t>
    </r>
  </si>
  <si>
    <t>D.DA.D</t>
  </si>
  <si>
    <t>3 channel dash cam</t>
  </si>
  <si>
    <t>bluetooth screen</t>
  </si>
  <si>
    <t>Digital Village</t>
  </si>
  <si>
    <t>red tiger dash cam</t>
  </si>
  <si>
    <t>cloud</t>
  </si>
  <si>
    <t>Dorman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</si>
  <si>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screen</t>
    </r>
  </si>
  <si>
    <t>Escort</t>
  </si>
  <si>
    <t>dashcam front and rear camera</t>
  </si>
  <si>
    <t>fitcamx</t>
  </si>
  <si>
    <t>E-SHOW TREE</t>
  </si>
  <si>
    <t>ring dash camera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</si>
  <si>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speed</t>
    </r>
    <r>
      <rPr>
        <sz val="11"/>
        <color rgb="FF000000"/>
        <rFont val="Calibri"/>
        <charset val="134"/>
      </rPr>
      <t xml:space="preserve"> </t>
    </r>
  </si>
  <si>
    <t>EYETOO</t>
  </si>
  <si>
    <t>viofo</t>
  </si>
  <si>
    <t>Frvesroe</t>
  </si>
  <si>
    <r>
      <rPr>
        <sz val="11"/>
        <color rgb="FF000000"/>
        <rFont val="Calibri"/>
        <charset val="134"/>
      </rPr>
      <t>garmin</t>
    </r>
    <r>
      <rPr>
        <sz val="11"/>
        <color rgb="FF000000"/>
        <rFont val="Calibri"/>
        <charset val="134"/>
      </rPr>
      <t xml:space="preserve"> </t>
    </r>
  </si>
  <si>
    <t>Gebildet</t>
  </si>
  <si>
    <t>thinkware f70</t>
  </si>
  <si>
    <t>car step</t>
  </si>
  <si>
    <t>Generic</t>
  </si>
  <si>
    <t>drive cam luxidrive</t>
  </si>
  <si>
    <t>mini 2</t>
  </si>
  <si>
    <t>GILAYGROW</t>
  </si>
  <si>
    <t>viofo a229 pro</t>
  </si>
  <si>
    <t>apex view</t>
  </si>
  <si>
    <t>HUBANFLY</t>
  </si>
  <si>
    <t>gopro dash cam</t>
  </si>
  <si>
    <r>
      <rPr>
        <sz val="11"/>
        <color rgb="FF000000"/>
        <rFont val="Calibri"/>
        <charset val="134"/>
      </rPr>
      <t>apex</t>
    </r>
    <r>
      <rPr>
        <sz val="11"/>
        <color rgb="FF000000"/>
        <rFont val="Calibri"/>
        <charset val="134"/>
      </rPr>
      <t xml:space="preserve"> </t>
    </r>
  </si>
  <si>
    <t>Hurra</t>
  </si>
  <si>
    <t>ring dash camera</t>
  </si>
  <si>
    <t>view</t>
  </si>
  <si>
    <t>Jansite</t>
  </si>
  <si>
    <t>360 car camera</t>
  </si>
  <si>
    <t>gps</t>
  </si>
  <si>
    <t>JOMISE</t>
  </si>
  <si>
    <t>roav dash cam</t>
  </si>
  <si>
    <t>ofertas</t>
  </si>
  <si>
    <t>Korlagh</t>
  </si>
  <si>
    <t>rove r2 4k</t>
  </si>
  <si>
    <t>LIDOFIGO</t>
  </si>
  <si>
    <t>bluetooth screen for car</t>
  </si>
  <si>
    <r>
      <rPr>
        <sz val="11"/>
        <color rgb="FF000000"/>
        <rFont val="Calibri"/>
        <charset val="134"/>
      </rPr>
      <t>apeman</t>
    </r>
    <r>
      <rPr>
        <sz val="11"/>
        <color rgb="FF000000"/>
        <rFont val="Calibri"/>
        <charset val="134"/>
      </rPr>
      <t xml:space="preserve"> </t>
    </r>
  </si>
  <si>
    <t>Losfom</t>
  </si>
  <si>
    <t>cloud cam</t>
  </si>
  <si>
    <r>
      <rPr>
        <sz val="11"/>
        <color rgb="FF000000"/>
        <rFont val="Calibri"/>
        <charset val="134"/>
      </rPr>
      <t>sensors</t>
    </r>
    <r>
      <rPr>
        <sz val="11"/>
        <color rgb="FF000000"/>
        <rFont val="Calibri"/>
        <charset val="134"/>
      </rPr>
      <t xml:space="preserve"> </t>
    </r>
  </si>
  <si>
    <t>MASO</t>
  </si>
  <si>
    <r>
      <rPr>
        <sz val="11"/>
        <color rgb="FF000000"/>
        <rFont val="Calibri"/>
        <charset val="134"/>
      </rPr>
      <t>parking</t>
    </r>
    <r>
      <rPr>
        <sz val="11"/>
        <color rgb="FF000000"/>
        <rFont val="Calibri"/>
        <charset val="134"/>
      </rPr>
      <t xml:space="preserve"> </t>
    </r>
  </si>
  <si>
    <t>MEKNIC</t>
  </si>
  <si>
    <t>dash cam with speed recording</t>
  </si>
  <si>
    <t>Minolta</t>
  </si>
  <si>
    <t>viofo dash cam</t>
  </si>
  <si>
    <t>car gadgets</t>
  </si>
  <si>
    <t>Miofive</t>
  </si>
  <si>
    <t>garmin dashcam mini 2</t>
  </si>
  <si>
    <t>car living</t>
  </si>
  <si>
    <t>Moplasz</t>
  </si>
  <si>
    <t>cobra sc 201</t>
  </si>
  <si>
    <t>MSAFF</t>
  </si>
  <si>
    <t>apex view dash cam</t>
  </si>
  <si>
    <t>car stuff</t>
  </si>
  <si>
    <t>N\C</t>
  </si>
  <si>
    <t>dash cam with gps</t>
  </si>
  <si>
    <t>car emergency</t>
  </si>
  <si>
    <t>nezini</t>
  </si>
  <si>
    <t>dash cam viofo</t>
  </si>
  <si>
    <r>
      <rPr>
        <sz val="11"/>
        <color rgb="FF000000"/>
        <rFont val="Calibri"/>
        <charset val="134"/>
      </rPr>
      <t>star</t>
    </r>
    <r>
      <rPr>
        <sz val="11"/>
        <color rgb="FF000000"/>
        <rFont val="Calibri"/>
        <charset val="134"/>
      </rPr>
      <t xml:space="preserve"> </t>
    </r>
  </si>
  <si>
    <t>NUNET</t>
  </si>
  <si>
    <r>
      <rPr>
        <sz val="11"/>
        <color rgb="FF000000"/>
        <rFont val="Calibri"/>
        <charset val="134"/>
      </rPr>
      <t>truck</t>
    </r>
    <r>
      <rPr>
        <sz val="11"/>
        <color rgb="FF000000"/>
        <rFont val="Calibri"/>
        <charset val="134"/>
      </rPr>
      <t xml:space="preserve"> </t>
    </r>
  </si>
  <si>
    <t>OldShark</t>
  </si>
  <si>
    <t>link</t>
  </si>
  <si>
    <t>Orgtoy</t>
  </si>
  <si>
    <t>apeman dash cam</t>
  </si>
  <si>
    <t>trucks</t>
  </si>
  <si>
    <t>PlayBetter</t>
  </si>
  <si>
    <t>car driving</t>
  </si>
  <si>
    <t>PORMIDO</t>
  </si>
  <si>
    <t>360 degree dash cam</t>
  </si>
  <si>
    <t>car engine</t>
  </si>
  <si>
    <t>Street Guardian</t>
  </si>
  <si>
    <t>garmin dash cam 57</t>
  </si>
  <si>
    <t>SYLVANIA</t>
  </si>
  <si>
    <t>car rear camera</t>
  </si>
  <si>
    <t>TiToeKi</t>
  </si>
  <si>
    <r>
      <rPr>
        <sz val="11"/>
        <color rgb="FF000000"/>
        <rFont val="Calibri"/>
        <charset val="134"/>
      </rPr>
      <t>auto</t>
    </r>
    <r>
      <rPr>
        <sz val="11"/>
        <color rgb="FF000000"/>
        <rFont val="Calibri"/>
        <charset val="134"/>
      </rPr>
      <t xml:space="preserve"> </t>
    </r>
  </si>
  <si>
    <t>TYPE S TOURING ITEMS</t>
  </si>
  <si>
    <t>cobra sc 201 dash cam</t>
  </si>
  <si>
    <t>rove</t>
  </si>
  <si>
    <t>Upgrow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</si>
  <si>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gps</t>
    </r>
  </si>
  <si>
    <t>VAVA</t>
  </si>
  <si>
    <t>dashcam front and inside</t>
  </si>
  <si>
    <t>gps and speed</t>
  </si>
  <si>
    <t>Verratek</t>
  </si>
  <si>
    <t>stuff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</si>
  <si>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battery pack</t>
    </r>
  </si>
  <si>
    <t>VIKEWE</t>
  </si>
  <si>
    <r>
      <rPr>
        <sz val="11"/>
        <color rgb="FF000000"/>
        <rFont val="Calibri"/>
        <charset val="134"/>
      </rPr>
      <t>battery</t>
    </r>
    <r>
      <rPr>
        <sz val="11"/>
        <color rgb="FF000000"/>
        <rFont val="Calibri"/>
        <charset val="134"/>
      </rPr>
      <t xml:space="preserve"> </t>
    </r>
  </si>
  <si>
    <t>WheelWitness</t>
  </si>
  <si>
    <t>star link</t>
  </si>
  <si>
    <t>car auto accessories</t>
  </si>
  <si>
    <t>XDL-POWER</t>
  </si>
  <si>
    <t>truck dash cam</t>
  </si>
  <si>
    <t>gps car</t>
  </si>
  <si>
    <t>XIGETRAIL</t>
  </si>
  <si>
    <t>dashcams for trucks</t>
  </si>
  <si>
    <t>Yansoo</t>
  </si>
  <si>
    <t>baby</t>
  </si>
  <si>
    <t>YEECORE</t>
  </si>
  <si>
    <t>no wire</t>
  </si>
  <si>
    <t>YQMAJIM</t>
  </si>
  <si>
    <t>YYDGH</t>
  </si>
  <si>
    <t>front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</si>
  <si>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</t>
    </r>
    <r>
      <rPr>
        <sz val="11"/>
        <color rgb="FF000000"/>
        <rFont val="Calibri"/>
        <charset val="134"/>
      </rPr>
      <t xml:space="preserve"> </t>
    </r>
  </si>
  <si>
    <t>zhiroad</t>
  </si>
  <si>
    <t>for car</t>
  </si>
  <si>
    <t>ZOMFOM</t>
  </si>
  <si>
    <t>auto camera dash cam front and rear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</si>
  <si>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</t>
    </r>
  </si>
  <si>
    <t>ZWHT</t>
  </si>
  <si>
    <t>dash am</t>
  </si>
  <si>
    <t>dash cam gps</t>
  </si>
  <si>
    <t>dash cam with gps and speed</t>
  </si>
  <si>
    <t>cars accessories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</si>
  <si>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monitor</t>
    </r>
    <r>
      <rPr>
        <sz val="11"/>
        <color rgb="FF000000"/>
        <rFont val="Calibri"/>
        <charset val="134"/>
      </rPr>
      <t xml:space="preserve"> </t>
    </r>
  </si>
  <si>
    <t>battery dash cam</t>
  </si>
  <si>
    <t>viofo a139 pro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</si>
  <si>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4k</t>
    </r>
  </si>
  <si>
    <t>dadh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</si>
  <si>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3 channel</t>
    </r>
  </si>
  <si>
    <t>amazon renewed store</t>
  </si>
  <si>
    <t>car camera baby</t>
  </si>
  <si>
    <t>sd cars</t>
  </si>
  <si>
    <t>camaras para carros</t>
  </si>
  <si>
    <t>bodycam c</t>
  </si>
  <si>
    <t>garmin dash cam 47</t>
  </si>
  <si>
    <t>prime deals</t>
  </si>
  <si>
    <t>wireless dash cam front and rear no wire</t>
  </si>
  <si>
    <t>autos</t>
  </si>
  <si>
    <t>best car accessories</t>
  </si>
  <si>
    <t>door dash</t>
  </si>
  <si>
    <t>baby car camera</t>
  </si>
  <si>
    <t>carros</t>
  </si>
  <si>
    <t>car monitor camera</t>
  </si>
  <si>
    <t>3 channel dash cam front and rear inside</t>
  </si>
  <si>
    <t>rove dash cam</t>
  </si>
  <si>
    <t>red tiger dashcam</t>
  </si>
  <si>
    <t>car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</si>
  <si>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 4k</t>
    </r>
  </si>
  <si>
    <t>car wifi hotspot for vehicles</t>
  </si>
  <si>
    <t>dash cam 3 channel</t>
  </si>
  <si>
    <t>camara para carro</t>
  </si>
  <si>
    <t>deals</t>
  </si>
  <si>
    <t>www.amazon.com</t>
  </si>
  <si>
    <t>64 gb sd card</t>
  </si>
  <si>
    <t>bodycam camera with audio 4k</t>
  </si>
  <si>
    <t>car vehicle accessories</t>
  </si>
  <si>
    <t>men accessories</t>
  </si>
  <si>
    <t>kingslim d4 4k dual dash cam</t>
  </si>
  <si>
    <t>dash cam front and rear wireless recording</t>
  </si>
  <si>
    <t>kenwood dash cam</t>
  </si>
  <si>
    <t>best dash cam 2023 front and rear</t>
  </si>
  <si>
    <t>used cars</t>
  </si>
  <si>
    <t>amazon car</t>
  </si>
  <si>
    <t>it works</t>
  </si>
  <si>
    <t>amazon www com</t>
  </si>
  <si>
    <t>redtiger dash cam</t>
  </si>
  <si>
    <t>camara para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</si>
  <si>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a810</t>
    </r>
  </si>
  <si>
    <r>
      <rPr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 xml:space="preserve"> </t>
    </r>
  </si>
  <si>
    <t>car computer</t>
  </si>
  <si>
    <t>cama</t>
  </si>
  <si>
    <t>dash cam without wires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</si>
  <si>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men</t>
    </r>
  </si>
  <si>
    <t>dash cam front and rear wireless 24 7 recording</t>
  </si>
  <si>
    <t>anti car theft device</t>
  </si>
  <si>
    <r>
      <rPr>
        <sz val="11"/>
        <color rgb="FF000000"/>
        <rFont val="Calibri"/>
        <charset val="134"/>
      </rPr>
      <t>hidden</t>
    </r>
    <r>
      <rPr>
        <sz val="11"/>
        <color rgb="FF000000"/>
        <rFont val="Calibri"/>
        <charset val="134"/>
      </rPr>
      <t xml:space="preserve"> </t>
    </r>
  </si>
  <si>
    <t>body cams</t>
  </si>
  <si>
    <r>
      <rPr>
        <sz val="11"/>
        <color rgb="FF000000"/>
        <rFont val="Calibri"/>
        <charset val="134"/>
      </rPr>
      <t>discount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low to high</t>
    </r>
  </si>
  <si>
    <t>dash cam battery</t>
  </si>
  <si>
    <t>auto accessories</t>
  </si>
  <si>
    <t>cool car accessories</t>
  </si>
  <si>
    <t>truck accessories</t>
  </si>
  <si>
    <t>dash camera front and back</t>
  </si>
  <si>
    <t>car camera monitor</t>
  </si>
  <si>
    <t>azdome dash cam</t>
  </si>
  <si>
    <t>70mai dash cam 4k a810</t>
  </si>
  <si>
    <t>garmin dash cam mini 2</t>
  </si>
  <si>
    <t>amazon.com/code enter activation code</t>
  </si>
  <si>
    <t>3 channel dash cam 4k</t>
  </si>
  <si>
    <t>izeeker dash cam</t>
  </si>
  <si>
    <t>370z</t>
  </si>
  <si>
    <t>car accessories for men</t>
  </si>
  <si>
    <t>car door</t>
  </si>
  <si>
    <t>prime day deals 2023 electronics</t>
  </si>
  <si>
    <t>hidden dash cam</t>
  </si>
  <si>
    <t>car back support for driving</t>
  </si>
  <si>
    <t>drive cam</t>
  </si>
  <si>
    <t>f150</t>
  </si>
  <si>
    <t>front camera</t>
  </si>
  <si>
    <t>new car essentials for women</t>
  </si>
  <si>
    <t>dash cam front and inside</t>
  </si>
  <si>
    <t>car upgrades</t>
  </si>
  <si>
    <t>amazon warehouse sale clearance</t>
  </si>
  <si>
    <t>wearable camera</t>
  </si>
  <si>
    <t>car detailing accessories</t>
  </si>
  <si>
    <t>prime deals of the day clearance</t>
  </si>
  <si>
    <r>
      <rPr>
        <sz val="11"/>
        <color rgb="FF000000"/>
        <rFont val="Calibri"/>
        <charset val="134"/>
      </rPr>
      <t>azdome</t>
    </r>
    <r>
      <rPr>
        <sz val="11"/>
        <color rgb="FF000000"/>
        <rFont val="Calibri"/>
        <charset val="134"/>
      </rPr>
      <t xml:space="preserve"> </t>
    </r>
  </si>
  <si>
    <t>car alarm</t>
  </si>
  <si>
    <r>
      <rPr>
        <sz val="11"/>
        <color rgb="FF000000"/>
        <rFont val="Calibri"/>
        <charset val="134"/>
      </rPr>
      <t>warehouse</t>
    </r>
    <r>
      <rPr>
        <sz val="11"/>
        <color rgb="FF000000"/>
        <rFont val="Calibri"/>
        <charset val="134"/>
      </rPr>
      <t xml:space="preserve"> </t>
    </r>
  </si>
  <si>
    <t>car accessories men</t>
  </si>
  <si>
    <t>cami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</si>
  <si>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click</t>
    </r>
  </si>
  <si>
    <t>sale clearance</t>
  </si>
  <si>
    <t>m550</t>
  </si>
  <si>
    <t>accessories</t>
  </si>
  <si>
    <r>
      <rPr>
        <sz val="11"/>
        <color rgb="FF000000"/>
        <rFont val="Calibri"/>
        <charset val="134"/>
      </rPr>
      <t>izeeker</t>
    </r>
    <r>
      <rPr>
        <sz val="11"/>
        <color rgb="FF000000"/>
        <rFont val="Calibri"/>
        <charset val="134"/>
      </rPr>
      <t xml:space="preserve"> </t>
    </r>
  </si>
  <si>
    <t>azdome m550</t>
  </si>
  <si>
    <t>warehouse sale clearance</t>
  </si>
  <si>
    <t>link click</t>
  </si>
  <si>
    <t>warehouse amazon warehouse deals</t>
  </si>
  <si>
    <t>dash cam ring</t>
  </si>
  <si>
    <t>wifi dash cam front and rear</t>
  </si>
  <si>
    <t>dashcam front and rear</t>
  </si>
  <si>
    <t>序号</t>
  </si>
  <si>
    <t>关键词</t>
  </si>
  <si>
    <t>翻译</t>
  </si>
  <si>
    <t>相关性</t>
  </si>
  <si>
    <t>关键词归类</t>
  </si>
  <si>
    <t>关键词细分归类</t>
  </si>
  <si>
    <t>周搜索量排名</t>
  </si>
  <si>
    <t>周搜索量</t>
  </si>
  <si>
    <t>关键词搜索趋势</t>
  </si>
  <si>
    <t>关键词大小</t>
  </si>
  <si>
    <t>前三点击占比</t>
  </si>
  <si>
    <t>前三转化占比</t>
  </si>
  <si>
    <t>CPR</t>
  </si>
  <si>
    <t>CPC</t>
  </si>
  <si>
    <t>点击转化率</t>
  </si>
  <si>
    <t>客单价</t>
  </si>
  <si>
    <t>周销售量</t>
  </si>
  <si>
    <t>天销量</t>
  </si>
  <si>
    <t>关键词产品数</t>
  </si>
  <si>
    <t>vanity mirror with lights</t>
  </si>
  <si>
    <t>带灯的梳妆镜</t>
  </si>
  <si>
    <t>高相关</t>
  </si>
  <si>
    <t>属性关键词</t>
  </si>
  <si>
    <t>功能特性:lights | 品类名称:mirror | 使用场景:vanity</t>
  </si>
  <si>
    <t>vanity mirror</t>
  </si>
  <si>
    <t>梳妆镜</t>
  </si>
  <si>
    <t>共性关键词</t>
  </si>
  <si>
    <t>品类名称:mirror | 使用场景:vanity</t>
  </si>
  <si>
    <t>makeup mirror</t>
  </si>
  <si>
    <t>化妆镜</t>
  </si>
  <si>
    <t>品类名称:makeup,mirror</t>
  </si>
  <si>
    <t>mirror with lights</t>
  </si>
  <si>
    <t>带灯光的镜子</t>
  </si>
  <si>
    <t>功能特性:lights | 品类名称:mirror</t>
  </si>
  <si>
    <t>makeup mirror with lights</t>
  </si>
  <si>
    <t>带灯化妆镜</t>
  </si>
  <si>
    <t>功能特性:lights | 品类名称:makeup,mirror</t>
  </si>
  <si>
    <t>desk mirror</t>
  </si>
  <si>
    <t>桌面镜</t>
  </si>
  <si>
    <t>品类名称:mirror | 使用场景:desk</t>
  </si>
  <si>
    <t>mirror for desk</t>
  </si>
  <si>
    <t>桌子用镜子</t>
  </si>
  <si>
    <t>light up mirror</t>
  </si>
  <si>
    <t>发光镜子</t>
  </si>
  <si>
    <t>功能特性:light | 品类名称:mirror</t>
  </si>
  <si>
    <t>led mirror</t>
  </si>
  <si>
    <t>led镜子</t>
  </si>
  <si>
    <t>中相关</t>
  </si>
  <si>
    <t>功能特性:led | 品类名称:mirror</t>
  </si>
  <si>
    <t>lighted makeup mirror</t>
  </si>
  <si>
    <t>功能特性:lighted | 品类名称:makeup,mirror</t>
  </si>
  <si>
    <t>magnifying mirror with light</t>
  </si>
  <si>
    <t>带灯放大镜</t>
  </si>
  <si>
    <t>3 way mirror</t>
  </si>
  <si>
    <t>3面镜</t>
  </si>
  <si>
    <t>品类名称:mirror</t>
  </si>
  <si>
    <t>desk mirror with light</t>
  </si>
  <si>
    <t>带灯桌面镜子</t>
  </si>
  <si>
    <t>功能特性:light | 品类名称:mirror | 使用场景:desk</t>
  </si>
  <si>
    <t>lighted makeup mirror with magnification</t>
  </si>
  <si>
    <t>带放大的化妆镜</t>
  </si>
  <si>
    <t>功能特性:lighted,magnification | 品类名称:makeup,mirror</t>
  </si>
  <si>
    <t>make up mirror</t>
  </si>
  <si>
    <t>品类名称:mirror,make</t>
  </si>
  <si>
    <t>make up mirror with lighting</t>
  </si>
  <si>
    <t>带照明的化妆镜</t>
  </si>
  <si>
    <t>功能特性:lighting | 品类名称:mirror,make</t>
  </si>
  <si>
    <t>makeup mirror with lights and magnification</t>
  </si>
  <si>
    <t>带灯放大化妆镜</t>
  </si>
  <si>
    <t>功能特性:magnification,lights | 品类名称:makeup,mirror</t>
  </si>
  <si>
    <t>mirror with lights for makeup desk</t>
  </si>
  <si>
    <t>化妆台用带灯光的镜子</t>
  </si>
  <si>
    <t>功能特性:lights | 品类名称:makeup,mirror | 使用场景:desk</t>
  </si>
  <si>
    <t>led mirror makeup</t>
  </si>
  <si>
    <t>led化妆镜</t>
  </si>
  <si>
    <t>功能特性:led | 品类名称:makeup,mirror</t>
  </si>
  <si>
    <t>makeup vanity mirror with lights</t>
  </si>
  <si>
    <t>带灯的化妆梳妆台镜子</t>
  </si>
  <si>
    <t>功能特性:lights | 品类名称:makeup,mirror | 使用场景:vanity</t>
  </si>
  <si>
    <t>lighted mirror</t>
  </si>
  <si>
    <t>点亮的镜子</t>
  </si>
  <si>
    <t>功能特性:lighted | 品类名称:mirror</t>
  </si>
  <si>
    <t>light up mirror for makeup</t>
  </si>
  <si>
    <t>化妆用发光镜子</t>
  </si>
  <si>
    <t>功能特性:light | 品类名称:makeup,mirror</t>
  </si>
  <si>
    <t>mirror for dorm</t>
  </si>
  <si>
    <t>宿舍用镜子</t>
  </si>
  <si>
    <t>品类名称:mirror | 使用场景:dorm</t>
  </si>
  <si>
    <t>smart mirror</t>
  </si>
  <si>
    <t>智能镜子</t>
  </si>
  <si>
    <t>功能特性:smart | 品类名称:mirror</t>
  </si>
  <si>
    <t>lighted vanity mirror</t>
  </si>
  <si>
    <t>点亮的梳妆镜</t>
  </si>
  <si>
    <t>功能特性:lighted | 品类名称:mirror | 使用场景:vanity</t>
  </si>
  <si>
    <t>espejo con luz para maquillaje</t>
  </si>
  <si>
    <t>带灯的化妆镜</t>
  </si>
  <si>
    <t>品类名称:espejo,para | 使用场景:maquillaje</t>
  </si>
  <si>
    <t>hollywood mirror</t>
  </si>
  <si>
    <t>好莱坞镜子</t>
  </si>
  <si>
    <t>品类名称:mirror | 风格/款式:hollywood</t>
  </si>
  <si>
    <t>led vanity mirror</t>
  </si>
  <si>
    <t>LED梳妆镜</t>
  </si>
  <si>
    <t>功能特性:led | 品类名称:mirror | 使用场景:vanity</t>
  </si>
  <si>
    <t>table mirror</t>
  </si>
  <si>
    <t>桌面镜子</t>
  </si>
  <si>
    <t>品类名称:mirror | 使用场景:table</t>
  </si>
  <si>
    <t>small vanity mirror</t>
  </si>
  <si>
    <t>小梳妆镜</t>
  </si>
  <si>
    <t>品类名称:mirror | 尺寸/大小:small | 使用场景:vanity</t>
  </si>
  <si>
    <t>hollywood vanity mirror with lights</t>
  </si>
  <si>
    <t>带灯的好莱坞梳妆镜</t>
  </si>
  <si>
    <t>功能特性:lights | 品类名称:mirror | 风格/款式:hollywood | 使用场景:vanity</t>
  </si>
  <si>
    <t>desk vanity mirror</t>
  </si>
  <si>
    <t>梳妆台镜子</t>
  </si>
  <si>
    <t>品类名称:mirror | 使用场景:desk,vanity</t>
  </si>
  <si>
    <t>led makeup mirror</t>
  </si>
  <si>
    <t>LED化妆镜</t>
  </si>
  <si>
    <t>vanity mirror desk</t>
  </si>
  <si>
    <t>梳妆镜桌</t>
  </si>
  <si>
    <t>three way mirror</t>
  </si>
  <si>
    <t>三面镜</t>
  </si>
  <si>
    <t>light up vanity mirror</t>
  </si>
  <si>
    <t>发光梳妆镜</t>
  </si>
  <si>
    <t>功能特性:light | 品类名称:mirror | 使用场景:vanity</t>
  </si>
  <si>
    <t>self cut mirror</t>
  </si>
  <si>
    <t>自我剪发镜子</t>
  </si>
  <si>
    <t>light up makeup mirror</t>
  </si>
  <si>
    <t>light mirror</t>
  </si>
  <si>
    <t>光镜</t>
  </si>
  <si>
    <t>makeup mirror for desk</t>
  </si>
  <si>
    <t>桌面化妆镜</t>
  </si>
  <si>
    <t>品类名称:makeup,mirror | 使用场景:desk</t>
  </si>
  <si>
    <t>small vanity mirror with lights</t>
  </si>
  <si>
    <t>带灯的小梳妆镜</t>
  </si>
  <si>
    <t>功能特性:lights | 品类名称:mirror | 尺寸/大小:small | 使用场景:vanity</t>
  </si>
  <si>
    <t>mirror vanity</t>
  </si>
  <si>
    <t>镜面梳妆台</t>
  </si>
  <si>
    <t>lighted magnifying mirror</t>
  </si>
  <si>
    <t>点亮的放大镜</t>
  </si>
  <si>
    <t>vanity mirror for dorm</t>
  </si>
  <si>
    <t>宿舍用梳妆镜</t>
  </si>
  <si>
    <t>品类名称:mirror | 使用场景:dorm,vanity</t>
  </si>
  <si>
    <t>trifold mirror</t>
  </si>
  <si>
    <t>三折镜子</t>
  </si>
  <si>
    <t>gold vanity mirror</t>
  </si>
  <si>
    <t>金色梳妆镜</t>
  </si>
  <si>
    <t>功能特性:gold | 品类名称:mirror | 使用场景:vanity</t>
  </si>
  <si>
    <t>desk mirror with lights</t>
  </si>
  <si>
    <t>带灯的桌面镜</t>
  </si>
  <si>
    <t>功能特性:lights | 品类名称:mirror | 使用场景:desk</t>
  </si>
  <si>
    <t>vanity mirror with lights small</t>
  </si>
  <si>
    <t>小型带灯梳妆镜</t>
  </si>
  <si>
    <t>mirror with light</t>
  </si>
  <si>
    <t>vanity mirrors</t>
  </si>
  <si>
    <t>品类名称:mirrors | 使用场景:vanity</t>
  </si>
  <si>
    <t>led mirror for desk</t>
  </si>
  <si>
    <t>led桌面镜</t>
  </si>
  <si>
    <t>功能特性:led | 品类名称:mirror | 使用场景:desk</t>
  </si>
  <si>
    <t>light up mirror for desk</t>
  </si>
  <si>
    <t>桌面用发光镜子</t>
  </si>
  <si>
    <t>large vanity mirror with lights</t>
  </si>
  <si>
    <t>带灯的大号梳妆镜</t>
  </si>
  <si>
    <t>功能特性:lights | 品类名称:mirror | 尺寸/大小:large | 使用场景:vanity</t>
  </si>
  <si>
    <t>mirror light</t>
  </si>
  <si>
    <t>镜子灯</t>
  </si>
  <si>
    <t>makeup vanity mirror</t>
  </si>
  <si>
    <t>化妆梳妆台镜子</t>
  </si>
  <si>
    <t>品类名称:makeup,mirror | 使用场景:vanity</t>
  </si>
  <si>
    <t>small mirror for desk</t>
  </si>
  <si>
    <t>桌面用小镜子</t>
  </si>
  <si>
    <t>品类名称:mirror | 尺寸/大小:small | 使用场景:desk</t>
  </si>
  <si>
    <t>360 mirror for haircuts for men</t>
  </si>
  <si>
    <t>360男士理发镜</t>
  </si>
  <si>
    <t>功能特性:360 | 品类名称:mirror</t>
  </si>
  <si>
    <t>light mirror makeup</t>
  </si>
  <si>
    <t>化妆光镜</t>
  </si>
  <si>
    <t>best rated lighted makeup mirror</t>
  </si>
  <si>
    <t>最佳评价的带灯化妆镜</t>
  </si>
  <si>
    <t>mirror for vanity</t>
  </si>
  <si>
    <t>梳妆台用的镜子</t>
  </si>
  <si>
    <t>vanity mirror for desk</t>
  </si>
  <si>
    <t>桌用梳妆镜</t>
  </si>
  <si>
    <t>mirror makeup</t>
  </si>
  <si>
    <t>self cut system</t>
  </si>
  <si>
    <t>自剪系统</t>
  </si>
  <si>
    <t>espejos para maquillaje</t>
  </si>
  <si>
    <t>品类名称:espejos,para | 使用场景:maquillaje</t>
  </si>
  <si>
    <t>magnified mirror with lights</t>
  </si>
  <si>
    <t>haircut mirror</t>
  </si>
  <si>
    <t>理发镜</t>
  </si>
  <si>
    <t>small desk mirror</t>
  </si>
  <si>
    <t>小桌子镜子</t>
  </si>
  <si>
    <t>small mirror with lights</t>
  </si>
  <si>
    <t>带灯的小镜子</t>
  </si>
  <si>
    <t>功能特性:lights | 品类名称:mirror | 尺寸/大小:small</t>
  </si>
  <si>
    <t>self haircut mirror</t>
  </si>
  <si>
    <t>自用理发镜</t>
  </si>
  <si>
    <t>3 way mirror for self hair cutting</t>
  </si>
  <si>
    <t>自剪头发用三面镜</t>
  </si>
  <si>
    <t>品类名称:mirror | 使用场景:hair</t>
  </si>
  <si>
    <t>makeup light mirror</t>
  </si>
  <si>
    <t>mirror desk</t>
  </si>
  <si>
    <t>镜面书桌</t>
  </si>
  <si>
    <t>vanity makeup mirror</t>
  </si>
  <si>
    <t>portable mirror with lights</t>
  </si>
  <si>
    <t>带灯便携式镜子</t>
  </si>
  <si>
    <t>功能特性:portable,lights | 品类名称:mirror</t>
  </si>
  <si>
    <t>wall mounted makeup mirror</t>
  </si>
  <si>
    <t>壁挂式化妆镜</t>
  </si>
  <si>
    <t>功能特性:mounted | 品类名称:makeup,mirror | 使用场景:wall</t>
  </si>
  <si>
    <t>desk mirror for dorm</t>
  </si>
  <si>
    <t>宿舍用桌面镜子</t>
  </si>
  <si>
    <t>品类名称:mirror | 使用场景:dorm,desk</t>
  </si>
  <si>
    <t>makeup mirrors</t>
  </si>
  <si>
    <t>品类名称:makeup,mirrors</t>
  </si>
  <si>
    <t>led light mirror</t>
  </si>
  <si>
    <t>LED灯镜</t>
  </si>
  <si>
    <t>功能特性:led,light | 品类名称:mirror</t>
  </si>
  <si>
    <t>make up mirrors lighted magnifying stand up</t>
  </si>
  <si>
    <t>立式带灯放大化妆镜</t>
  </si>
  <si>
    <t>功能特性:lighted,stand | 品类名称:mirrors,make</t>
  </si>
  <si>
    <t>led mirror vanity</t>
  </si>
  <si>
    <t>led梳妆镜</t>
  </si>
  <si>
    <t>desktop mirror</t>
  </si>
  <si>
    <t>tabletop mirror</t>
  </si>
  <si>
    <t>magnified mirror</t>
  </si>
  <si>
    <t>放大镜</t>
  </si>
  <si>
    <t>wall mirror with lights</t>
  </si>
  <si>
    <t>带灯的墙面镜子</t>
  </si>
  <si>
    <t>功能特性:lights | 品类名称:mirror | 使用场景:wall</t>
  </si>
  <si>
    <t>mirror to see back of head</t>
  </si>
  <si>
    <t>看后脑勺的镜子</t>
  </si>
  <si>
    <t>light up desk mirror</t>
  </si>
  <si>
    <t>发光桌镜</t>
  </si>
  <si>
    <t>mirror for desk with lights</t>
  </si>
  <si>
    <t>带灯的桌子用镜子</t>
  </si>
  <si>
    <t>barber mirror self cut</t>
  </si>
  <si>
    <t>理发师自剪镜</t>
  </si>
  <si>
    <t>目标受众:barber | 品类名称:mirror</t>
  </si>
  <si>
    <t>personal makeup mirrors</t>
  </si>
  <si>
    <t>个人化妆镜</t>
  </si>
  <si>
    <t>impressions vanity mirror</t>
  </si>
  <si>
    <t>印象梳妆镜</t>
  </si>
  <si>
    <t>face mirror</t>
  </si>
  <si>
    <t>面部镜子</t>
  </si>
  <si>
    <t>lighted vanity mirror tabletop</t>
  </si>
  <si>
    <t>桌面用点亮的梳妆镜</t>
  </si>
  <si>
    <t>small makeup mirror</t>
  </si>
  <si>
    <t>小化妆镜</t>
  </si>
  <si>
    <t>品类名称:makeup,mirror | 尺寸/大小:small</t>
  </si>
  <si>
    <t>10x magnifying mirror with light</t>
  </si>
  <si>
    <t>带灯的10倍放大镜</t>
  </si>
  <si>
    <t>功能特性:light,10x | 品类名称:mirror</t>
  </si>
  <si>
    <t>espejo para cortar pelo uno mismo</t>
  </si>
  <si>
    <t>品类名称:espejo,para</t>
  </si>
  <si>
    <t>espejo con luz</t>
  </si>
  <si>
    <t>带灯的镜子</t>
  </si>
  <si>
    <t>品类名称:espejo</t>
  </si>
  <si>
    <t>desk makeup mirror</t>
  </si>
  <si>
    <t>magnifying makeup mirror</t>
  </si>
  <si>
    <t>化妆放大镜</t>
  </si>
  <si>
    <t>large vanity mirror</t>
  </si>
  <si>
    <t>大号梳妆镜</t>
  </si>
  <si>
    <t>品类名称:mirror | 尺寸/大小:large | 使用场景:vanity</t>
  </si>
  <si>
    <t>lighted mirror makeup vanity</t>
  </si>
  <si>
    <t>化妆梳妆台用点亮的镜子</t>
  </si>
  <si>
    <t>功能特性:lighted | 品类名称:makeup,mirror | 使用场景:vanity</t>
  </si>
  <si>
    <t>10x mirror</t>
  </si>
  <si>
    <t>10倍镜</t>
  </si>
  <si>
    <t>功能特性:10x | 品类名称:mirror</t>
  </si>
  <si>
    <t>tabletop vanity mirror with lights</t>
  </si>
  <si>
    <t>带灯桌面梳妆镜</t>
  </si>
  <si>
    <t>mini vanity mirror</t>
  </si>
  <si>
    <t>迷你梳妆镜</t>
  </si>
  <si>
    <t>品类名称:mirror | 尺寸/大小:mini | 使用场景:vanity</t>
  </si>
  <si>
    <t>mirror with lights for desk</t>
  </si>
  <si>
    <t>桌面用带灯光的镜子</t>
  </si>
  <si>
    <r>
      <rPr>
        <sz val="11"/>
        <color rgb="FF000000"/>
        <rFont val="宋体"/>
        <charset val="134"/>
        <scheme val="minor"/>
      </rPr>
      <t xml:space="preserve">makeup mirror </t>
    </r>
    <r>
      <rPr>
        <sz val="11"/>
        <color rgb="FFFF0000"/>
        <rFont val="宋体"/>
        <charset val="134"/>
        <scheme val="minor"/>
      </rPr>
      <t>wall mount</t>
    </r>
  </si>
  <si>
    <t>壁挂化妆镜</t>
  </si>
  <si>
    <t>品类名称:makeup,mirror | 使用场景:wall</t>
  </si>
  <si>
    <t>vanity mirror with led lights</t>
  </si>
  <si>
    <t>带LED灯的梳妆镜</t>
  </si>
  <si>
    <t>功能特性:led,lights | 品类名称:mirror | 使用场景:vanity</t>
  </si>
  <si>
    <t>table top mirror</t>
  </si>
  <si>
    <t>vanity desk mirror</t>
  </si>
  <si>
    <t>梳妆台镜</t>
  </si>
  <si>
    <t>3 way mirror for braiding hair</t>
  </si>
  <si>
    <t>编发用三面镜</t>
  </si>
  <si>
    <t>功能特性:braiding | 品类名称:mirror | 使用场景:hair</t>
  </si>
  <si>
    <t>vanity mirror with lights for dorm</t>
  </si>
  <si>
    <t>宿舍用带灯梳妆镜</t>
  </si>
  <si>
    <t>功能特性:lights | 品类名称:mirror | 使用场景:dorm,vanity</t>
  </si>
  <si>
    <t>mirror vanity with lights</t>
  </si>
  <si>
    <t>带灯镜面梳妆台</t>
  </si>
  <si>
    <t>gold makeup mirror</t>
  </si>
  <si>
    <t>金色化妆镜</t>
  </si>
  <si>
    <t>功能特性:gold | 品类名称:makeup,mirror</t>
  </si>
  <si>
    <t>large makeup mirror</t>
  </si>
  <si>
    <t>大型化妆镜</t>
  </si>
  <si>
    <t>品类名称:makeup,mirror | 尺寸/大小:large</t>
  </si>
  <si>
    <t>tri fold mirror</t>
  </si>
  <si>
    <t>三折镜</t>
  </si>
  <si>
    <t>make up vanity mirror with lights</t>
  </si>
  <si>
    <t>功能特性:lights | 品类名称:mirror,make | 使用场景:vanity</t>
  </si>
  <si>
    <t>led makeup mirror with lights</t>
  </si>
  <si>
    <t>带灯的LED化妆镜</t>
  </si>
  <si>
    <t>功能特性:led,lights | 品类名称:makeup,mirror</t>
  </si>
  <si>
    <t>mirror for makeup</t>
  </si>
  <si>
    <t>3way mirror</t>
  </si>
  <si>
    <t>三向镜子</t>
  </si>
  <si>
    <t>big vanity mirror with lights</t>
  </si>
  <si>
    <t>espejos con luz led</t>
  </si>
  <si>
    <t>带LED灯的镜子</t>
  </si>
  <si>
    <t>功能特性:led | 品类名称:espejos</t>
  </si>
  <si>
    <t>light up makeup mirror for desk</t>
  </si>
  <si>
    <t>桌面用带灯化妆镜</t>
  </si>
  <si>
    <t>功能特性:light | 品类名称:makeup,mirror | 使用场景:desk</t>
  </si>
  <si>
    <t>makeup mirror with lights for desk</t>
  </si>
  <si>
    <t>桌面带灯化妆镜</t>
  </si>
  <si>
    <r>
      <rPr>
        <sz val="11"/>
        <color rgb="FF000000"/>
        <rFont val="宋体"/>
        <charset val="134"/>
        <scheme val="minor"/>
      </rPr>
      <t xml:space="preserve">vanity mirror </t>
    </r>
    <r>
      <rPr>
        <sz val="11"/>
        <color rgb="FFFF0000"/>
        <rFont val="宋体"/>
        <charset val="134"/>
        <scheme val="minor"/>
      </rPr>
      <t>small</t>
    </r>
  </si>
  <si>
    <t>小型梳妆镜</t>
  </si>
  <si>
    <t>makeup mirror with light</t>
  </si>
  <si>
    <t>lighted mirror with magnification</t>
  </si>
  <si>
    <t>带放大功能的点亮镜子</t>
  </si>
  <si>
    <t>功能特性:lighted,magnification | 品类名称:mirror</t>
  </si>
  <si>
    <t>table mirror with stand</t>
  </si>
  <si>
    <t>带支架桌面镜</t>
  </si>
  <si>
    <t>功能特性:stand | 品类名称:mirror | 使用场景:table</t>
  </si>
  <si>
    <t>20x magnifying mirror with light</t>
  </si>
  <si>
    <t>带灯的20倍放大镜</t>
  </si>
  <si>
    <t>功能特性:light,20x | 品类名称:mirror</t>
  </si>
  <si>
    <t>lighted make up mirror</t>
  </si>
  <si>
    <t>点亮的化妆镜</t>
  </si>
  <si>
    <t>功能特性:lighted | 品类名称:mirror,make</t>
  </si>
  <si>
    <t>led desk mirror</t>
  </si>
  <si>
    <t>LED桌镜</t>
  </si>
  <si>
    <t>lighted vanity mirror led</t>
  </si>
  <si>
    <t>LED点亮的梳妆镜</t>
  </si>
  <si>
    <t>功能特性:led,lighted | 品类名称:mirror | 使用场景:vanity</t>
  </si>
  <si>
    <t>lighted magnifying makeup mirror</t>
  </si>
  <si>
    <t>点亮的放大化妆镜</t>
  </si>
  <si>
    <t>led vanity mirror for desk</t>
  </si>
  <si>
    <t>桌用LED梳妆镜</t>
  </si>
  <si>
    <t>功能特性:led | 品类名称:mirror | 使用场景:desk,vanity</t>
  </si>
  <si>
    <t>magnifying mirror wall mounted</t>
  </si>
  <si>
    <t>壁挂式放大镜</t>
  </si>
  <si>
    <t>功能特性:mounted | 品类名称:mirror | 使用场景:wall</t>
  </si>
  <si>
    <t>mirror led</t>
  </si>
  <si>
    <t>镜面LED</t>
  </si>
  <si>
    <t>wall mounted mirror</t>
  </si>
  <si>
    <t>壁挂式镜子</t>
  </si>
  <si>
    <t>hollywood vanity mirror</t>
  </si>
  <si>
    <t>好莱坞梳妆镜</t>
  </si>
  <si>
    <t>品类名称:mirror | 风格/款式:hollywood | 使用场景:vanity</t>
  </si>
  <si>
    <t>black vanity mirror with lights</t>
  </si>
  <si>
    <t>带灯的黑色梳妆镜</t>
  </si>
  <si>
    <t>cosmetic mirror</t>
  </si>
  <si>
    <t>dorm vanity mirror</t>
  </si>
  <si>
    <t>宿舍梳妆镜</t>
  </si>
  <si>
    <t>personal mirrors</t>
  </si>
  <si>
    <t>个人镜子</t>
  </si>
  <si>
    <t>品类名称:mirrors</t>
  </si>
  <si>
    <t>beauty mirror</t>
  </si>
  <si>
    <t>美容镜</t>
  </si>
  <si>
    <t>hair mirror</t>
  </si>
  <si>
    <t>头发镜子</t>
  </si>
  <si>
    <t>3 sided mirror</t>
  </si>
  <si>
    <t>wall mounted magnifying mirror</t>
  </si>
  <si>
    <t>墙装放大镜</t>
  </si>
  <si>
    <t>מראה עם תאורה איפור</t>
  </si>
  <si>
    <t>vanity mirror with light</t>
  </si>
  <si>
    <t>travel vanity mirror with lights</t>
  </si>
  <si>
    <t>带灯的旅行梳妆镜</t>
  </si>
  <si>
    <t>功能特性:lights | 品类名称:mirror | 使用场景:vanity,travel</t>
  </si>
  <si>
    <t>mirrors with lights</t>
  </si>
  <si>
    <t>功能特性:lights | 品类名称:mirrors</t>
  </si>
  <si>
    <r>
      <rPr>
        <sz val="11"/>
        <color rgb="FFFF0000"/>
        <rFont val="宋体"/>
        <charset val="134"/>
        <scheme val="minor"/>
      </rPr>
      <t xml:space="preserve">conair </t>
    </r>
    <r>
      <rPr>
        <sz val="11"/>
        <color rgb="FF000000"/>
        <rFont val="宋体"/>
        <charset val="134"/>
        <scheme val="minor"/>
      </rPr>
      <t>makeup mirror with lights</t>
    </r>
  </si>
  <si>
    <t>康奈尔带灯光的化妆镜</t>
  </si>
  <si>
    <t>hollywood mirror with lights</t>
  </si>
  <si>
    <t>带灯的好莱坞镜子</t>
  </si>
  <si>
    <t>功能特性:lights | 品类名称:mirror | 风格/款式:hollywood</t>
  </si>
  <si>
    <t>makeup mirror with magnification</t>
  </si>
  <si>
    <t>放大化妆镜</t>
  </si>
  <si>
    <t>功能特性:magnification | 品类名称:makeup,mirror</t>
  </si>
  <si>
    <t>360 mirror for women for braiding</t>
  </si>
  <si>
    <t>360度编发镜</t>
  </si>
  <si>
    <t>目标受众:women | 功能特性:360,braiding | 品类名称:mirror</t>
  </si>
  <si>
    <t>gold desk mirror</t>
  </si>
  <si>
    <t>金色桌面镜</t>
  </si>
  <si>
    <t>功能特性:gold | 品类名称:mirror | 使用场景:desk</t>
  </si>
  <si>
    <t>self cutting mirror for men</t>
  </si>
  <si>
    <t>男士自我剪发镜子</t>
  </si>
  <si>
    <t>vanity mirror with lights for desk</t>
  </si>
  <si>
    <t>桌用带灯梳妆镜</t>
  </si>
  <si>
    <t>功能特性:lights | 品类名称:mirror | 使用场景:desk,vanity</t>
  </si>
  <si>
    <t>smart mirror bedroom</t>
  </si>
  <si>
    <t>智能卧室镜</t>
  </si>
  <si>
    <t>makeup mirror for dorm</t>
  </si>
  <si>
    <t>宿舍用化妆镜</t>
  </si>
  <si>
    <t>品类名称:makeup,mirror | 使用场景:dorm</t>
  </si>
  <si>
    <t>make up light</t>
  </si>
  <si>
    <t>化妆灯</t>
  </si>
  <si>
    <t>功能特性:light | 品类名称:make</t>
  </si>
  <si>
    <t>bathroom magnifying mirror</t>
  </si>
  <si>
    <t>浴室放大镜</t>
  </si>
  <si>
    <t>品类名称:mirror | 使用场景:bathroom</t>
  </si>
  <si>
    <t>hair cutting mirror</t>
  </si>
  <si>
    <t>portable vanity mirror with light</t>
  </si>
  <si>
    <t>带灯的便携式梳妆镜</t>
  </si>
  <si>
    <t>功能特性:portable,light | 品类名称:mirror | 使用场景:vanity</t>
  </si>
  <si>
    <t>three way mirror for self hair braiding</t>
  </si>
  <si>
    <t>自用编发三面镜</t>
  </si>
  <si>
    <t>magnified makeup mirror</t>
  </si>
  <si>
    <t>table mirror with lights</t>
  </si>
  <si>
    <t>带灯桌面镜</t>
  </si>
  <si>
    <t>功能特性:lights | 品类名称:mirror | 使用场景:table</t>
  </si>
  <si>
    <t>dorm desk mirror</t>
  </si>
  <si>
    <t>宿舍书桌镜</t>
  </si>
  <si>
    <t>rechargeable makeup mirror</t>
  </si>
  <si>
    <t>可充电的化妆镜</t>
  </si>
  <si>
    <t>magnifying makeup mirror with lights</t>
  </si>
  <si>
    <t>带灯的化妆放大镜</t>
  </si>
  <si>
    <t>desk vanity mirror with lights</t>
  </si>
  <si>
    <t>带灯的梳妆台镜子</t>
  </si>
  <si>
    <t>small light up mirror</t>
  </si>
  <si>
    <t>小型发光镜</t>
  </si>
  <si>
    <t>功能特性:light | 品类名称:mirror | 尺寸/大小:small</t>
  </si>
  <si>
    <t>face mirror with light</t>
  </si>
  <si>
    <t>带灯镜子</t>
  </si>
  <si>
    <t>close up mirror</t>
  </si>
  <si>
    <t>特写镜子</t>
  </si>
  <si>
    <t>light up vanity mirror desk</t>
  </si>
  <si>
    <t>带发光镜的梳妆台</t>
  </si>
  <si>
    <t>功能特性:light | 品类名称:mirror | 使用场景:desk,vanity</t>
  </si>
  <si>
    <t>vanity light mirror</t>
  </si>
  <si>
    <t>镜子梳妆台灯</t>
  </si>
  <si>
    <t>mirror magnifying</t>
  </si>
  <si>
    <t>镜面放大</t>
  </si>
  <si>
    <t>large makeup mirror with lights</t>
  </si>
  <si>
    <t>带灯的大型化妆镜</t>
  </si>
  <si>
    <t>功能特性:lights | 品类名称:makeup,mirror | 尺寸/大小:large</t>
  </si>
  <si>
    <t>mirror for cutting your own hair</t>
  </si>
  <si>
    <t>自己理发用镜子</t>
  </si>
  <si>
    <t>mirror with led lights</t>
  </si>
  <si>
    <t>功能特性:led,lights | 品类名称:mirror</t>
  </si>
  <si>
    <t>ring light mirror</t>
  </si>
  <si>
    <t>镜子用环形灯</t>
  </si>
  <si>
    <t>mirror with lights small</t>
  </si>
  <si>
    <t>wall mount magnifying mirror</t>
  </si>
  <si>
    <t>壁挂放大镜</t>
  </si>
  <si>
    <t>品类名称:mirror | 使用场景:wall</t>
  </si>
  <si>
    <t>light up magnifying mirror</t>
  </si>
  <si>
    <t>large lighted makeup mirror</t>
  </si>
  <si>
    <t>大型发光化妆镜</t>
  </si>
  <si>
    <t>功能特性:lighted | 品类名称:makeup,mirror | 尺寸/大小:large</t>
  </si>
  <si>
    <t>wall mount makeup mirror</t>
  </si>
  <si>
    <t>vanity mirror with lights black</t>
  </si>
  <si>
    <t>黑色带灯梳妆镜</t>
  </si>
  <si>
    <t>desktop vanity mirror with lights</t>
  </si>
  <si>
    <t>Makeup Mirror</t>
  </si>
  <si>
    <t>magnification mirror</t>
  </si>
  <si>
    <t>功能特性:magnification | 品类名称:mirror</t>
  </si>
  <si>
    <t>mirrors for desk</t>
  </si>
  <si>
    <t>品类名称:mirrors | 使用场景:desk</t>
  </si>
  <si>
    <t>vanity mirror dorm</t>
  </si>
  <si>
    <t>big vanity mirror</t>
  </si>
  <si>
    <t>大梳妆镜</t>
  </si>
  <si>
    <t>rechargeable makeup mirror with lights</t>
  </si>
  <si>
    <t>带灯的可充电化妆镜</t>
  </si>
  <si>
    <t>shaving mirror for men</t>
  </si>
  <si>
    <t>男士剃须镜</t>
  </si>
  <si>
    <t>vanity makeup mirror with lights</t>
  </si>
  <si>
    <t>3 mirror for braiding hair</t>
  </si>
  <si>
    <t>3面编发用镜子</t>
  </si>
  <si>
    <t>beauty mirror with lights</t>
  </si>
  <si>
    <t>beauty 带灯的镜子</t>
  </si>
  <si>
    <t>10x mirror with lights</t>
  </si>
  <si>
    <t>10倍带灯镜子</t>
  </si>
  <si>
    <t>功能特性:10x,lights | 品类名称:mirror</t>
  </si>
  <si>
    <r>
      <rPr>
        <sz val="11"/>
        <color rgb="FFFF0000"/>
        <rFont val="宋体"/>
        <charset val="134"/>
        <scheme val="minor"/>
      </rPr>
      <t>bathroom</t>
    </r>
    <r>
      <rPr>
        <sz val="11"/>
        <color rgb="FF000000"/>
        <rFont val="宋体"/>
        <charset val="134"/>
        <scheme val="minor"/>
      </rPr>
      <t xml:space="preserve"> makeup mirror</t>
    </r>
  </si>
  <si>
    <t>浴室化妆镜</t>
  </si>
  <si>
    <t>品类名称:makeup,mirror | 使用场景:bathroom</t>
  </si>
  <si>
    <t>make up mirror with lights</t>
  </si>
  <si>
    <t>功能特性:lights | 品类名称:mirror,make</t>
  </si>
  <si>
    <t>best makeup mirror for older eyes</t>
  </si>
  <si>
    <t>老年人最佳化妆镜</t>
  </si>
  <si>
    <t>led light mirror for vanity</t>
  </si>
  <si>
    <t>梳妆台用LED灯镜</t>
  </si>
  <si>
    <t>功能特性:led,light | 品类名称:mirror | 使用场景:vanity</t>
  </si>
  <si>
    <t>deweisn folding travel mirror lighted makeup mirror</t>
  </si>
  <si>
    <t>德威森折叠旅行照明化妆镜</t>
  </si>
  <si>
    <t>功能特性:lighted | 品类名称:makeup,mirror | 使用场景:travel</t>
  </si>
  <si>
    <t>gold vanity mirror with lights</t>
  </si>
  <si>
    <t>带灯的金色梳妆镜</t>
  </si>
  <si>
    <t>功能特性:gold,lights | 品类名称:mirror | 使用场景:vanity</t>
  </si>
  <si>
    <t>dorm makeup mirror</t>
  </si>
  <si>
    <t>宿舍化妆镜</t>
  </si>
  <si>
    <t>hollywood makeup mirror</t>
  </si>
  <si>
    <t>好莱坞化妆镜</t>
  </si>
  <si>
    <t>品类名称:makeup,mirror | 风格/款式:hollywood</t>
  </si>
  <si>
    <t>vanity led mirror</t>
  </si>
  <si>
    <t>梳妆台LED镜子</t>
  </si>
  <si>
    <t>circle mirror with light</t>
  </si>
  <si>
    <t>带灯的圆形镜子</t>
  </si>
  <si>
    <t>desk mirrors</t>
  </si>
  <si>
    <t>wall makeup mirror</t>
  </si>
  <si>
    <t>墙上化妆镜</t>
  </si>
  <si>
    <t>mirror for hair cutting self</t>
  </si>
  <si>
    <t>light up mirror vanity</t>
  </si>
  <si>
    <t>梳妆台发光镜子</t>
  </si>
  <si>
    <t>small makeup mirror with light</t>
  </si>
  <si>
    <t>带灯的小化妆镜</t>
  </si>
  <si>
    <t>功能特性:light | 品类名称:makeup,mirror | 尺寸/大小:small</t>
  </si>
  <si>
    <t>lighted mirror makeup</t>
  </si>
  <si>
    <t>化妆用点亮的镜子</t>
  </si>
  <si>
    <t>conair mirror</t>
  </si>
  <si>
    <t>康奈尔镜子</t>
  </si>
  <si>
    <t>hair mirror back of head</t>
  </si>
  <si>
    <t>后脑勺头发镜子</t>
  </si>
  <si>
    <t>镜子</t>
  </si>
  <si>
    <t>Mirror</t>
  </si>
  <si>
    <t>pink vanity mirror</t>
  </si>
  <si>
    <t>粉色梳妆镜</t>
  </si>
  <si>
    <t>college dorm mirror</t>
  </si>
  <si>
    <t>大学宿舍镜子</t>
  </si>
  <si>
    <t>round mirror with light</t>
  </si>
  <si>
    <t>带灯的圆镜</t>
  </si>
  <si>
    <r>
      <rPr>
        <sz val="11"/>
        <color rgb="FF000000"/>
        <rFont val="宋体"/>
        <charset val="134"/>
        <scheme val="minor"/>
      </rPr>
      <t>make up mirror</t>
    </r>
    <r>
      <rPr>
        <sz val="11"/>
        <color rgb="FFFF0000"/>
        <rFont val="宋体"/>
        <charset val="134"/>
        <scheme val="minor"/>
      </rPr>
      <t xml:space="preserve"> wall mounted</t>
    </r>
  </si>
  <si>
    <t>墙挂化妆镜</t>
  </si>
  <si>
    <t>功能特性:mounted | 品类名称:mirror,make | 使用场景:wall</t>
  </si>
  <si>
    <t>light up make up mirror</t>
  </si>
  <si>
    <t>功能特性:light | 品类名称:mirror,make</t>
  </si>
  <si>
    <t>big mirror with lights</t>
  </si>
  <si>
    <t>带灯的大镜子</t>
  </si>
  <si>
    <r>
      <rPr>
        <sz val="11"/>
        <color rgb="FFFF0000"/>
        <rFont val="宋体"/>
        <charset val="134"/>
        <scheme val="minor"/>
      </rPr>
      <t xml:space="preserve">nusvan </t>
    </r>
    <r>
      <rPr>
        <sz val="11"/>
        <color rgb="FF000000"/>
        <rFont val="宋体"/>
        <charset val="134"/>
        <scheme val="minor"/>
      </rPr>
      <t>vanity mirror with lights</t>
    </r>
  </si>
  <si>
    <t>Nusvan 带灯化妆镜</t>
  </si>
  <si>
    <t>vanity mirror light</t>
  </si>
  <si>
    <t>梳妆镜灯</t>
  </si>
  <si>
    <t>mirror led light</t>
  </si>
  <si>
    <t>镜面LED灯</t>
  </si>
  <si>
    <t>table top mirror with stand</t>
  </si>
  <si>
    <t>light up vanity mirror table top</t>
  </si>
  <si>
    <t>桌面发光梳妆镜</t>
  </si>
  <si>
    <t>功能特性:light | 品类名称:mirror | 使用场景:vanity,table</t>
  </si>
  <si>
    <t>make up mirror with lights and magnification</t>
  </si>
  <si>
    <t>带灯和放大功能的化妆镜</t>
  </si>
  <si>
    <t>功能特性:magnification,lights | 品类名称:mirror,make</t>
  </si>
  <si>
    <t>mirror for back of head</t>
  </si>
  <si>
    <t>后脑勺用镜子</t>
  </si>
  <si>
    <t>braiding mirror 360</t>
  </si>
  <si>
    <t>360度编织镜</t>
  </si>
  <si>
    <t>功能特性:360,braiding | 品类名称:mirror</t>
  </si>
  <si>
    <t>espejo para maquillaje</t>
  </si>
  <si>
    <t>makeup mirror lights</t>
  </si>
  <si>
    <t>化妆镜灯</t>
  </si>
  <si>
    <t>small led mirror</t>
  </si>
  <si>
    <t>小型LED镜子</t>
  </si>
  <si>
    <t>功能特性:led | 品类名称:mirror | 尺寸/大小:small</t>
  </si>
  <si>
    <t>dorm vanity mirror with lights</t>
  </si>
  <si>
    <t>带灯的宿舍梳妆镜</t>
  </si>
  <si>
    <t>light up wall mirror</t>
  </si>
  <si>
    <t>发光墙镜</t>
  </si>
  <si>
    <t>功能特性:light | 品类名称:mirror | 使用场景:wall</t>
  </si>
  <si>
    <t>make up light mirror</t>
  </si>
  <si>
    <t>化妆灯镜</t>
  </si>
  <si>
    <r>
      <rPr>
        <sz val="11"/>
        <color rgb="FF000000"/>
        <rFont val="宋体"/>
        <charset val="134"/>
        <scheme val="minor"/>
      </rPr>
      <t xml:space="preserve">magnifying mirror with light </t>
    </r>
    <r>
      <rPr>
        <sz val="11"/>
        <color rgb="FFFF0000"/>
        <rFont val="宋体"/>
        <charset val="134"/>
        <scheme val="minor"/>
      </rPr>
      <t>wall mount</t>
    </r>
  </si>
  <si>
    <t>壁挂带灯放大镜</t>
  </si>
  <si>
    <t>vanity light up mirror</t>
  </si>
  <si>
    <t>makeup mirror vanity</t>
  </si>
  <si>
    <t>梳妆台化妆镜</t>
  </si>
  <si>
    <t>light bulb mirror</t>
  </si>
  <si>
    <t>灯泡镜子</t>
  </si>
  <si>
    <t>desk top mirror</t>
  </si>
  <si>
    <t>riki mirror</t>
  </si>
  <si>
    <t>riki 镜子</t>
  </si>
  <si>
    <t>makeuo mirror</t>
  </si>
  <si>
    <t>Makeuo镜子</t>
  </si>
  <si>
    <t>rolove vanity mirror with lights</t>
  </si>
  <si>
    <t>Rolove带灯化妆镜</t>
  </si>
  <si>
    <t>zoom mirror</t>
  </si>
  <si>
    <t>zoom镜子</t>
  </si>
  <si>
    <t>self cut mirror with lights</t>
  </si>
  <si>
    <t>带灯自我剪发镜子</t>
  </si>
  <si>
    <r>
      <rPr>
        <sz val="11"/>
        <color rgb="FFFF0000"/>
        <rFont val="宋体"/>
        <charset val="134"/>
        <scheme val="minor"/>
      </rPr>
      <t>conair</t>
    </r>
    <r>
      <rPr>
        <sz val="11"/>
        <color rgb="FF000000"/>
        <rFont val="宋体"/>
        <charset val="134"/>
        <scheme val="minor"/>
      </rPr>
      <t xml:space="preserve"> mirror with lights and magnification</t>
    </r>
  </si>
  <si>
    <t>康奈尔带灯光和放大功能的镜子</t>
  </si>
  <si>
    <t>功能特性:magnification,lights | 品类名称:mirror</t>
  </si>
  <si>
    <t>desktop mirror with light</t>
  </si>
  <si>
    <t>带灯的桌面镜子</t>
  </si>
  <si>
    <r>
      <rPr>
        <sz val="11"/>
        <color rgb="FFFF0000"/>
        <rFont val="宋体"/>
        <charset val="134"/>
        <scheme val="minor"/>
      </rPr>
      <t xml:space="preserve">wall mounted </t>
    </r>
    <r>
      <rPr>
        <sz val="11"/>
        <color rgb="FF000000"/>
        <rFont val="宋体"/>
        <charset val="134"/>
        <scheme val="minor"/>
      </rPr>
      <t>mirror swing arm</t>
    </r>
  </si>
  <si>
    <t>壁挂式摆臂镜</t>
  </si>
  <si>
    <t>light makeup mirror</t>
  </si>
  <si>
    <t>table top vanity mirror with lights</t>
  </si>
  <si>
    <t>功能特性:lights | 品类名称:mirror | 使用场景:vanity,table</t>
  </si>
  <si>
    <t>desk mirror with light for dorm</t>
  </si>
  <si>
    <t>宿舍用带灯桌镜</t>
  </si>
  <si>
    <t>功能特性:light | 品类名称:mirror | 使用场景:dorm,desk</t>
  </si>
  <si>
    <t>hieey lighted makeup mirror</t>
  </si>
  <si>
    <t>hieey 带灯化妆镜</t>
  </si>
  <si>
    <t>strongest magnifying makeup mirror</t>
  </si>
  <si>
    <t>最强的放大化妆镜</t>
  </si>
  <si>
    <t>mirror for vanity with lights</t>
  </si>
  <si>
    <t>wall vanity mirror</t>
  </si>
  <si>
    <t>墙壁梳妆镜</t>
  </si>
  <si>
    <t>品类名称:mirror | 使用场景:vanity,wall</t>
  </si>
  <si>
    <t>dorm mirror for desk</t>
  </si>
  <si>
    <t>宿舍桌面镜子</t>
  </si>
  <si>
    <t>desk makeup mirror with lights</t>
  </si>
  <si>
    <t>带灯的桌面化妆镜</t>
  </si>
  <si>
    <t>led mirror desk</t>
  </si>
  <si>
    <r>
      <rPr>
        <sz val="11"/>
        <color rgb="FFFF0000"/>
        <rFont val="宋体"/>
        <charset val="134"/>
        <scheme val="minor"/>
      </rPr>
      <t>conair</t>
    </r>
    <r>
      <rPr>
        <sz val="11"/>
        <color rgb="FF000000"/>
        <rFont val="宋体"/>
        <charset val="134"/>
        <scheme val="minor"/>
      </rPr>
      <t xml:space="preserve"> makeup mirror</t>
    </r>
  </si>
  <si>
    <t>康奈尔化妆镜</t>
  </si>
  <si>
    <t>mirror table</t>
  </si>
  <si>
    <t>镜子桌</t>
  </si>
  <si>
    <t>cheap vanity mirror</t>
  </si>
  <si>
    <t>便宜的梳妆镜</t>
  </si>
  <si>
    <t>personal mirror</t>
  </si>
  <si>
    <t>vanity mirror and lights</t>
  </si>
  <si>
    <t>梳妆镜和灯</t>
  </si>
  <si>
    <t>lighted makeup mirror plug in</t>
  </si>
  <si>
    <t>插电式化妆镜</t>
  </si>
  <si>
    <t>makeup desk mirror</t>
  </si>
  <si>
    <t>化妆桌镜子</t>
  </si>
  <si>
    <t>trifold mirror with lights</t>
  </si>
  <si>
    <t>带灯的三折镜</t>
  </si>
  <si>
    <t>3 mirror for cutting hair</t>
  </si>
  <si>
    <t>3面理发镜</t>
  </si>
  <si>
    <t>hair cut mirror</t>
  </si>
  <si>
    <t>double sided mirror</t>
  </si>
  <si>
    <t>双面镜</t>
  </si>
  <si>
    <t>light mirror for desk</t>
  </si>
  <si>
    <t>桌用光镜</t>
  </si>
  <si>
    <t>small desk mirror with lights</t>
  </si>
  <si>
    <t>带灯的小桌子镜子</t>
  </si>
  <si>
    <t>功能特性:lights | 品类名称:mirror | 尺寸/大小:small | 使用场景:desk</t>
  </si>
  <si>
    <t>lighted mirror for desk</t>
  </si>
  <si>
    <t>桌面用点亮的镜子</t>
  </si>
  <si>
    <t>功能特性:lighted | 品类名称:mirror | 使用场景:desk</t>
  </si>
  <si>
    <t>lighted mirrors</t>
  </si>
  <si>
    <t>功能特性:lighted | 品类名称:mirrors</t>
  </si>
  <si>
    <t>tabletop vanity mirror</t>
  </si>
  <si>
    <t>桌面梳妆镜</t>
  </si>
  <si>
    <t>cosmetic mirror with light and magnification</t>
  </si>
  <si>
    <t>功能特性:magnification,light | 品类名称:mirror</t>
  </si>
  <si>
    <t>portable vanity mirror</t>
  </si>
  <si>
    <t>便携式梳妆镜</t>
  </si>
  <si>
    <t>功能特性:portable | 品类名称:mirror | 使用场景:vanity</t>
  </si>
  <si>
    <t>vanity mirror with lights cheap</t>
  </si>
  <si>
    <t>便宜的带灯梳妆镜</t>
  </si>
  <si>
    <t>mirror for makeup with lights</t>
  </si>
  <si>
    <t>wall mount makeup mirror with lights</t>
  </si>
  <si>
    <t>带灯壁挂化妆镜</t>
  </si>
  <si>
    <t>功能特性:lights | 品类名称:makeup,mirror | 使用场景:wall</t>
  </si>
  <si>
    <t>make up mirror with stand</t>
  </si>
  <si>
    <t>带支架的化妆镜</t>
  </si>
  <si>
    <t>功能特性:stand | 品类名称:mirror,make</t>
  </si>
  <si>
    <t>big makeup mirror</t>
  </si>
  <si>
    <t>大号化妆镜</t>
  </si>
  <si>
    <t>small standing mirror</t>
  </si>
  <si>
    <t>小型立式镜子</t>
  </si>
  <si>
    <t>品类名称:mirror | 尺寸/大小:small</t>
  </si>
  <si>
    <t>mini vanity mirror with lights</t>
  </si>
  <si>
    <t>带灯的迷你梳妆镜</t>
  </si>
  <si>
    <t>功能特性:lights | 品类名称:mirror | 尺寸/大小:mini | 使用场景:vanity</t>
  </si>
  <si>
    <t>make up mirrors</t>
  </si>
  <si>
    <t>品类名称:mirrors,make</t>
  </si>
  <si>
    <t>light vanity makeup mirror</t>
  </si>
  <si>
    <t>带灯梳妆化妆镜</t>
  </si>
  <si>
    <t>功能特性:light | 品类名称:makeup,mirror | 使用场景:vanity</t>
  </si>
  <si>
    <t>desk light up mirror</t>
  </si>
  <si>
    <t>magnifying mirrors</t>
  </si>
  <si>
    <t>travel vanity mirror</t>
  </si>
  <si>
    <t>旅行梳妆镜</t>
  </si>
  <si>
    <t>品类名称:mirror | 使用场景:vanity,travel</t>
  </si>
  <si>
    <t>banity mirror</t>
  </si>
  <si>
    <t>magnifying make up mirror</t>
  </si>
  <si>
    <t>vanity mirroe</t>
  </si>
  <si>
    <t>使用场景:vanity</t>
  </si>
  <si>
    <t>large desk mirror</t>
  </si>
  <si>
    <t>大桌面镜子</t>
  </si>
  <si>
    <t>品类名称:mirror | 尺寸/大小:large | 使用场景:desk</t>
  </si>
  <si>
    <t>vanity mirror led</t>
  </si>
  <si>
    <t>vanity mirror gold</t>
  </si>
  <si>
    <t>vanity mirro</t>
  </si>
  <si>
    <t>lighted magnifying mirror 20x</t>
  </si>
  <si>
    <t>20倍点亮的放大镜</t>
  </si>
  <si>
    <t>功能特性:lighted,20x | 品类名称:mirror</t>
  </si>
  <si>
    <t>three mirror for hair</t>
  </si>
  <si>
    <t>三面镜子</t>
  </si>
  <si>
    <t>magnify mirror</t>
  </si>
  <si>
    <t>magnified makeup mirror with lights</t>
  </si>
  <si>
    <t>带灯的放大化妆镜</t>
  </si>
  <si>
    <t>lit vanity mirror</t>
  </si>
  <si>
    <t>countertop mirror</t>
  </si>
  <si>
    <t>台面镜子</t>
  </si>
  <si>
    <t>10x lighted makeup mirror</t>
  </si>
  <si>
    <t>10倍放大化妆镜</t>
  </si>
  <si>
    <t>功能特性:lighted,10x | 品类名称:makeup,mirror</t>
  </si>
  <si>
    <t>foldable makeup mirror</t>
  </si>
  <si>
    <t>可折叠化妆镜</t>
  </si>
  <si>
    <t>face mirror magnifying</t>
  </si>
  <si>
    <t>lighted desk mirror</t>
  </si>
  <si>
    <t>点亮的桌面镜</t>
  </si>
  <si>
    <t>mirror for dorm desk</t>
  </si>
  <si>
    <t>宿舍桌子用镜子</t>
  </si>
  <si>
    <t>large magnifying mirror with light</t>
  </si>
  <si>
    <t>带灯的大号放大镜</t>
  </si>
  <si>
    <t>功能特性:light | 品类名称:mirror | 尺寸/大小:large</t>
  </si>
  <si>
    <t>espejo con luces</t>
  </si>
  <si>
    <t>gold mirror for desk</t>
  </si>
  <si>
    <t>桌用金色镜</t>
  </si>
  <si>
    <r>
      <rPr>
        <sz val="11"/>
        <color rgb="FFFF0000"/>
        <rFont val="宋体"/>
        <charset val="134"/>
        <scheme val="minor"/>
      </rPr>
      <t>bathroom</t>
    </r>
    <r>
      <rPr>
        <sz val="11"/>
        <color rgb="FF000000"/>
        <rFont val="宋体"/>
        <charset val="134"/>
        <scheme val="minor"/>
      </rPr>
      <t xml:space="preserve"> magnifying mirror with light</t>
    </r>
  </si>
  <si>
    <t>带灯浴室放大镜</t>
  </si>
  <si>
    <t>功能特性:light | 品类名称:mirror | 使用场景:bathroom</t>
  </si>
  <si>
    <t>standing makeup mirror</t>
  </si>
  <si>
    <t>站立式化妆镜</t>
  </si>
  <si>
    <t>large lighted makeup mirror with magnification</t>
  </si>
  <si>
    <t>带放大功能的大型发光化妆镜</t>
  </si>
  <si>
    <t>功能特性:lighted,magnification | 品类名称:makeup,mirror | 尺寸/大小:large</t>
  </si>
  <si>
    <t>mirror for college dorm</t>
  </si>
  <si>
    <t>大学宿舍用镜子</t>
  </si>
  <si>
    <t>parting mirror for braiding</t>
  </si>
  <si>
    <t>适用于编辫子的分发镜</t>
  </si>
  <si>
    <t>功能特性:braiding | 品类名称:mirror</t>
  </si>
  <si>
    <t>makeup mirrors that light up and magnified</t>
  </si>
  <si>
    <t>带灯和放大的化妆镜</t>
  </si>
  <si>
    <t>功能特性:light | 品类名称:makeup,mirrors</t>
  </si>
  <si>
    <t>tabletop makeup mirror with lights</t>
  </si>
  <si>
    <t>带灯桌面化妆镜</t>
  </si>
  <si>
    <t>mini mirror for desk</t>
  </si>
  <si>
    <t>桌面用迷你镜子</t>
  </si>
  <si>
    <t>品类名称:mirror | 尺寸/大小:mini | 使用场景:desk</t>
  </si>
  <si>
    <t>double sided mirror with magnification</t>
  </si>
  <si>
    <t>带放大功能的双面镜</t>
  </si>
  <si>
    <t>plug in makeup mirror</t>
  </si>
  <si>
    <t>插电化妆镜</t>
  </si>
  <si>
    <t>magnify mirror with light</t>
  </si>
  <si>
    <t>带灯的放大镜</t>
  </si>
  <si>
    <t>espejo 360 corte de pelo</t>
  </si>
  <si>
    <t>剪发用360度镜子</t>
  </si>
  <si>
    <t>功能特性:360 | 品类名称:espejo</t>
  </si>
  <si>
    <t>led make up mirror</t>
  </si>
  <si>
    <t>功能特性:led | 品类名称:mirror,make</t>
  </si>
  <si>
    <t>haircut mirror 360</t>
  </si>
  <si>
    <t>360度理发镜</t>
  </si>
  <si>
    <t>vanity mirrior</t>
  </si>
  <si>
    <r>
      <rPr>
        <sz val="11"/>
        <color rgb="FF000000"/>
        <rFont val="宋体"/>
        <charset val="134"/>
        <scheme val="minor"/>
      </rPr>
      <t>10x mirror</t>
    </r>
    <r>
      <rPr>
        <sz val="11"/>
        <color rgb="FFFF0000"/>
        <rFont val="宋体"/>
        <charset val="134"/>
        <scheme val="minor"/>
      </rPr>
      <t xml:space="preserve"> with suction cups</t>
    </r>
  </si>
  <si>
    <t>10倍吸盘镜</t>
  </si>
  <si>
    <t>功能特性:10x,suction | 品类名称:mirror</t>
  </si>
  <si>
    <t>vanity mirror with lights dorm</t>
  </si>
  <si>
    <t>360 mirror with lights</t>
  </si>
  <si>
    <t>360带灯镜子</t>
  </si>
  <si>
    <t>功能特性:360,lights | 品类名称:mirror</t>
  </si>
  <si>
    <t>mirror vanity desk</t>
  </si>
  <si>
    <t>镜面梳妆桌</t>
  </si>
  <si>
    <t>wall mount magnifying mirror with light</t>
  </si>
  <si>
    <t>带灯壁挂放大镜</t>
  </si>
  <si>
    <t>mirror with lights for wall</t>
  </si>
  <si>
    <t>墙用带灯光的镜子</t>
  </si>
  <si>
    <t>folding makeup mirror</t>
  </si>
  <si>
    <t>折叠化妆镜</t>
  </si>
  <si>
    <t>spiegel</t>
  </si>
  <si>
    <r>
      <rPr>
        <sz val="11"/>
        <color rgb="FFFF0000"/>
        <rFont val="宋体"/>
        <charset val="134"/>
        <scheme val="minor"/>
      </rPr>
      <t>wall mount</t>
    </r>
    <r>
      <rPr>
        <sz val="11"/>
        <color rgb="FF000000"/>
        <rFont val="宋体"/>
        <charset val="134"/>
        <scheme val="minor"/>
      </rPr>
      <t xml:space="preserve"> vanity mirror</t>
    </r>
  </si>
  <si>
    <t>墙装梳妆镜</t>
  </si>
  <si>
    <t>lighted make up mirror 20 x magnification</t>
  </si>
  <si>
    <t>20倍放大的点亮化妆镜</t>
  </si>
  <si>
    <t>功能特性:lighted,magnification | 品类名称:mirror,make</t>
  </si>
  <si>
    <t>desktop vanity mirror</t>
  </si>
  <si>
    <t>vanity mirror cheap</t>
  </si>
  <si>
    <t>5x mirror</t>
  </si>
  <si>
    <t>5x 镜子</t>
  </si>
  <si>
    <t>desk top vanity mirror with lights</t>
  </si>
  <si>
    <t>rechargeable lighted makeup mirror</t>
  </si>
  <si>
    <t>可充电的带灯化妆镜</t>
  </si>
  <si>
    <t>makeup mirror light</t>
  </si>
  <si>
    <t>vanity mirrors with lights</t>
  </si>
  <si>
    <t>功能特性:lights | 品类名称:mirrors | 使用场景:vanity</t>
  </si>
  <si>
    <t>touch screen mirror</t>
  </si>
  <si>
    <t>触屏镜子</t>
  </si>
  <si>
    <r>
      <rPr>
        <sz val="11"/>
        <color rgb="FFFF0000"/>
        <rFont val="宋体"/>
        <charset val="134"/>
        <scheme val="minor"/>
      </rPr>
      <t>wall mounted</t>
    </r>
    <r>
      <rPr>
        <sz val="11"/>
        <color rgb="FF000000"/>
        <rFont val="宋体"/>
        <charset val="134"/>
        <scheme val="minor"/>
      </rPr>
      <t xml:space="preserve"> vanity mirror</t>
    </r>
  </si>
  <si>
    <t>壁挂式梳妆镜</t>
  </si>
  <si>
    <t>功能特性:mounted | 品类名称:mirror | 使用场景:vanity,wall</t>
  </si>
  <si>
    <t>large mirror with lights</t>
  </si>
  <si>
    <t>带灯的大号镜子</t>
  </si>
  <si>
    <t>功能特性:lights | 品类名称:mirror | 尺寸/大小:large</t>
  </si>
  <si>
    <t>hollywood makeup mirror with lights</t>
  </si>
  <si>
    <t>带灯的好莱坞化妆镜</t>
  </si>
  <si>
    <t>功能特性:lights | 品类名称:makeup,mirror | 风格/款式:hollywood</t>
  </si>
  <si>
    <t>vanity mirror led lights</t>
  </si>
  <si>
    <t>LED灯梳妆镜</t>
  </si>
  <si>
    <t>best magnifying mirror with light</t>
  </si>
  <si>
    <t>带灯的最佳放大镜</t>
  </si>
  <si>
    <t>pull out mirror for bathroom</t>
  </si>
  <si>
    <t>浴室用拉出式镜子</t>
  </si>
  <si>
    <r>
      <rPr>
        <sz val="11"/>
        <color rgb="FF000000"/>
        <rFont val="宋体"/>
        <charset val="134"/>
        <scheme val="minor"/>
      </rPr>
      <t xml:space="preserve">magnifying mirror </t>
    </r>
    <r>
      <rPr>
        <sz val="11"/>
        <color rgb="FFFF0000"/>
        <rFont val="宋体"/>
        <charset val="134"/>
        <scheme val="minor"/>
      </rPr>
      <t>for bathroom</t>
    </r>
  </si>
  <si>
    <t>浴室用放大镜</t>
  </si>
  <si>
    <t>lighted mirror vanity</t>
  </si>
  <si>
    <t>梳妆台用点亮的镜子</t>
  </si>
  <si>
    <t>light up magnifying makeup mirror</t>
  </si>
  <si>
    <t>stand mirror with lights</t>
  </si>
  <si>
    <t>带灯的立镜</t>
  </si>
  <si>
    <t>功能特性:stand,lights | 品类名称:mirror</t>
  </si>
  <si>
    <t>makeup mirror 10x</t>
  </si>
  <si>
    <t>功能特性:10x | 品类名称:makeup,mirror</t>
  </si>
  <si>
    <r>
      <rPr>
        <sz val="11"/>
        <color rgb="FFFF0000"/>
        <rFont val="宋体"/>
        <charset val="134"/>
        <scheme val="minor"/>
      </rPr>
      <t>bathroom wall</t>
    </r>
    <r>
      <rPr>
        <sz val="11"/>
        <color rgb="FF000000"/>
        <rFont val="宋体"/>
        <charset val="134"/>
        <scheme val="minor"/>
      </rPr>
      <t xml:space="preserve"> mirror extendable</t>
    </r>
  </si>
  <si>
    <t>可伸缩的浴室墙壁镜</t>
  </si>
  <si>
    <t>品类名称:mirror | 使用场景:bathroom,wall</t>
  </si>
  <si>
    <t>lighted make up mirror 10 x magnification</t>
  </si>
  <si>
    <t>10倍放大的点亮化妆镜</t>
  </si>
  <si>
    <t>广告目的</t>
  </si>
  <si>
    <t>广告出单目标（/天）</t>
  </si>
  <si>
    <t>广告活动</t>
  </si>
  <si>
    <t>广告预算</t>
  </si>
  <si>
    <t>广告类型</t>
  </si>
  <si>
    <t>投放方式</t>
  </si>
  <si>
    <t>关键词类型</t>
  </si>
  <si>
    <t>匹配方式</t>
  </si>
  <si>
    <t>竞价策略</t>
  </si>
  <si>
    <t>cpc</t>
  </si>
  <si>
    <t>位置加价</t>
  </si>
  <si>
    <t>精准否定</t>
  </si>
  <si>
    <t>词组否定</t>
  </si>
  <si>
    <t>搜索结果首页首位展示量份额 (IS)</t>
  </si>
  <si>
    <t>点击次数</t>
  </si>
  <si>
    <t>点击率</t>
  </si>
  <si>
    <t>单次点击</t>
  </si>
  <si>
    <t>订单</t>
  </si>
  <si>
    <t>转化率</t>
  </si>
  <si>
    <t>acos</t>
  </si>
  <si>
    <t>搜索词</t>
  </si>
  <si>
    <t>第一阶段
打标签</t>
  </si>
  <si>
    <t>测试链接</t>
  </si>
  <si>
    <t>2024-AT自动</t>
  </si>
  <si>
    <t>SP自动
（紧密）</t>
  </si>
  <si>
    <t>自动</t>
  </si>
  <si>
    <t>紧密匹配</t>
  </si>
  <si>
    <t>固定</t>
  </si>
  <si>
    <t>建议竞价70%</t>
  </si>
  <si>
    <t>无</t>
  </si>
  <si>
    <t>打关键词收录</t>
  </si>
  <si>
    <t>2024-JZ01中级词</t>
  </si>
  <si>
    <t>SP手动
（中级词）</t>
  </si>
  <si>
    <t>手动</t>
  </si>
  <si>
    <t>中级词3个(高相关高转化低竞争)</t>
  </si>
  <si>
    <t>magnified mirror with lights
lighted magnifying mirror
magnifying makeup mirror</t>
  </si>
  <si>
    <t>精准</t>
  </si>
  <si>
    <t xml:space="preserve"> 固定</t>
  </si>
  <si>
    <t>建议竞价80%</t>
  </si>
  <si>
    <t>搜索结果的其余位置BID+30%-50%</t>
  </si>
  <si>
    <t>需要测试cpc和bid加价多少更多流量在其余位置，20%以下在商品页面</t>
  </si>
  <si>
    <t>2024-JZ02中级词</t>
  </si>
  <si>
    <t>light up makeup mirror
light mirror makeup
makeup light mirror</t>
  </si>
  <si>
    <t>高转化打关键词排名</t>
  </si>
  <si>
    <t>2024-JZ03长尾</t>
  </si>
  <si>
    <t>SP手动
（长尾词）</t>
  </si>
  <si>
    <t>长尾词5-6个(高相关高转化)</t>
  </si>
  <si>
    <t>10x magnifying mirror with light
magnifying makeup mirror
makeup mirror with magnification
make up mirrors lighted magnifying 
make up mirror with lights and magnification</t>
  </si>
  <si>
    <t>搜索结果的其余位置BID+30%</t>
  </si>
  <si>
    <t>2024-JZ04长尾</t>
  </si>
  <si>
    <t>lighted mirror with magnification
lighted magnifying makeup mirror
magnifying makeup mirror with lights
mirror for makeup with lights
light up magnifying mirror
lighted mirror makeup</t>
  </si>
  <si>
    <t>首页加价30%</t>
  </si>
  <si>
    <t>2024-JZ05长尾</t>
  </si>
  <si>
    <t>make up light mirror
makeup mirror lights
make up mirror with stand
standing makeup mirror
make up mirrors lighted magnifying stand up</t>
  </si>
  <si>
    <t>2024-JZ06长尾</t>
  </si>
  <si>
    <t xml:space="preserve">makeup mirror with light
led makeup mirror with lights
rechargeable makeup mirror with lights
magnified makeup mirror with lights
cosmetic mirror with light and magnification
double sided mirror with magnification
</t>
  </si>
  <si>
    <t xml:space="preserve">第2周
</t>
  </si>
  <si>
    <t>拓词</t>
  </si>
  <si>
    <t>2024-词组01（中级词）</t>
  </si>
  <si>
    <t>中级词3-5个(高相关高转化低竞争)</t>
  </si>
  <si>
    <t>词组</t>
  </si>
  <si>
    <t>如果投放词转化不行占预算40%以上就精准否定投放词</t>
  </si>
  <si>
    <t>不相关特征</t>
  </si>
  <si>
    <t>2024-词组02（中级词）</t>
  </si>
  <si>
    <t>流量闭环</t>
  </si>
  <si>
    <t>2024-ASIN定投1</t>
  </si>
  <si>
    <t>SP
ASIN定投</t>
  </si>
  <si>
    <t>定投自己品牌的同类ASIN</t>
  </si>
  <si>
    <t>打标签</t>
  </si>
  <si>
    <t>2024-ASIN定投2</t>
  </si>
  <si>
    <t>定投链接半年以上TOP50-TOP100的强相关链接</t>
  </si>
  <si>
    <t>定投链接半年以上TOP20-TOP50的强相关链接</t>
  </si>
  <si>
    <t>2024-ASIN定投3</t>
  </si>
  <si>
    <t>定投价格/评分比竞品有优势的</t>
  </si>
  <si>
    <t>2024-ASIN定投4</t>
  </si>
  <si>
    <t>第二阶段
抢排位</t>
  </si>
  <si>
    <t>拓流量</t>
  </si>
  <si>
    <t>2024-词组03（中级词）</t>
  </si>
  <si>
    <t>SP手动词组
（中级词）</t>
  </si>
  <si>
    <t>中级词偏上2-3个（同词根）</t>
  </si>
  <si>
    <t>mirror with light
makeup mirror lights</t>
  </si>
  <si>
    <t>搜索结果的其余位置30%</t>
  </si>
  <si>
    <t>2024-词组04（大词）</t>
  </si>
  <si>
    <t>大词偏下2-3个（同词根）</t>
  </si>
  <si>
    <t>lighted makeup mirror
makeup mirror lighted</t>
  </si>
  <si>
    <t>2024-词组05（大词）</t>
  </si>
  <si>
    <t>make up mirror with lighting
make up mirror with lights</t>
  </si>
  <si>
    <t>2024-词组06（大词）</t>
  </si>
  <si>
    <t>magnifying mirror with light
magnified mirror with lights</t>
  </si>
  <si>
    <t>打关键词收录,排名卡位</t>
  </si>
  <si>
    <t>2024-JZ07（大词）</t>
  </si>
  <si>
    <t>SP手动精准
（大词）</t>
  </si>
  <si>
    <t>SKAG 大词1个</t>
  </si>
  <si>
    <t>搜索结果的其余位置30%-50%</t>
  </si>
  <si>
    <t>2024-JZ08（大词）</t>
  </si>
  <si>
    <t>高转化高点击</t>
  </si>
  <si>
    <t>SBV-精准1（中级词）</t>
  </si>
  <si>
    <t>SBV精准</t>
  </si>
  <si>
    <t>中级词5-8个（SP表现好的）</t>
  </si>
  <si>
    <t>magnified mirror with lights
lighted magnifying mirror
magnifying makeup mirror
light up makeup mirror
light mirror makeup
makeup light mirror</t>
  </si>
  <si>
    <t>建议竞价60%</t>
  </si>
  <si>
    <t>SBV-精准2（大词）</t>
  </si>
  <si>
    <t>大词3-4个</t>
  </si>
  <si>
    <t>makeup mirror with lights and magnification
lighted makeup mirror with magnification</t>
  </si>
  <si>
    <t>跑的好加预算</t>
  </si>
  <si>
    <t>第三阶段
拓流量</t>
  </si>
  <si>
    <t>2024-词组07（大词）</t>
  </si>
  <si>
    <t>SP手动词组
（大词）</t>
  </si>
  <si>
    <t>大词1-2个（中高相关）</t>
  </si>
  <si>
    <t>makeup mirror
make up mirror</t>
  </si>
  <si>
    <t>2024-词组08（大词）</t>
  </si>
  <si>
    <t>mirror for makeup
vanity mirror</t>
  </si>
  <si>
    <t>2024-JZ09（大词）</t>
  </si>
  <si>
    <t>2024-JZ10（大词）</t>
  </si>
  <si>
    <t>2024-JZ11（大词）</t>
  </si>
  <si>
    <t>SBV-词组1 中级词</t>
  </si>
  <si>
    <t>SBV词组</t>
  </si>
  <si>
    <t>大词2-3个</t>
  </si>
  <si>
    <t>建议竞价50%-60%</t>
  </si>
  <si>
    <t>跑的好加预算，控制SBV流量占比不超过50%</t>
  </si>
  <si>
    <t>SBV-词组2 大词</t>
  </si>
  <si>
    <t>make up mirror with lighting
lighted makeup mirror</t>
  </si>
  <si>
    <t>SBV-精准3 大词</t>
  </si>
  <si>
    <t>makeup mirror with lights and magnification
lighted makeup mirror with magnification
lighted makeup mirror</t>
  </si>
  <si>
    <t>SBV-精准4 中级词/大词</t>
  </si>
  <si>
    <t>SP词组里表现好的词5-8个</t>
  </si>
  <si>
    <t>词组否定(不相关特征)</t>
  </si>
  <si>
    <t>品牌</t>
  </si>
  <si>
    <t>Wall Mounted</t>
  </si>
  <si>
    <t>conair</t>
  </si>
  <si>
    <t>wall</t>
  </si>
  <si>
    <t xml:space="preserve">nusvan </t>
  </si>
  <si>
    <t>with suction cups</t>
  </si>
  <si>
    <t>suction cups</t>
  </si>
  <si>
    <t>fogless</t>
  </si>
  <si>
    <t xml:space="preserve">3 way </t>
  </si>
  <si>
    <t xml:space="preserve">hair mirror </t>
  </si>
  <si>
    <t xml:space="preserve">haircut mirror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</si>
</sst>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  <numFmt numFmtId="177" formatCode="0_ "/>
    <numFmt numFmtId="178" formatCode="0.00_ "/>
    <numFmt numFmtId="179" formatCode="0.0_ "/>
    <numFmt numFmtId="180" formatCode="0.00;[Red]0.00"/>
  </numFmts>
  <fonts count="5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F1111"/>
      <name val="Arial"/>
      <charset val="134"/>
    </font>
    <font>
      <sz val="12"/>
      <color rgb="FF0F1111"/>
      <name val="宋体"/>
      <charset val="134"/>
    </font>
    <font>
      <b/>
      <sz val="14"/>
      <color theme="1"/>
      <name val="等线"/>
      <charset val="134"/>
    </font>
    <font>
      <sz val="14"/>
      <color theme="1"/>
      <name val="等线"/>
      <charset val="134"/>
    </font>
    <font>
      <b/>
      <sz val="14"/>
      <name val="等线"/>
      <charset val="134"/>
    </font>
    <font>
      <b/>
      <sz val="14"/>
      <color indexed="8"/>
      <name val="等线"/>
      <charset val="134"/>
    </font>
    <font>
      <sz val="11"/>
      <color indexed="8"/>
      <name val="宋体"/>
      <charset val="134"/>
      <scheme val="minor"/>
    </font>
    <font>
      <b/>
      <sz val="11"/>
      <color theme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indexed="8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8" tint="-0.249977111117893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134"/>
      <scheme val="minor"/>
    </font>
    <font>
      <b/>
      <sz val="10"/>
      <color rgb="FF4B587C"/>
      <name val="宋体"/>
      <charset val="134"/>
      <scheme val="minor"/>
    </font>
    <font>
      <b/>
      <sz val="10"/>
      <color rgb="FF039855"/>
      <name val="宋体"/>
      <charset val="134"/>
      <scheme val="minor"/>
    </font>
    <font>
      <sz val="10"/>
      <color rgb="FF4B587C"/>
      <name val="宋体"/>
      <charset val="134"/>
      <scheme val="minor"/>
    </font>
    <font>
      <sz val="10"/>
      <color rgb="FF039855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4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8"/>
      <color theme="4"/>
      <name val="微软雅黑"/>
      <charset val="134"/>
    </font>
    <font>
      <b/>
      <sz val="14"/>
      <color theme="1"/>
      <name val="微软雅黑"/>
      <charset val="134"/>
    </font>
    <font>
      <b/>
      <sz val="10"/>
      <color theme="5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6" borderId="28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7" borderId="31" applyNumberFormat="0" applyAlignment="0" applyProtection="0">
      <alignment vertical="center"/>
    </xf>
    <xf numFmtId="0" fontId="49" fillId="18" borderId="32" applyNumberFormat="0" applyAlignment="0" applyProtection="0">
      <alignment vertical="center"/>
    </xf>
    <xf numFmtId="0" fontId="50" fillId="18" borderId="31" applyNumberFormat="0" applyAlignment="0" applyProtection="0">
      <alignment vertical="center"/>
    </xf>
    <xf numFmtId="0" fontId="51" fillId="19" borderId="33" applyNumberFormat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53" fillId="0" borderId="35" applyNumberFormat="0" applyFill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</cellStyleXfs>
  <cellXfs count="38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>
      <alignment vertical="center"/>
    </xf>
    <xf numFmtId="0" fontId="4" fillId="0" borderId="2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NumberFormat="1" applyFont="1" applyAlignment="1">
      <alignment horizontal="left"/>
    </xf>
    <xf numFmtId="0" fontId="18" fillId="0" borderId="0" xfId="0" applyNumberFormat="1" applyFont="1" applyAlignment="1"/>
    <xf numFmtId="0" fontId="18" fillId="7" borderId="0" xfId="0" applyNumberFormat="1" applyFont="1" applyFill="1" applyAlignment="1">
      <alignment horizontal="left"/>
    </xf>
    <xf numFmtId="0" fontId="18" fillId="7" borderId="0" xfId="0" applyNumberFormat="1" applyFont="1" applyFill="1" applyAlignment="1"/>
    <xf numFmtId="178" fontId="0" fillId="0" borderId="0" xfId="0" applyNumberFormat="1">
      <alignment vertical="center"/>
    </xf>
    <xf numFmtId="0" fontId="14" fillId="0" borderId="0" xfId="0" applyNumberFormat="1" applyFont="1" applyAlignment="1">
      <alignment vertical="center" wrapText="1"/>
    </xf>
    <xf numFmtId="0" fontId="19" fillId="0" borderId="0" xfId="0" applyNumberFormat="1" applyFont="1" applyAlignment="1">
      <alignment vertical="center" wrapText="1"/>
    </xf>
    <xf numFmtId="26" fontId="14" fillId="0" borderId="0" xfId="0" applyNumberFormat="1" applyFont="1" applyAlignment="1">
      <alignment vertical="center" wrapText="1"/>
    </xf>
    <xf numFmtId="26" fontId="20" fillId="0" borderId="0" xfId="0" applyNumberFormat="1" applyFont="1" applyAlignment="1">
      <alignment vertical="center" wrapText="1"/>
    </xf>
    <xf numFmtId="0" fontId="21" fillId="0" borderId="0" xfId="0" applyNumberFormat="1" applyFont="1" applyAlignment="1">
      <alignment vertical="center" wrapText="1"/>
    </xf>
    <xf numFmtId="0" fontId="22" fillId="0" borderId="0" xfId="0" applyNumberFormat="1" applyFont="1" applyAlignment="1">
      <alignment vertical="center" wrapText="1"/>
    </xf>
    <xf numFmtId="0" fontId="23" fillId="0" borderId="0" xfId="0" applyNumberFormat="1" applyFont="1" applyAlignment="1">
      <alignment horizontal="left" vertical="center" wrapText="1"/>
    </xf>
    <xf numFmtId="0" fontId="24" fillId="0" borderId="0" xfId="0" applyNumberFormat="1" applyFont="1" applyAlignment="1">
      <alignment horizontal="left" vertical="center"/>
    </xf>
    <xf numFmtId="8" fontId="14" fillId="0" borderId="0" xfId="0" applyNumberFormat="1" applyFont="1" applyAlignment="1">
      <alignment vertical="center" wrapText="1"/>
    </xf>
    <xf numFmtId="22" fontId="20" fillId="0" borderId="0" xfId="0" applyNumberFormat="1" applyFont="1" applyAlignment="1">
      <alignment vertical="center" wrapText="1"/>
    </xf>
    <xf numFmtId="0" fontId="11" fillId="0" borderId="0" xfId="0" applyNumberFormat="1" applyFont="1" applyAlignment="1">
      <alignment vertical="center" wrapText="1"/>
    </xf>
    <xf numFmtId="0" fontId="19" fillId="0" borderId="0" xfId="6" applyFont="1">
      <alignment vertical="center"/>
    </xf>
    <xf numFmtId="0" fontId="0" fillId="0" borderId="0" xfId="0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14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 wrapText="1"/>
    </xf>
    <xf numFmtId="10" fontId="27" fillId="0" borderId="13" xfId="0" applyNumberFormat="1" applyFont="1" applyFill="1" applyBorder="1" applyAlignment="1">
      <alignment horizontal="center" vertical="center" wrapText="1"/>
    </xf>
    <xf numFmtId="178" fontId="27" fillId="0" borderId="13" xfId="0" applyNumberFormat="1" applyFont="1" applyFill="1" applyBorder="1" applyAlignment="1">
      <alignment horizontal="center" vertical="center" wrapText="1"/>
    </xf>
    <xf numFmtId="178" fontId="27" fillId="8" borderId="13" xfId="0" applyNumberFormat="1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10" fontId="27" fillId="0" borderId="2" xfId="0" applyNumberFormat="1" applyFont="1" applyFill="1" applyBorder="1" applyAlignment="1">
      <alignment horizontal="center" vertical="center" wrapText="1"/>
    </xf>
    <xf numFmtId="178" fontId="27" fillId="0" borderId="2" xfId="0" applyNumberFormat="1" applyFont="1" applyFill="1" applyBorder="1" applyAlignment="1">
      <alignment horizontal="center" vertical="center" wrapText="1"/>
    </xf>
    <xf numFmtId="178" fontId="28" fillId="8" borderId="13" xfId="0" applyNumberFormat="1" applyFont="1" applyFill="1" applyBorder="1" applyAlignment="1">
      <alignment horizontal="center" vertical="center" wrapText="1"/>
    </xf>
    <xf numFmtId="178" fontId="28" fillId="0" borderId="13" xfId="0" applyNumberFormat="1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/>
    </xf>
    <xf numFmtId="58" fontId="28" fillId="0" borderId="15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9" fontId="29" fillId="0" borderId="6" xfId="0" applyNumberFormat="1" applyFont="1" applyFill="1" applyBorder="1" applyAlignment="1">
      <alignment horizontal="center" vertical="center"/>
    </xf>
    <xf numFmtId="9" fontId="29" fillId="0" borderId="1" xfId="0" applyNumberFormat="1" applyFont="1" applyFill="1" applyBorder="1" applyAlignment="1">
      <alignment horizontal="center" vertical="center"/>
    </xf>
    <xf numFmtId="178" fontId="28" fillId="0" borderId="1" xfId="0" applyNumberFormat="1" applyFont="1" applyFill="1" applyBorder="1" applyAlignment="1">
      <alignment horizontal="center" vertical="center"/>
    </xf>
    <xf numFmtId="178" fontId="30" fillId="8" borderId="10" xfId="0" applyNumberFormat="1" applyFont="1" applyFill="1" applyBorder="1" applyAlignment="1">
      <alignment horizontal="center" vertical="center"/>
    </xf>
    <xf numFmtId="178" fontId="28" fillId="0" borderId="10" xfId="0" applyNumberFormat="1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/>
    </xf>
    <xf numFmtId="58" fontId="31" fillId="0" borderId="19" xfId="0" applyNumberFormat="1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9" fontId="29" fillId="0" borderId="7" xfId="0" applyNumberFormat="1" applyFont="1" applyFill="1" applyBorder="1" applyAlignment="1">
      <alignment horizontal="center" vertical="center"/>
    </xf>
    <xf numFmtId="9" fontId="29" fillId="0" borderId="4" xfId="0" applyNumberFormat="1" applyFont="1" applyFill="1" applyBorder="1" applyAlignment="1">
      <alignment horizontal="center" vertical="center"/>
    </xf>
    <xf numFmtId="178" fontId="31" fillId="0" borderId="4" xfId="0" applyNumberFormat="1" applyFont="1" applyFill="1" applyBorder="1" applyAlignment="1">
      <alignment horizontal="center" vertical="center"/>
    </xf>
    <xf numFmtId="58" fontId="31" fillId="0" borderId="15" xfId="0" applyNumberFormat="1" applyFont="1" applyFill="1" applyBorder="1" applyAlignment="1">
      <alignment horizontal="center" vertical="center"/>
    </xf>
    <xf numFmtId="178" fontId="31" fillId="0" borderId="1" xfId="0" applyNumberFormat="1" applyFont="1" applyFill="1" applyBorder="1" applyAlignment="1">
      <alignment horizontal="center" vertical="center"/>
    </xf>
    <xf numFmtId="178" fontId="32" fillId="8" borderId="13" xfId="0" applyNumberFormat="1" applyFont="1" applyFill="1" applyBorder="1" applyAlignment="1">
      <alignment horizontal="center" vertical="center" wrapText="1"/>
    </xf>
    <xf numFmtId="10" fontId="27" fillId="8" borderId="13" xfId="0" applyNumberFormat="1" applyFont="1" applyFill="1" applyBorder="1" applyAlignment="1">
      <alignment horizontal="center" vertical="center" wrapText="1"/>
    </xf>
    <xf numFmtId="10" fontId="30" fillId="8" borderId="10" xfId="0" applyNumberFormat="1" applyFont="1" applyFill="1" applyBorder="1" applyAlignment="1" applyProtection="1">
      <alignment horizontal="center" vertical="center"/>
    </xf>
    <xf numFmtId="178" fontId="31" fillId="0" borderId="4" xfId="0" applyNumberFormat="1" applyFont="1" applyFill="1" applyBorder="1" applyAlignment="1" applyProtection="1">
      <alignment horizontal="center" vertical="center"/>
    </xf>
    <xf numFmtId="178" fontId="33" fillId="0" borderId="4" xfId="0" applyNumberFormat="1" applyFont="1" applyFill="1" applyBorder="1" applyAlignment="1">
      <alignment horizontal="center" vertical="center"/>
    </xf>
    <xf numFmtId="10" fontId="31" fillId="0" borderId="4" xfId="0" applyNumberFormat="1" applyFont="1" applyFill="1" applyBorder="1" applyAlignment="1" applyProtection="1">
      <alignment horizontal="center" vertical="center"/>
    </xf>
    <xf numFmtId="178" fontId="31" fillId="0" borderId="1" xfId="0" applyNumberFormat="1" applyFont="1" applyFill="1" applyBorder="1" applyAlignment="1" applyProtection="1">
      <alignment horizontal="center" vertical="center"/>
    </xf>
    <xf numFmtId="178" fontId="33" fillId="0" borderId="1" xfId="0" applyNumberFormat="1" applyFont="1" applyFill="1" applyBorder="1" applyAlignment="1">
      <alignment horizontal="center" vertical="center"/>
    </xf>
    <xf numFmtId="10" fontId="31" fillId="0" borderId="1" xfId="0" applyNumberFormat="1" applyFont="1" applyFill="1" applyBorder="1" applyAlignment="1" applyProtection="1">
      <alignment horizontal="center" vertical="center"/>
    </xf>
    <xf numFmtId="177" fontId="26" fillId="0" borderId="0" xfId="0" applyNumberFormat="1" applyFont="1" applyFill="1" applyAlignment="1">
      <alignment horizontal="center" vertical="center"/>
    </xf>
    <xf numFmtId="177" fontId="27" fillId="0" borderId="13" xfId="0" applyNumberFormat="1" applyFont="1" applyFill="1" applyBorder="1" applyAlignment="1">
      <alignment horizontal="center" vertical="center" wrapText="1"/>
    </xf>
    <xf numFmtId="178" fontId="27" fillId="9" borderId="13" xfId="0" applyNumberFormat="1" applyFont="1" applyFill="1" applyBorder="1" applyAlignment="1">
      <alignment horizontal="center" vertical="center" wrapText="1"/>
    </xf>
    <xf numFmtId="178" fontId="34" fillId="0" borderId="13" xfId="0" applyNumberFormat="1" applyFont="1" applyFill="1" applyBorder="1" applyAlignment="1">
      <alignment horizontal="center" vertical="center" wrapText="1"/>
    </xf>
    <xf numFmtId="178" fontId="27" fillId="0" borderId="20" xfId="0" applyNumberFormat="1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/>
    </xf>
    <xf numFmtId="177" fontId="29" fillId="7" borderId="2" xfId="0" applyNumberFormat="1" applyFont="1" applyFill="1" applyBorder="1" applyAlignment="1">
      <alignment horizontal="center" vertical="center" wrapText="1"/>
    </xf>
    <xf numFmtId="178" fontId="29" fillId="0" borderId="2" xfId="0" applyNumberFormat="1" applyFont="1" applyFill="1" applyBorder="1" applyAlignment="1">
      <alignment horizontal="center" vertical="center" wrapText="1"/>
    </xf>
    <xf numFmtId="178" fontId="27" fillId="0" borderId="9" xfId="0" applyNumberFormat="1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10" fontId="28" fillId="0" borderId="10" xfId="0" applyNumberFormat="1" applyFont="1" applyFill="1" applyBorder="1" applyAlignment="1">
      <alignment horizontal="center" vertical="center"/>
    </xf>
    <xf numFmtId="177" fontId="28" fillId="7" borderId="1" xfId="0" applyNumberFormat="1" applyFont="1" applyFill="1" applyBorder="1" applyAlignment="1">
      <alignment horizontal="center" vertical="center"/>
    </xf>
    <xf numFmtId="178" fontId="34" fillId="7" borderId="1" xfId="0" applyNumberFormat="1" applyFont="1" applyFill="1" applyBorder="1" applyAlignment="1">
      <alignment horizontal="center" vertical="center"/>
    </xf>
    <xf numFmtId="178" fontId="34" fillId="0" borderId="1" xfId="0" applyNumberFormat="1" applyFont="1" applyFill="1" applyBorder="1" applyAlignment="1">
      <alignment horizontal="center" vertical="center"/>
    </xf>
    <xf numFmtId="178" fontId="28" fillId="0" borderId="8" xfId="0" applyNumberFormat="1" applyFont="1" applyFill="1" applyBorder="1" applyAlignment="1">
      <alignment horizontal="center" vertical="center"/>
    </xf>
    <xf numFmtId="177" fontId="26" fillId="0" borderId="17" xfId="0" applyNumberFormat="1" applyFont="1" applyFill="1" applyBorder="1" applyAlignment="1">
      <alignment horizontal="center" vertical="center"/>
    </xf>
    <xf numFmtId="178" fontId="26" fillId="0" borderId="17" xfId="0" applyNumberFormat="1" applyFont="1" applyFill="1" applyBorder="1" applyAlignment="1">
      <alignment horizontal="center" vertical="center"/>
    </xf>
    <xf numFmtId="10" fontId="31" fillId="0" borderId="4" xfId="0" applyNumberFormat="1" applyFont="1" applyFill="1" applyBorder="1" applyAlignment="1">
      <alignment horizontal="center" vertical="center"/>
    </xf>
    <xf numFmtId="177" fontId="31" fillId="0" borderId="4" xfId="0" applyNumberFormat="1" applyFont="1" applyFill="1" applyBorder="1" applyAlignment="1">
      <alignment horizontal="center" vertical="center"/>
    </xf>
    <xf numFmtId="178" fontId="35" fillId="0" borderId="4" xfId="0" applyNumberFormat="1" applyFont="1" applyFill="1" applyBorder="1" applyAlignment="1">
      <alignment horizontal="center" vertical="center"/>
    </xf>
    <xf numFmtId="178" fontId="35" fillId="0" borderId="21" xfId="0" applyNumberFormat="1" applyFont="1" applyFill="1" applyBorder="1" applyAlignment="1">
      <alignment horizontal="center" vertical="center"/>
    </xf>
    <xf numFmtId="10" fontId="31" fillId="0" borderId="1" xfId="0" applyNumberFormat="1" applyFont="1" applyFill="1" applyBorder="1" applyAlignment="1">
      <alignment horizontal="center" vertical="center"/>
    </xf>
    <xf numFmtId="177" fontId="31" fillId="0" borderId="1" xfId="0" applyNumberFormat="1" applyFont="1" applyFill="1" applyBorder="1" applyAlignment="1">
      <alignment horizontal="center" vertical="center"/>
    </xf>
    <xf numFmtId="178" fontId="35" fillId="0" borderId="1" xfId="0" applyNumberFormat="1" applyFont="1" applyFill="1" applyBorder="1" applyAlignment="1">
      <alignment horizontal="center" vertical="center"/>
    </xf>
    <xf numFmtId="178" fontId="35" fillId="0" borderId="8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178" fontId="29" fillId="0" borderId="0" xfId="0" applyNumberFormat="1" applyFont="1" applyFill="1" applyAlignment="1">
      <alignment horizontal="center" vertical="center"/>
    </xf>
    <xf numFmtId="9" fontId="29" fillId="0" borderId="0" xfId="0" applyNumberFormat="1" applyFont="1" applyFill="1" applyAlignment="1">
      <alignment horizontal="center" vertical="center"/>
    </xf>
    <xf numFmtId="177" fontId="29" fillId="0" borderId="0" xfId="0" applyNumberFormat="1" applyFont="1" applyFill="1" applyAlignment="1">
      <alignment horizontal="center" vertical="center"/>
    </xf>
    <xf numFmtId="179" fontId="29" fillId="0" borderId="0" xfId="0" applyNumberFormat="1" applyFont="1" applyFill="1" applyAlignment="1">
      <alignment horizontal="center" vertical="center"/>
    </xf>
    <xf numFmtId="10" fontId="29" fillId="0" borderId="0" xfId="0" applyNumberFormat="1" applyFont="1" applyFill="1" applyAlignment="1">
      <alignment horizontal="center" vertical="center"/>
    </xf>
    <xf numFmtId="178" fontId="29" fillId="10" borderId="0" xfId="0" applyNumberFormat="1" applyFont="1" applyFill="1" applyAlignment="1">
      <alignment horizontal="center" vertical="center"/>
    </xf>
    <xf numFmtId="178" fontId="27" fillId="10" borderId="22" xfId="0" applyNumberFormat="1" applyFont="1" applyFill="1" applyBorder="1" applyAlignment="1">
      <alignment horizontal="center" vertical="center" wrapText="1"/>
    </xf>
    <xf numFmtId="9" fontId="27" fillId="10" borderId="22" xfId="0" applyNumberFormat="1" applyFont="1" applyFill="1" applyBorder="1" applyAlignment="1">
      <alignment horizontal="center" vertical="center" wrapText="1"/>
    </xf>
    <xf numFmtId="0" fontId="27" fillId="10" borderId="22" xfId="0" applyNumberFormat="1" applyFont="1" applyFill="1" applyBorder="1" applyAlignment="1">
      <alignment horizontal="center" vertical="center" wrapText="1"/>
    </xf>
    <xf numFmtId="178" fontId="27" fillId="0" borderId="14" xfId="0" applyNumberFormat="1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9" fontId="27" fillId="0" borderId="2" xfId="0" applyNumberFormat="1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wrapText="1"/>
    </xf>
    <xf numFmtId="0" fontId="29" fillId="0" borderId="10" xfId="0" applyNumberFormat="1" applyFont="1" applyFill="1" applyBorder="1" applyAlignment="1">
      <alignment horizontal="center" vertical="center"/>
    </xf>
    <xf numFmtId="0" fontId="29" fillId="7" borderId="10" xfId="0" applyNumberFormat="1" applyFont="1" applyFill="1" applyBorder="1" applyAlignment="1">
      <alignment horizontal="center" vertical="center"/>
    </xf>
    <xf numFmtId="58" fontId="31" fillId="0" borderId="0" xfId="0" applyNumberFormat="1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178" fontId="31" fillId="0" borderId="0" xfId="0" applyNumberFormat="1" applyFont="1" applyFill="1" applyAlignment="1">
      <alignment horizontal="center" vertical="center"/>
    </xf>
    <xf numFmtId="0" fontId="29" fillId="0" borderId="0" xfId="0" applyNumberFormat="1" applyFont="1" applyFill="1" applyAlignment="1">
      <alignment horizontal="center" vertical="center"/>
    </xf>
    <xf numFmtId="58" fontId="29" fillId="0" borderId="10" xfId="0" applyNumberFormat="1" applyFont="1" applyFill="1" applyBorder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27" fillId="10" borderId="22" xfId="0" applyNumberFormat="1" applyFont="1" applyFill="1" applyBorder="1" applyAlignment="1">
      <alignment horizontal="center" vertical="center"/>
    </xf>
    <xf numFmtId="177" fontId="27" fillId="10" borderId="22" xfId="0" applyNumberFormat="1" applyFont="1" applyFill="1" applyBorder="1" applyAlignment="1">
      <alignment horizontal="center" vertical="center" wrapText="1"/>
    </xf>
    <xf numFmtId="179" fontId="27" fillId="10" borderId="22" xfId="0" applyNumberFormat="1" applyFont="1" applyFill="1" applyBorder="1" applyAlignment="1">
      <alignment horizontal="center" vertical="center"/>
    </xf>
    <xf numFmtId="0" fontId="27" fillId="11" borderId="22" xfId="0" applyNumberFormat="1" applyFont="1" applyFill="1" applyBorder="1" applyAlignment="1">
      <alignment horizontal="center" vertical="center"/>
    </xf>
    <xf numFmtId="0" fontId="27" fillId="11" borderId="22" xfId="0" applyNumberFormat="1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/>
    </xf>
    <xf numFmtId="177" fontId="27" fillId="0" borderId="2" xfId="0" applyNumberFormat="1" applyFont="1" applyFill="1" applyBorder="1" applyAlignment="1">
      <alignment horizontal="center" vertical="center" wrapText="1"/>
    </xf>
    <xf numFmtId="179" fontId="27" fillId="0" borderId="2" xfId="0" applyNumberFormat="1" applyFont="1" applyFill="1" applyBorder="1" applyAlignment="1">
      <alignment horizontal="center" vertical="center"/>
    </xf>
    <xf numFmtId="0" fontId="29" fillId="0" borderId="2" xfId="0" applyNumberFormat="1" applyFont="1" applyFill="1" applyBorder="1" applyAlignment="1">
      <alignment horizontal="center" vertical="center" wrapText="1"/>
    </xf>
    <xf numFmtId="10" fontId="29" fillId="0" borderId="10" xfId="0" applyNumberFormat="1" applyFont="1" applyFill="1" applyBorder="1" applyAlignment="1">
      <alignment horizontal="center"/>
    </xf>
    <xf numFmtId="177" fontId="29" fillId="0" borderId="10" xfId="0" applyNumberFormat="1" applyFont="1" applyFill="1" applyBorder="1" applyAlignment="1">
      <alignment horizontal="center"/>
    </xf>
    <xf numFmtId="179" fontId="29" fillId="0" borderId="10" xfId="0" applyNumberFormat="1" applyFont="1" applyFill="1" applyBorder="1" applyAlignment="1">
      <alignment horizontal="center" vertical="center"/>
    </xf>
    <xf numFmtId="177" fontId="29" fillId="0" borderId="10" xfId="0" applyNumberFormat="1" applyFont="1" applyFill="1" applyBorder="1" applyAlignment="1">
      <alignment horizontal="center" vertical="center"/>
    </xf>
    <xf numFmtId="0" fontId="27" fillId="7" borderId="22" xfId="0" applyNumberFormat="1" applyFont="1" applyFill="1" applyBorder="1" applyAlignment="1">
      <alignment horizontal="center" vertical="center"/>
    </xf>
    <xf numFmtId="10" fontId="27" fillId="11" borderId="22" xfId="0" applyNumberFormat="1" applyFont="1" applyFill="1" applyBorder="1" applyAlignment="1">
      <alignment horizontal="center" vertical="center"/>
    </xf>
    <xf numFmtId="178" fontId="27" fillId="11" borderId="22" xfId="0" applyNumberFormat="1" applyFont="1" applyFill="1" applyBorder="1" applyAlignment="1">
      <alignment horizontal="center" vertical="center" wrapText="1"/>
    </xf>
    <xf numFmtId="180" fontId="27" fillId="11" borderId="22" xfId="0" applyNumberFormat="1" applyFont="1" applyFill="1" applyBorder="1" applyAlignment="1">
      <alignment horizontal="center" vertical="center"/>
    </xf>
    <xf numFmtId="178" fontId="34" fillId="9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 wrapText="1"/>
    </xf>
    <xf numFmtId="10" fontId="36" fillId="0" borderId="2" xfId="0" applyNumberFormat="1" applyFont="1" applyFill="1" applyBorder="1" applyAlignment="1">
      <alignment horizontal="center" vertical="center" wrapText="1"/>
    </xf>
    <xf numFmtId="178" fontId="36" fillId="0" borderId="2" xfId="0" applyNumberFormat="1" applyFont="1" applyFill="1" applyBorder="1" applyAlignment="1">
      <alignment horizontal="center" vertical="center" wrapText="1"/>
    </xf>
    <xf numFmtId="180" fontId="27" fillId="0" borderId="2" xfId="0" applyNumberFormat="1" applyFont="1" applyFill="1" applyBorder="1" applyAlignment="1">
      <alignment horizontal="center" vertical="center" wrapText="1"/>
    </xf>
    <xf numFmtId="178" fontId="34" fillId="0" borderId="2" xfId="0" applyNumberFormat="1" applyFont="1" applyFill="1" applyBorder="1" applyAlignment="1">
      <alignment horizontal="center" vertical="center"/>
    </xf>
    <xf numFmtId="10" fontId="30" fillId="0" borderId="10" xfId="0" applyNumberFormat="1" applyFont="1" applyFill="1" applyBorder="1" applyAlignment="1">
      <alignment horizontal="center" vertical="center"/>
    </xf>
    <xf numFmtId="178" fontId="30" fillId="0" borderId="10" xfId="0" applyNumberFormat="1" applyFont="1" applyFill="1" applyBorder="1" applyAlignment="1">
      <alignment horizontal="center" vertical="center"/>
    </xf>
    <xf numFmtId="10" fontId="29" fillId="0" borderId="10" xfId="0" applyNumberFormat="1" applyFont="1" applyFill="1" applyBorder="1" applyAlignment="1">
      <alignment horizontal="center" vertical="center"/>
    </xf>
    <xf numFmtId="178" fontId="29" fillId="0" borderId="10" xfId="0" applyNumberFormat="1" applyFont="1" applyFill="1" applyBorder="1" applyAlignment="1">
      <alignment horizontal="center"/>
    </xf>
    <xf numFmtId="10" fontId="30" fillId="0" borderId="0" xfId="0" applyNumberFormat="1" applyFont="1" applyFill="1" applyAlignment="1">
      <alignment horizontal="left" vertical="center"/>
    </xf>
    <xf numFmtId="178" fontId="30" fillId="0" borderId="0" xfId="0" applyNumberFormat="1" applyFont="1" applyFill="1" applyAlignment="1">
      <alignment horizontal="center" vertical="center"/>
    </xf>
    <xf numFmtId="178" fontId="29" fillId="0" borderId="0" xfId="0" applyNumberFormat="1" applyFont="1" applyFill="1" applyAlignment="1">
      <alignment horizontal="center"/>
    </xf>
    <xf numFmtId="178" fontId="27" fillId="11" borderId="22" xfId="0" applyNumberFormat="1" applyFont="1" applyFill="1" applyBorder="1" applyAlignment="1">
      <alignment horizontal="center" vertical="center"/>
    </xf>
    <xf numFmtId="178" fontId="29" fillId="0" borderId="10" xfId="0" applyNumberFormat="1" applyFont="1" applyFill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0" borderId="22" xfId="0" applyNumberFormat="1" applyFont="1" applyFill="1" applyBorder="1" applyAlignment="1">
      <alignment horizontal="center" vertical="center" wrapText="1"/>
    </xf>
    <xf numFmtId="10" fontId="27" fillId="0" borderId="22" xfId="0" applyNumberFormat="1" applyFont="1" applyFill="1" applyBorder="1" applyAlignment="1">
      <alignment horizontal="center" vertical="center" wrapText="1"/>
    </xf>
    <xf numFmtId="178" fontId="27" fillId="0" borderId="23" xfId="0" applyNumberFormat="1" applyFont="1" applyFill="1" applyBorder="1" applyAlignment="1">
      <alignment horizontal="center" vertical="center" wrapText="1"/>
    </xf>
    <xf numFmtId="0" fontId="27" fillId="12" borderId="13" xfId="0" applyNumberFormat="1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/>
    </xf>
    <xf numFmtId="0" fontId="27" fillId="0" borderId="13" xfId="0" applyNumberFormat="1" applyFont="1" applyFill="1" applyBorder="1" applyAlignment="1">
      <alignment horizontal="center" vertical="center" wrapText="1"/>
    </xf>
    <xf numFmtId="0" fontId="29" fillId="0" borderId="13" xfId="0" applyFont="1" applyFill="1" applyBorder="1" applyAlignment="1">
      <alignment horizontal="center" vertical="center"/>
    </xf>
    <xf numFmtId="9" fontId="25" fillId="0" borderId="0" xfId="0" applyNumberFormat="1" applyFont="1" applyFill="1" applyAlignment="1">
      <alignment horizontal="center" vertical="center"/>
    </xf>
    <xf numFmtId="178" fontId="25" fillId="0" borderId="0" xfId="0" applyNumberFormat="1" applyFont="1" applyFill="1" applyAlignment="1">
      <alignment horizontal="center" vertical="center"/>
    </xf>
    <xf numFmtId="177" fontId="25" fillId="0" borderId="0" xfId="0" applyNumberFormat="1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8" borderId="0" xfId="0" applyNumberFormat="1" applyFont="1" applyFill="1" applyAlignment="1">
      <alignment horizontal="center" vertical="center"/>
    </xf>
    <xf numFmtId="177" fontId="25" fillId="6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 vertical="center"/>
    </xf>
    <xf numFmtId="10" fontId="25" fillId="0" borderId="0" xfId="0" applyNumberFormat="1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177" fontId="25" fillId="14" borderId="0" xfId="0" applyNumberFormat="1" applyFont="1" applyFill="1" applyAlignment="1">
      <alignment horizontal="center" vertical="center"/>
    </xf>
    <xf numFmtId="0" fontId="26" fillId="0" borderId="24" xfId="0" applyFont="1" applyFill="1" applyBorder="1" applyAlignment="1">
      <alignment horizontal="center" vertical="center"/>
    </xf>
    <xf numFmtId="0" fontId="37" fillId="0" borderId="25" xfId="0" applyFont="1" applyFill="1" applyBorder="1" applyAlignment="1">
      <alignment horizontal="center" vertical="center"/>
    </xf>
    <xf numFmtId="178" fontId="37" fillId="0" borderId="25" xfId="0" applyNumberFormat="1" applyFont="1" applyFill="1" applyBorder="1" applyAlignment="1">
      <alignment horizontal="center" vertical="center"/>
    </xf>
    <xf numFmtId="177" fontId="37" fillId="0" borderId="25" xfId="0" applyNumberFormat="1" applyFont="1" applyFill="1" applyBorder="1" applyAlignment="1">
      <alignment horizontal="center" vertical="center"/>
    </xf>
    <xf numFmtId="0" fontId="37" fillId="6" borderId="25" xfId="0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center" vertical="center" wrapText="1"/>
    </xf>
    <xf numFmtId="10" fontId="27" fillId="0" borderId="18" xfId="0" applyNumberFormat="1" applyFont="1" applyFill="1" applyBorder="1" applyAlignment="1">
      <alignment horizontal="center" vertical="center" wrapText="1"/>
    </xf>
    <xf numFmtId="178" fontId="27" fillId="0" borderId="18" xfId="0" applyNumberFormat="1" applyFont="1" applyFill="1" applyBorder="1" applyAlignment="1">
      <alignment horizontal="center" vertical="center" wrapText="1"/>
    </xf>
    <xf numFmtId="177" fontId="29" fillId="0" borderId="18" xfId="0" applyNumberFormat="1" applyFont="1" applyFill="1" applyBorder="1" applyAlignment="1">
      <alignment horizontal="center" vertical="center" wrapText="1"/>
    </xf>
    <xf numFmtId="0" fontId="29" fillId="6" borderId="18" xfId="0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178" fontId="27" fillId="0" borderId="4" xfId="0" applyNumberFormat="1" applyFont="1" applyFill="1" applyBorder="1" applyAlignment="1">
      <alignment horizontal="center" vertical="center" wrapText="1"/>
    </xf>
    <xf numFmtId="0" fontId="29" fillId="0" borderId="18" xfId="0" applyFont="1" applyFill="1" applyBorder="1" applyAlignment="1">
      <alignment horizontal="center" vertical="center" wrapText="1"/>
    </xf>
    <xf numFmtId="177" fontId="25" fillId="0" borderId="10" xfId="0" applyNumberFormat="1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178" fontId="32" fillId="0" borderId="10" xfId="0" applyNumberFormat="1" applyFont="1" applyFill="1" applyBorder="1" applyAlignment="1">
      <alignment horizontal="center" vertical="center"/>
    </xf>
    <xf numFmtId="177" fontId="32" fillId="0" borderId="10" xfId="0" applyNumberFormat="1" applyFont="1" applyFill="1" applyBorder="1" applyAlignment="1">
      <alignment horizontal="center" vertical="center"/>
    </xf>
    <xf numFmtId="0" fontId="32" fillId="6" borderId="10" xfId="0" applyFont="1" applyFill="1" applyBorder="1" applyAlignment="1">
      <alignment horizontal="center" vertical="center"/>
    </xf>
    <xf numFmtId="178" fontId="31" fillId="0" borderId="18" xfId="0" applyNumberFormat="1" applyFont="1" applyFill="1" applyBorder="1" applyAlignment="1">
      <alignment horizontal="center" vertical="center"/>
    </xf>
    <xf numFmtId="177" fontId="25" fillId="0" borderId="18" xfId="0" applyNumberFormat="1" applyFont="1" applyFill="1" applyBorder="1" applyAlignment="1">
      <alignment horizontal="center" vertical="center"/>
    </xf>
    <xf numFmtId="0" fontId="25" fillId="6" borderId="18" xfId="0" applyFont="1" applyFill="1" applyBorder="1" applyAlignment="1">
      <alignment horizontal="center" vertical="center"/>
    </xf>
    <xf numFmtId="178" fontId="31" fillId="0" borderId="10" xfId="0" applyNumberFormat="1" applyFont="1" applyFill="1" applyBorder="1" applyAlignment="1">
      <alignment horizontal="center" vertical="center"/>
    </xf>
    <xf numFmtId="177" fontId="37" fillId="7" borderId="25" xfId="0" applyNumberFormat="1" applyFont="1" applyFill="1" applyBorder="1" applyAlignment="1">
      <alignment horizontal="center" vertical="center"/>
    </xf>
    <xf numFmtId="0" fontId="37" fillId="8" borderId="25" xfId="0" applyFont="1" applyFill="1" applyBorder="1" applyAlignment="1">
      <alignment horizontal="center" vertical="center"/>
    </xf>
    <xf numFmtId="177" fontId="29" fillId="7" borderId="18" xfId="0" applyNumberFormat="1" applyFont="1" applyFill="1" applyBorder="1" applyAlignment="1">
      <alignment horizontal="center" vertical="center" wrapText="1"/>
    </xf>
    <xf numFmtId="178" fontId="29" fillId="9" borderId="18" xfId="0" applyNumberFormat="1" applyFont="1" applyFill="1" applyBorder="1" applyAlignment="1">
      <alignment horizontal="center" vertical="center" wrapText="1"/>
    </xf>
    <xf numFmtId="178" fontId="29" fillId="0" borderId="18" xfId="0" applyNumberFormat="1" applyFont="1" applyFill="1" applyBorder="1" applyAlignment="1">
      <alignment horizontal="center" vertical="center" wrapText="1"/>
    </xf>
    <xf numFmtId="178" fontId="29" fillId="7" borderId="18" xfId="0" applyNumberFormat="1" applyFont="1" applyFill="1" applyBorder="1" applyAlignment="1">
      <alignment horizontal="center" vertical="center" wrapText="1"/>
    </xf>
    <xf numFmtId="178" fontId="29" fillId="8" borderId="18" xfId="0" applyNumberFormat="1" applyFont="1" applyFill="1" applyBorder="1" applyAlignment="1">
      <alignment horizontal="center" vertical="center" wrapText="1"/>
    </xf>
    <xf numFmtId="177" fontId="25" fillId="7" borderId="10" xfId="0" applyNumberFormat="1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178" fontId="25" fillId="0" borderId="10" xfId="0" applyNumberFormat="1" applyFont="1" applyFill="1" applyBorder="1" applyAlignment="1">
      <alignment horizontal="center" vertical="center"/>
    </xf>
    <xf numFmtId="178" fontId="29" fillId="8" borderId="10" xfId="0" applyNumberFormat="1" applyFont="1" applyFill="1" applyBorder="1" applyAlignment="1">
      <alignment horizontal="center" vertical="center"/>
    </xf>
    <xf numFmtId="177" fontId="28" fillId="7" borderId="10" xfId="0" applyNumberFormat="1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177" fontId="29" fillId="7" borderId="10" xfId="0" applyNumberFormat="1" applyFont="1" applyFill="1" applyBorder="1" applyAlignment="1">
      <alignment horizontal="center" vertical="center"/>
    </xf>
    <xf numFmtId="178" fontId="25" fillId="8" borderId="10" xfId="0" applyNumberFormat="1" applyFont="1" applyFill="1" applyBorder="1" applyAlignment="1">
      <alignment horizontal="center" vertical="center"/>
    </xf>
    <xf numFmtId="177" fontId="32" fillId="7" borderId="10" xfId="0" applyNumberFormat="1" applyFont="1" applyFill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177" fontId="25" fillId="7" borderId="18" xfId="0" applyNumberFormat="1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178" fontId="28" fillId="0" borderId="18" xfId="0" applyNumberFormat="1" applyFont="1" applyFill="1" applyBorder="1" applyAlignment="1">
      <alignment horizontal="center" vertical="center"/>
    </xf>
    <xf numFmtId="178" fontId="29" fillId="0" borderId="18" xfId="0" applyNumberFormat="1" applyFont="1" applyFill="1" applyBorder="1" applyAlignment="1">
      <alignment horizontal="center" vertical="center"/>
    </xf>
    <xf numFmtId="178" fontId="25" fillId="0" borderId="18" xfId="0" applyNumberFormat="1" applyFont="1" applyFill="1" applyBorder="1" applyAlignment="1">
      <alignment horizontal="center" vertical="center"/>
    </xf>
    <xf numFmtId="178" fontId="29" fillId="8" borderId="18" xfId="0" applyNumberFormat="1" applyFont="1" applyFill="1" applyBorder="1" applyAlignment="1">
      <alignment horizontal="center" vertical="center"/>
    </xf>
    <xf numFmtId="177" fontId="28" fillId="0" borderId="10" xfId="0" applyNumberFormat="1" applyFont="1" applyFill="1" applyBorder="1" applyAlignment="1">
      <alignment horizontal="center" vertical="center"/>
    </xf>
    <xf numFmtId="10" fontId="37" fillId="0" borderId="25" xfId="0" applyNumberFormat="1" applyFont="1" applyFill="1" applyBorder="1" applyAlignment="1">
      <alignment horizontal="center" vertical="center"/>
    </xf>
    <xf numFmtId="177" fontId="29" fillId="6" borderId="18" xfId="0" applyNumberFormat="1" applyFont="1" applyFill="1" applyBorder="1" applyAlignment="1">
      <alignment horizontal="center" vertical="center" wrapText="1"/>
    </xf>
    <xf numFmtId="179" fontId="29" fillId="0" borderId="18" xfId="0" applyNumberFormat="1" applyFont="1" applyFill="1" applyBorder="1" applyAlignment="1">
      <alignment horizontal="center" vertical="center" wrapText="1"/>
    </xf>
    <xf numFmtId="10" fontId="29" fillId="0" borderId="18" xfId="0" applyNumberFormat="1" applyFont="1" applyFill="1" applyBorder="1" applyAlignment="1">
      <alignment horizontal="center" vertical="center" wrapText="1"/>
    </xf>
    <xf numFmtId="177" fontId="25" fillId="6" borderId="10" xfId="0" applyNumberFormat="1" applyFont="1" applyFill="1" applyBorder="1" applyAlignment="1">
      <alignment horizontal="center" vertical="center"/>
    </xf>
    <xf numFmtId="178" fontId="25" fillId="6" borderId="10" xfId="0" applyNumberFormat="1" applyFont="1" applyFill="1" applyBorder="1" applyAlignment="1">
      <alignment horizontal="center" vertical="center"/>
    </xf>
    <xf numFmtId="179" fontId="25" fillId="0" borderId="10" xfId="0" applyNumberFormat="1" applyFont="1" applyFill="1" applyBorder="1" applyAlignment="1">
      <alignment horizontal="center" vertical="center"/>
    </xf>
    <xf numFmtId="10" fontId="25" fillId="0" borderId="10" xfId="0" applyNumberFormat="1" applyFont="1" applyFill="1" applyBorder="1" applyAlignment="1">
      <alignment horizontal="center" vertical="center"/>
    </xf>
    <xf numFmtId="179" fontId="28" fillId="0" borderId="10" xfId="0" applyNumberFormat="1" applyFont="1" applyFill="1" applyBorder="1" applyAlignment="1">
      <alignment horizontal="center" vertical="center"/>
    </xf>
    <xf numFmtId="10" fontId="32" fillId="0" borderId="10" xfId="0" applyNumberFormat="1" applyFont="1" applyFill="1" applyBorder="1" applyAlignment="1">
      <alignment horizontal="center" vertical="center"/>
    </xf>
    <xf numFmtId="177" fontId="25" fillId="6" borderId="18" xfId="0" applyNumberFormat="1" applyFont="1" applyFill="1" applyBorder="1" applyAlignment="1">
      <alignment horizontal="center" vertical="center"/>
    </xf>
    <xf numFmtId="179" fontId="25" fillId="0" borderId="18" xfId="0" applyNumberFormat="1" applyFont="1" applyFill="1" applyBorder="1" applyAlignment="1">
      <alignment horizontal="center" vertical="center"/>
    </xf>
    <xf numFmtId="10" fontId="25" fillId="0" borderId="18" xfId="0" applyNumberFormat="1" applyFont="1" applyFill="1" applyBorder="1" applyAlignment="1">
      <alignment horizontal="center" vertical="center"/>
    </xf>
    <xf numFmtId="177" fontId="28" fillId="6" borderId="10" xfId="0" applyNumberFormat="1" applyFont="1" applyFill="1" applyBorder="1" applyAlignment="1">
      <alignment horizontal="center" vertical="center"/>
    </xf>
    <xf numFmtId="177" fontId="29" fillId="6" borderId="10" xfId="0" applyNumberFormat="1" applyFont="1" applyFill="1" applyBorder="1" applyAlignment="1">
      <alignment horizontal="center" vertical="center"/>
    </xf>
    <xf numFmtId="0" fontId="37" fillId="0" borderId="26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4" borderId="0" xfId="0" applyFont="1" applyFill="1" applyAlignment="1">
      <alignment horizontal="center" vertical="center" wrapText="1"/>
    </xf>
    <xf numFmtId="177" fontId="29" fillId="14" borderId="0" xfId="0" applyNumberFormat="1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177" fontId="29" fillId="0" borderId="0" xfId="0" applyNumberFormat="1" applyFont="1" applyFill="1" applyAlignment="1">
      <alignment horizontal="center" vertical="center" wrapText="1"/>
    </xf>
    <xf numFmtId="0" fontId="25" fillId="14" borderId="10" xfId="0" applyFont="1" applyFill="1" applyBorder="1" applyAlignment="1">
      <alignment horizontal="center" vertical="center"/>
    </xf>
    <xf numFmtId="0" fontId="29" fillId="0" borderId="16" xfId="0" applyFont="1" applyFill="1" applyBorder="1" applyAlignment="1">
      <alignment horizontal="left" vertical="center"/>
    </xf>
    <xf numFmtId="0" fontId="25" fillId="0" borderId="17" xfId="0" applyFont="1" applyFill="1" applyBorder="1" applyAlignment="1">
      <alignment horizontal="left" vertical="center"/>
    </xf>
    <xf numFmtId="0" fontId="25" fillId="0" borderId="27" xfId="0" applyFont="1" applyFill="1" applyBorder="1" applyAlignment="1">
      <alignment horizontal="left" vertical="center"/>
    </xf>
    <xf numFmtId="0" fontId="25" fillId="0" borderId="16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/>
    </xf>
    <xf numFmtId="0" fontId="25" fillId="0" borderId="27" xfId="0" applyFont="1" applyFill="1" applyBorder="1" applyAlignment="1">
      <alignment horizontal="center" vertical="center"/>
    </xf>
    <xf numFmtId="0" fontId="29" fillId="0" borderId="16" xfId="0" applyFont="1" applyFill="1" applyBorder="1" applyAlignment="1">
      <alignment horizontal="center" vertical="center"/>
    </xf>
    <xf numFmtId="0" fontId="29" fillId="0" borderId="17" xfId="0" applyFont="1" applyFill="1" applyBorder="1" applyAlignment="1">
      <alignment horizontal="center" vertical="center"/>
    </xf>
    <xf numFmtId="0" fontId="29" fillId="0" borderId="27" xfId="0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left" vertical="center"/>
    </xf>
    <xf numFmtId="0" fontId="27" fillId="0" borderId="0" xfId="0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177" fontId="32" fillId="14" borderId="0" xfId="0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77" fontId="29" fillId="14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10" borderId="10" xfId="0" applyFont="1" applyFill="1" applyBorder="1" applyAlignment="1">
      <alignment horizontal="center" vertical="center" wrapText="1"/>
    </xf>
    <xf numFmtId="10" fontId="27" fillId="10" borderId="10" xfId="0" applyNumberFormat="1" applyFont="1" applyFill="1" applyBorder="1" applyAlignment="1">
      <alignment horizontal="center" vertical="center" wrapText="1"/>
    </xf>
    <xf numFmtId="178" fontId="27" fillId="0" borderId="10" xfId="0" applyNumberFormat="1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178" fontId="29" fillId="0" borderId="10" xfId="0" applyNumberFormat="1" applyFont="1" applyFill="1" applyBorder="1" applyAlignment="1">
      <alignment horizontal="center" vertical="center" wrapText="1"/>
    </xf>
    <xf numFmtId="178" fontId="38" fillId="0" borderId="10" xfId="0" applyNumberFormat="1" applyFont="1" applyFill="1" applyBorder="1" applyAlignment="1">
      <alignment horizontal="center" vertical="center" wrapText="1"/>
    </xf>
    <xf numFmtId="0" fontId="28" fillId="7" borderId="10" xfId="0" applyFont="1" applyFill="1" applyBorder="1" applyAlignment="1">
      <alignment horizontal="center" vertical="center"/>
    </xf>
    <xf numFmtId="9" fontId="29" fillId="7" borderId="10" xfId="0" applyNumberFormat="1" applyFont="1" applyFill="1" applyBorder="1" applyAlignment="1">
      <alignment horizontal="center" vertical="center"/>
    </xf>
    <xf numFmtId="9" fontId="29" fillId="0" borderId="10" xfId="0" applyNumberFormat="1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19" fillId="0" borderId="0" xfId="6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/>
    </xf>
    <xf numFmtId="0" fontId="29" fillId="7" borderId="0" xfId="0" applyFont="1" applyFill="1" applyAlignment="1">
      <alignment vertical="center"/>
    </xf>
    <xf numFmtId="0" fontId="29" fillId="7" borderId="0" xfId="0" applyFont="1" applyFill="1" applyAlignment="1">
      <alignment horizontal="left" vertical="center"/>
    </xf>
    <xf numFmtId="0" fontId="25" fillId="7" borderId="0" xfId="0" applyFont="1" applyFill="1" applyAlignment="1">
      <alignment horizontal="left" vertical="center"/>
    </xf>
    <xf numFmtId="178" fontId="27" fillId="10" borderId="10" xfId="0" applyNumberFormat="1" applyFont="1" applyFill="1" applyBorder="1" applyAlignment="1">
      <alignment horizontal="center" vertical="center" wrapText="1"/>
    </xf>
    <xf numFmtId="10" fontId="27" fillId="0" borderId="10" xfId="0" applyNumberFormat="1" applyFont="1" applyFill="1" applyBorder="1" applyAlignment="1">
      <alignment horizontal="center" vertical="center" wrapText="1"/>
    </xf>
    <xf numFmtId="10" fontId="30" fillId="0" borderId="10" xfId="0" applyNumberFormat="1" applyFont="1" applyFill="1" applyBorder="1" applyAlignment="1" applyProtection="1">
      <alignment horizontal="center" vertical="center"/>
    </xf>
    <xf numFmtId="178" fontId="29" fillId="0" borderId="0" xfId="0" applyNumberFormat="1" applyFont="1" applyFill="1" applyAlignment="1">
      <alignment horizontal="left" vertical="center"/>
    </xf>
    <xf numFmtId="10" fontId="25" fillId="0" borderId="0" xfId="0" applyNumberFormat="1" applyFont="1" applyAlignment="1">
      <alignment horizontal="left" vertical="center"/>
    </xf>
    <xf numFmtId="178" fontId="26" fillId="0" borderId="10" xfId="0" applyNumberFormat="1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7" fillId="10" borderId="10" xfId="0" applyNumberFormat="1" applyFont="1" applyFill="1" applyBorder="1" applyAlignment="1">
      <alignment horizontal="center" vertical="center" wrapText="1"/>
    </xf>
    <xf numFmtId="178" fontId="39" fillId="0" borderId="10" xfId="0" applyNumberFormat="1" applyFont="1" applyFill="1" applyBorder="1" applyAlignment="1">
      <alignment horizontal="center" vertical="center" wrapText="1"/>
    </xf>
    <xf numFmtId="0" fontId="29" fillId="0" borderId="10" xfId="0" applyNumberFormat="1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/>
    </xf>
    <xf numFmtId="0" fontId="28" fillId="0" borderId="10" xfId="0" applyNumberFormat="1" applyFont="1" applyFill="1" applyBorder="1" applyAlignment="1">
      <alignment horizontal="center" vertical="center"/>
    </xf>
    <xf numFmtId="178" fontId="34" fillId="0" borderId="10" xfId="0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25" fillId="0" borderId="0" xfId="0" applyFont="1" applyFill="1" applyBorder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9" fontId="17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40" fillId="9" borderId="0" xfId="0" applyFont="1" applyFill="1" applyAlignment="1">
      <alignment horizontal="center" vertical="center" wrapText="1"/>
    </xf>
    <xf numFmtId="178" fontId="17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78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 wrapText="1"/>
    </xf>
    <xf numFmtId="0" fontId="17" fillId="1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33</xdr:row>
      <xdr:rowOff>15875</xdr:rowOff>
    </xdr:from>
    <xdr:to>
      <xdr:col>9</xdr:col>
      <xdr:colOff>0</xdr:colOff>
      <xdr:row>56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8097520"/>
          <a:ext cx="7286625" cy="46170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24</xdr:col>
      <xdr:colOff>635635</xdr:colOff>
      <xdr:row>21</xdr:row>
      <xdr:rowOff>53340</xdr:rowOff>
    </xdr:from>
    <xdr:ext cx="4488180" cy="902335"/>
    <xdr:sp>
      <xdr:nvSpPr>
        <xdr:cNvPr id="2" name="矩形 1"/>
        <xdr:cNvSpPr/>
      </xdr:nvSpPr>
      <xdr:spPr>
        <a:xfrm rot="21000000">
          <a:off x="16881475" y="7960360"/>
          <a:ext cx="4488180" cy="902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 b="1">
              <a:solidFill>
                <a:schemeClr val="bg2">
                  <a:alpha val="2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4800" b="1">
            <a:solidFill>
              <a:schemeClr val="bg2">
                <a:alpha val="2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0</xdr:colOff>
      <xdr:row>30</xdr:row>
      <xdr:rowOff>0</xdr:rowOff>
    </xdr:from>
    <xdr:ext cx="1843405" cy="520700"/>
    <xdr:sp>
      <xdr:nvSpPr>
        <xdr:cNvPr id="4" name="矩形 3"/>
        <xdr:cNvSpPr/>
      </xdr:nvSpPr>
      <xdr:spPr>
        <a:xfrm rot="21000000">
          <a:off x="3943985" y="1088707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3</xdr:col>
      <xdr:colOff>0</xdr:colOff>
      <xdr:row>30</xdr:row>
      <xdr:rowOff>0</xdr:rowOff>
    </xdr:from>
    <xdr:ext cx="1843405" cy="520700"/>
    <xdr:sp>
      <xdr:nvSpPr>
        <xdr:cNvPr id="5" name="矩形 4"/>
        <xdr:cNvSpPr/>
      </xdr:nvSpPr>
      <xdr:spPr>
        <a:xfrm rot="21000000">
          <a:off x="1774825" y="1088707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0</xdr:colOff>
      <xdr:row>30</xdr:row>
      <xdr:rowOff>0</xdr:rowOff>
    </xdr:from>
    <xdr:ext cx="1843405" cy="520700"/>
    <xdr:sp>
      <xdr:nvSpPr>
        <xdr:cNvPr id="6" name="矩形 5"/>
        <xdr:cNvSpPr/>
      </xdr:nvSpPr>
      <xdr:spPr>
        <a:xfrm rot="21000000">
          <a:off x="8591550" y="1088707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4</xdr:col>
      <xdr:colOff>165100</xdr:colOff>
      <xdr:row>0</xdr:row>
      <xdr:rowOff>156210</xdr:rowOff>
    </xdr:from>
    <xdr:ext cx="1843405" cy="520700"/>
    <xdr:sp>
      <xdr:nvSpPr>
        <xdr:cNvPr id="7" name="矩形 6"/>
        <xdr:cNvSpPr/>
      </xdr:nvSpPr>
      <xdr:spPr>
        <a:xfrm rot="21000000">
          <a:off x="2428875" y="15621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11</xdr:col>
      <xdr:colOff>580390</xdr:colOff>
      <xdr:row>0</xdr:row>
      <xdr:rowOff>165100</xdr:rowOff>
    </xdr:from>
    <xdr:ext cx="1843405" cy="520700"/>
    <xdr:sp>
      <xdr:nvSpPr>
        <xdr:cNvPr id="8" name="矩形 7"/>
        <xdr:cNvSpPr/>
      </xdr:nvSpPr>
      <xdr:spPr>
        <a:xfrm rot="21000000">
          <a:off x="7414260" y="16510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18</xdr:col>
      <xdr:colOff>101600</xdr:colOff>
      <xdr:row>0</xdr:row>
      <xdr:rowOff>241935</xdr:rowOff>
    </xdr:from>
    <xdr:ext cx="1843405" cy="520700"/>
    <xdr:sp>
      <xdr:nvSpPr>
        <xdr:cNvPr id="9" name="矩形 8"/>
        <xdr:cNvSpPr/>
      </xdr:nvSpPr>
      <xdr:spPr>
        <a:xfrm rot="21000000">
          <a:off x="12653645" y="24193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410845</xdr:colOff>
      <xdr:row>13</xdr:row>
      <xdr:rowOff>90805</xdr:rowOff>
    </xdr:from>
    <xdr:ext cx="3227705" cy="846455"/>
    <xdr:sp>
      <xdr:nvSpPr>
        <xdr:cNvPr id="2" name="矩形 1"/>
        <xdr:cNvSpPr/>
      </xdr:nvSpPr>
      <xdr:spPr>
        <a:xfrm rot="21000000">
          <a:off x="3335020" y="3517900"/>
          <a:ext cx="3227705" cy="846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48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514350</xdr:colOff>
      <xdr:row>0</xdr:row>
      <xdr:rowOff>157480</xdr:rowOff>
    </xdr:from>
    <xdr:ext cx="1843405" cy="509270"/>
    <xdr:sp>
      <xdr:nvSpPr>
        <xdr:cNvPr id="3" name="矩形 2"/>
        <xdr:cNvSpPr/>
      </xdr:nvSpPr>
      <xdr:spPr>
        <a:xfrm rot="21000000">
          <a:off x="3832860" y="157480"/>
          <a:ext cx="1843405" cy="50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826135</xdr:colOff>
      <xdr:row>0</xdr:row>
      <xdr:rowOff>156845</xdr:rowOff>
    </xdr:from>
    <xdr:ext cx="1843405" cy="520700"/>
    <xdr:sp>
      <xdr:nvSpPr>
        <xdr:cNvPr id="2" name="矩形 1"/>
        <xdr:cNvSpPr/>
      </xdr:nvSpPr>
      <xdr:spPr>
        <a:xfrm rot="21000000">
          <a:off x="6578600" y="15684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4</xdr:col>
      <xdr:colOff>0</xdr:colOff>
      <xdr:row>1</xdr:row>
      <xdr:rowOff>0</xdr:rowOff>
    </xdr:from>
    <xdr:ext cx="1843405" cy="520700"/>
    <xdr:sp>
      <xdr:nvSpPr>
        <xdr:cNvPr id="3" name="矩形 2"/>
        <xdr:cNvSpPr/>
      </xdr:nvSpPr>
      <xdr:spPr>
        <a:xfrm rot="21000000">
          <a:off x="3317875" y="35242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3405" cy="520700"/>
    <xdr:sp>
      <xdr:nvSpPr>
        <xdr:cNvPr id="4" name="矩形 3"/>
        <xdr:cNvSpPr/>
      </xdr:nvSpPr>
      <xdr:spPr>
        <a:xfrm rot="21000000">
          <a:off x="857250" y="35242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843405" cy="543560"/>
    <xdr:sp>
      <xdr:nvSpPr>
        <xdr:cNvPr id="2" name="矩形 1"/>
        <xdr:cNvSpPr/>
      </xdr:nvSpPr>
      <xdr:spPr>
        <a:xfrm rot="21000000">
          <a:off x="0" y="0"/>
          <a:ext cx="1843405" cy="543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14</xdr:col>
      <xdr:colOff>578507</xdr:colOff>
      <xdr:row>43</xdr:row>
      <xdr:rowOff>217852</xdr:rowOff>
    </xdr:from>
    <xdr:to>
      <xdr:col>31</xdr:col>
      <xdr:colOff>300083</xdr:colOff>
      <xdr:row>125</xdr:row>
      <xdr:rowOff>153717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70915" y="4035425"/>
          <a:ext cx="10353040" cy="5874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288607</xdr:colOff>
      <xdr:row>17</xdr:row>
      <xdr:rowOff>394017</xdr:rowOff>
    </xdr:from>
    <xdr:to>
      <xdr:col>32</xdr:col>
      <xdr:colOff>442595</xdr:colOff>
      <xdr:row>35</xdr:row>
      <xdr:rowOff>321945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16210" y="7500620"/>
          <a:ext cx="12799695" cy="6468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345440</xdr:colOff>
      <xdr:row>3</xdr:row>
      <xdr:rowOff>217170</xdr:rowOff>
    </xdr:from>
    <xdr:to>
      <xdr:col>30</xdr:col>
      <xdr:colOff>151130</xdr:colOff>
      <xdr:row>15</xdr:row>
      <xdr:rowOff>144145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22150" y="1410970"/>
          <a:ext cx="9159240" cy="5100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956627</xdr:colOff>
      <xdr:row>37</xdr:row>
      <xdr:rowOff>28893</xdr:rowOff>
    </xdr:from>
    <xdr:to>
      <xdr:col>27</xdr:col>
      <xdr:colOff>94615</xdr:colOff>
      <xdr:row>45</xdr:row>
      <xdr:rowOff>274638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02315" y="14338300"/>
          <a:ext cx="6215380" cy="2897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1066800</xdr:colOff>
      <xdr:row>3</xdr:row>
      <xdr:rowOff>74930</xdr:rowOff>
    </xdr:from>
    <xdr:to>
      <xdr:col>3</xdr:col>
      <xdr:colOff>17145</xdr:colOff>
      <xdr:row>8</xdr:row>
      <xdr:rowOff>93345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29865" y="1192530"/>
          <a:ext cx="1677035" cy="198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10795</xdr:colOff>
      <xdr:row>3</xdr:row>
      <xdr:rowOff>46355</xdr:rowOff>
    </xdr:from>
    <xdr:to>
      <xdr:col>3</xdr:col>
      <xdr:colOff>1807210</xdr:colOff>
      <xdr:row>10</xdr:row>
      <xdr:rowOff>50165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00550" y="1163955"/>
          <a:ext cx="1796415" cy="2755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167640</xdr:colOff>
      <xdr:row>10</xdr:row>
      <xdr:rowOff>5715</xdr:rowOff>
    </xdr:from>
    <xdr:to>
      <xdr:col>3</xdr:col>
      <xdr:colOff>1771015</xdr:colOff>
      <xdr:row>16</xdr:row>
      <xdr:rowOff>81280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57395" y="3874770"/>
          <a:ext cx="1603375" cy="226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9525</xdr:colOff>
      <xdr:row>3</xdr:row>
      <xdr:rowOff>76200</xdr:rowOff>
    </xdr:from>
    <xdr:to>
      <xdr:col>4</xdr:col>
      <xdr:colOff>1560830</xdr:colOff>
      <xdr:row>7</xdr:row>
      <xdr:rowOff>95885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28410" y="1193800"/>
          <a:ext cx="1551305" cy="1591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127635</xdr:colOff>
      <xdr:row>3</xdr:row>
      <xdr:rowOff>66675</xdr:rowOff>
    </xdr:from>
    <xdr:to>
      <xdr:col>5</xdr:col>
      <xdr:colOff>1809750</xdr:colOff>
      <xdr:row>6</xdr:row>
      <xdr:rowOff>289560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69910" y="1184275"/>
          <a:ext cx="1682115" cy="1402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1708785</xdr:colOff>
      <xdr:row>7</xdr:row>
      <xdr:rowOff>14605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048240" y="1117600"/>
          <a:ext cx="1708785" cy="1586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1703705</xdr:colOff>
      <xdr:row>9</xdr:row>
      <xdr:rowOff>321310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779885" y="1117600"/>
          <a:ext cx="1703705" cy="267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1605915</xdr:colOff>
      <xdr:row>7</xdr:row>
      <xdr:rowOff>286385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520420" y="1117600"/>
          <a:ext cx="1605915" cy="185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</xdr:colOff>
      <xdr:row>3</xdr:row>
      <xdr:rowOff>125730</xdr:rowOff>
    </xdr:from>
    <xdr:to>
      <xdr:col>9</xdr:col>
      <xdr:colOff>1712595</xdr:colOff>
      <xdr:row>7</xdr:row>
      <xdr:rowOff>15240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243810" y="1243330"/>
          <a:ext cx="1644015" cy="1461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</xdr:colOff>
      <xdr:row>3</xdr:row>
      <xdr:rowOff>76835</xdr:rowOff>
    </xdr:from>
    <xdr:to>
      <xdr:col>10</xdr:col>
      <xdr:colOff>1718310</xdr:colOff>
      <xdr:row>9</xdr:row>
      <xdr:rowOff>17145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899255" y="1194435"/>
          <a:ext cx="1708785" cy="229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3</xdr:row>
      <xdr:rowOff>56515</xdr:rowOff>
    </xdr:from>
    <xdr:to>
      <xdr:col>11</xdr:col>
      <xdr:colOff>1664335</xdr:colOff>
      <xdr:row>8</xdr:row>
      <xdr:rowOff>210820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811240" y="1174115"/>
          <a:ext cx="1654810" cy="2119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ebecatech\Desktop\&#27801;&#40857;6&#32452;&#20219;&#21153;\2&#32452;-&#32654;&#22918;&#38236;&#20851;&#38190;&#35789;&#24211; &#20908;&#217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极目数据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20x-Magnifying-Rechargeable-Adjustable-Brightness/dp/B0D3HNWKWF/ref=zg_bs_g_3785121_d_sccl_39/137-8764674-4814218?psc=1" TargetMode="External"/><Relationship Id="rId3" Type="http://schemas.openxmlformats.org/officeDocument/2006/relationships/hyperlink" Target="https://www.amazon.com/20X-Magnifying-Adjustable-Brightness-Detachable/dp/B0CT37456F/ref=zg_bs_g_3785121_d_sccl_20/137-8764674-4814218?psc=1" TargetMode="External"/><Relationship Id="rId2" Type="http://schemas.openxmlformats.org/officeDocument/2006/relationships/hyperlink" Target="https://www.amazon.com/Best-Sellers-Beauty-Personal-Care-Personal-Makeup-Mirrors/zgbs/beauty/3785121/ref=zg_bs_nav_beauty_3_17738944011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/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groups/4617002575006363" TargetMode="External"/><Relationship Id="rId8" Type="http://schemas.openxmlformats.org/officeDocument/2006/relationships/hyperlink" Target="https://www.facebook.com/groups/liotp/permalink/829077818767029/?mibextid=S66gvF" TargetMode="External"/><Relationship Id="rId7" Type="http://schemas.openxmlformats.org/officeDocument/2006/relationships/hyperlink" Target="https://www.facebook.com/groups/389700749371407" TargetMode="External"/><Relationship Id="rId6" Type="http://schemas.openxmlformats.org/officeDocument/2006/relationships/hyperlink" Target="https://www.facebook.com/groups/thefrugalsahm/permalink/605635271647523" TargetMode="External"/><Relationship Id="rId5" Type="http://schemas.openxmlformats.org/officeDocument/2006/relationships/hyperlink" Target="https://www.facebook.com/groups/379457484265304" TargetMode="External"/><Relationship Id="rId46" Type="http://schemas.openxmlformats.org/officeDocument/2006/relationships/hyperlink" Target="https://www.facebook.com/groups/CrazyDiscountCodes/permalink/1570025880405433" TargetMode="External"/><Relationship Id="rId45" Type="http://schemas.openxmlformats.org/officeDocument/2006/relationships/hyperlink" Target="https://www.facebook.com/groups/528046881270010" TargetMode="External"/><Relationship Id="rId44" Type="http://schemas.openxmlformats.org/officeDocument/2006/relationships/hyperlink" Target="https://www.facebook.com/groups/142001749885757" TargetMode="External"/><Relationship Id="rId43" Type="http://schemas.openxmlformats.org/officeDocument/2006/relationships/hyperlink" Target="https://www.facebook.com/groups/349613118971934" TargetMode="External"/><Relationship Id="rId42" Type="http://schemas.openxmlformats.org/officeDocument/2006/relationships/hyperlink" Target="https://www.facebook.com/groups/KouponingWithKatie/permalink/3591434474401940" TargetMode="External"/><Relationship Id="rId41" Type="http://schemas.openxmlformats.org/officeDocument/2006/relationships/hyperlink" Target="https://www.facebook.com/groups/1552102171668524" TargetMode="External"/><Relationship Id="rId40" Type="http://schemas.openxmlformats.org/officeDocument/2006/relationships/hyperlink" Target="https://www.facebook.com/groups/mommymedeals/posts/854689936042305/" TargetMode="External"/><Relationship Id="rId4" Type="http://schemas.openxmlformats.org/officeDocument/2006/relationships/hyperlink" Target="https://www.facebook.com/groups/156005735850667/permalink/1007079404076625/" TargetMode="External"/><Relationship Id="rId39" Type="http://schemas.openxmlformats.org/officeDocument/2006/relationships/hyperlink" Target="https://www.facebook.com/groups/276581130519858" TargetMode="External"/><Relationship Id="rId38" Type="http://schemas.openxmlformats.org/officeDocument/2006/relationships/hyperlink" Target="https://www.facebook.com/groups/2197492577200898" TargetMode="External"/><Relationship Id="rId37" Type="http://schemas.openxmlformats.org/officeDocument/2006/relationships/hyperlink" Target="https://www.facebook.com/groups/theglitchwitchbysimplyshonna/permalink/4365400973685715" TargetMode="External"/><Relationship Id="rId36" Type="http://schemas.openxmlformats.org/officeDocument/2006/relationships/hyperlink" Target="https://www.facebook.com/groups/1646879538871219" TargetMode="External"/><Relationship Id="rId35" Type="http://schemas.openxmlformats.org/officeDocument/2006/relationships/hyperlink" Target="https://www.facebook.com/groups/simplysalesalyssasarah/posts/1320824385492566/" TargetMode="External"/><Relationship Id="rId34" Type="http://schemas.openxmlformats.org/officeDocument/2006/relationships/hyperlink" Target="https://www.facebook.com/groups/281646379410377" TargetMode="External"/><Relationship Id="rId33" Type="http://schemas.openxmlformats.org/officeDocument/2006/relationships/hyperlink" Target="https://www.facebook.com/groups/347280445728185" TargetMode="External"/><Relationship Id="rId32" Type="http://schemas.openxmlformats.org/officeDocument/2006/relationships/hyperlink" Target="https://www.facebook.com/groups/bullseyeonthebargain/posts/1494494874684434/" TargetMode="External"/><Relationship Id="rId31" Type="http://schemas.openxmlformats.org/officeDocument/2006/relationships/hyperlink" Target="https://www.facebook.com/groups/163854847748450" TargetMode="External"/><Relationship Id="rId30" Type="http://schemas.openxmlformats.org/officeDocument/2006/relationships/hyperlink" Target="https://www.facebook.com/groups/2486545118068111" TargetMode="External"/><Relationship Id="rId3" Type="http://schemas.openxmlformats.org/officeDocument/2006/relationships/hyperlink" Target="https://www.facebook.com/groups/156005735850667" TargetMode="External"/><Relationship Id="rId29" Type="http://schemas.openxmlformats.org/officeDocument/2006/relationships/hyperlink" Target="https://www.facebook.com/groups/2181542232094033" TargetMode="External"/><Relationship Id="rId28" Type="http://schemas.openxmlformats.org/officeDocument/2006/relationships/hyperlink" Target="https://www.facebook.com/groups/422988618266575" TargetMode="External"/><Relationship Id="rId27" Type="http://schemas.openxmlformats.org/officeDocument/2006/relationships/hyperlink" Target="https://www.facebook.com/groups/shopwithnada/permalink/6831996300193511/" TargetMode="External"/><Relationship Id="rId26" Type="http://schemas.openxmlformats.org/officeDocument/2006/relationships/hyperlink" Target="https://www.facebook.com/groups/3433057343420774" TargetMode="External"/><Relationship Id="rId25" Type="http://schemas.openxmlformats.org/officeDocument/2006/relationships/hyperlink" Target="https://www.facebook.com/groups/303805157065867" TargetMode="External"/><Relationship Id="rId24" Type="http://schemas.openxmlformats.org/officeDocument/2006/relationships/hyperlink" Target="https://www.facebook.com/groups/salesaholicgroup/permalink/3855230981372823/" TargetMode="External"/><Relationship Id="rId23" Type="http://schemas.openxmlformats.org/officeDocument/2006/relationships/hyperlink" Target="https://www.facebook.com/groups/1813369818892293" TargetMode="External"/><Relationship Id="rId22" Type="http://schemas.openxmlformats.org/officeDocument/2006/relationships/hyperlink" Target="https://www.facebook.com/groups/1240733246313243" TargetMode="External"/><Relationship Id="rId21" Type="http://schemas.openxmlformats.org/officeDocument/2006/relationships/hyperlink" Target="https://cdn.daixialu.com/tmp/5708633451008008__.jpg" TargetMode="External"/><Relationship Id="rId20" Type="http://schemas.openxmlformats.org/officeDocument/2006/relationships/hyperlink" Target="https://www.facebook.com/Compras-toxicas-con-la-patrona-101594895708272" TargetMode="External"/><Relationship Id="rId2" Type="http://schemas.openxmlformats.org/officeDocument/2006/relationships/hyperlink" Target="https://www.facebook.com/groups/635928950944558/permalink/996849921519124" TargetMode="External"/><Relationship Id="rId19" Type="http://schemas.openxmlformats.org/officeDocument/2006/relationships/hyperlink" Target="https://www.facebook.com/groups/2272404193019511" TargetMode="External"/><Relationship Id="rId18" Type="http://schemas.openxmlformats.org/officeDocument/2006/relationships/hyperlink" Target="https://www.facebook.com/groups/697178314306457/posts/1235798230444460/" TargetMode="External"/><Relationship Id="rId17" Type="http://schemas.openxmlformats.org/officeDocument/2006/relationships/hyperlink" Target="https://www.facebook.com/groups/697178314306457" TargetMode="External"/><Relationship Id="rId16" Type="http://schemas.openxmlformats.org/officeDocument/2006/relationships/hyperlink" Target="https://www.facebook.com/groups/309675624384964" TargetMode="External"/><Relationship Id="rId15" Type="http://schemas.openxmlformats.org/officeDocument/2006/relationships/hyperlink" Target="https://www.facebook.com/groups/247524832920261/permalink/878990146440390/?mibextid=Nif5oz&amp;paipv=0&amp;eav=Afaq7-A2knmgpFJgHvKijieK56GEzZnMD1uMiQisQD_EIxwrpJXtk9-pm2yKasyV3iU&amp;_rdr" TargetMode="External"/><Relationship Id="rId14" Type="http://schemas.openxmlformats.org/officeDocument/2006/relationships/hyperlink" Target="https://www.facebook.com/groups/247524832920261" TargetMode="External"/><Relationship Id="rId13" Type="http://schemas.openxmlformats.org/officeDocument/2006/relationships/hyperlink" Target="https://cdn.daixialu.com/tmp/5561929145782280__.jpg" TargetMode="External"/><Relationship Id="rId12" Type="http://schemas.openxmlformats.org/officeDocument/2006/relationships/hyperlink" Target="https://www.facebook.com/groups/410426780231790" TargetMode="External"/><Relationship Id="rId11" Type="http://schemas.openxmlformats.org/officeDocument/2006/relationships/hyperlink" Target="https://www.facebook.com/groups/679941889134209/permalink/1819758365152550" TargetMode="External"/><Relationship Id="rId10" Type="http://schemas.openxmlformats.org/officeDocument/2006/relationships/hyperlink" Target="https://www.facebook.com/groups/679941889134209" TargetMode="External"/><Relationship Id="rId1" Type="http://schemas.openxmlformats.org/officeDocument/2006/relationships/hyperlink" Target="https://www.facebook.com/groups/63592895094455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Rechargeable-Wall-Mounted-Makeup-Mirror/dp/B0C52W8HK3/ref=sr_1_51?dib=eyJ2IjoiMSJ9.29NjNFBBJGNdtnBIYlvKy47bAZfGLCCBM6g8Yooc9TOw05qPgz0KhSRXPjvFvkzrxv9YuyXqqyLayorevXxADlVNYeaFEMUbjhh1CpQEGrPrhhap2sM9RlDRDuvyLX4wA7axHUoKrrAjx1TVNKES8Q.EucSUW4EhsGy0NGIjHIXR1AawovHFzCGENG_LgYMguk&amp;dib_tag=se&amp;keywords=bathroom+makeup+mirror&amp;qid=1725030477&amp;sr=8-51" TargetMode="Externa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4.4"/>
  <cols>
    <col min="1" max="1" width="12.8796296296296" style="101" customWidth="1"/>
    <col min="2" max="2" width="10" style="101" customWidth="1"/>
    <col min="3" max="3" width="7.87962962962963" style="101" customWidth="1"/>
    <col min="4" max="4" width="7.12962962962963" style="101" customWidth="1"/>
    <col min="5" max="6" width="6.5" style="101" customWidth="1"/>
    <col min="7" max="7" width="6.62962962962963" style="101" customWidth="1"/>
    <col min="8" max="8" width="6.75" style="101" customWidth="1"/>
    <col min="9" max="9" width="7.37962962962963" style="101" customWidth="1"/>
    <col min="10" max="10" width="7.5" style="101" customWidth="1"/>
    <col min="11" max="11" width="7.12962962962963" style="101" customWidth="1"/>
    <col min="12" max="12" width="13.1296296296296" style="101" customWidth="1"/>
    <col min="13" max="13" width="8.75" style="101" customWidth="1"/>
    <col min="14" max="14" width="11.3796296296296" style="104" customWidth="1"/>
    <col min="15" max="15" width="11.6296296296296" style="104" customWidth="1"/>
    <col min="16" max="16" width="9.37962962962963" style="104" customWidth="1"/>
    <col min="17" max="17" width="13.75" style="101"/>
    <col min="18" max="18" width="9" style="371"/>
    <col min="19" max="19" width="9.75" style="371" customWidth="1"/>
    <col min="20" max="20" width="11.5" style="371" customWidth="1"/>
    <col min="21" max="21" width="14" style="101" customWidth="1"/>
    <col min="22" max="22" width="15.25" style="101" customWidth="1"/>
    <col min="23" max="16384" width="9" style="101"/>
  </cols>
  <sheetData>
    <row r="1" ht="62.25" customHeight="1" spans="1:22">
      <c r="A1" s="372" t="s">
        <v>0</v>
      </c>
      <c r="B1" s="373" t="s">
        <v>1</v>
      </c>
      <c r="C1" s="372" t="s">
        <v>2</v>
      </c>
      <c r="D1" s="374" t="s">
        <v>3</v>
      </c>
      <c r="E1" s="374" t="s">
        <v>4</v>
      </c>
      <c r="F1" s="374" t="s">
        <v>5</v>
      </c>
      <c r="G1" s="374" t="s">
        <v>6</v>
      </c>
      <c r="H1" s="374" t="s">
        <v>7</v>
      </c>
      <c r="I1" s="374" t="s">
        <v>8</v>
      </c>
      <c r="J1" s="377" t="s">
        <v>9</v>
      </c>
      <c r="K1" s="374" t="s">
        <v>10</v>
      </c>
      <c r="L1" s="374" t="s">
        <v>11</v>
      </c>
      <c r="M1" s="374" t="s">
        <v>12</v>
      </c>
      <c r="N1" s="378" t="s">
        <v>13</v>
      </c>
      <c r="O1" s="378" t="s">
        <v>14</v>
      </c>
      <c r="P1" s="378" t="s">
        <v>15</v>
      </c>
      <c r="R1" s="381" t="s">
        <v>16</v>
      </c>
      <c r="S1" s="381" t="s">
        <v>17</v>
      </c>
      <c r="T1" s="381" t="s">
        <v>18</v>
      </c>
      <c r="U1" s="374" t="s">
        <v>19</v>
      </c>
      <c r="V1" s="374" t="s">
        <v>20</v>
      </c>
    </row>
    <row r="2" ht="24" customHeight="1" spans="1:22">
      <c r="A2" s="372" t="s">
        <v>21</v>
      </c>
      <c r="B2" s="372" t="s">
        <v>22</v>
      </c>
      <c r="C2" s="372">
        <v>99.99</v>
      </c>
      <c r="D2" s="375">
        <v>0.05</v>
      </c>
      <c r="E2" s="375">
        <v>0.5</v>
      </c>
      <c r="F2" s="375">
        <v>0.68</v>
      </c>
      <c r="G2" s="101" t="e">
        <f>SUM(#REF!)</f>
        <v>#REF!</v>
      </c>
      <c r="H2" s="101">
        <v>0</v>
      </c>
      <c r="I2" s="101">
        <v>0</v>
      </c>
      <c r="J2" s="379" t="e">
        <f>SUM(G2:I2)</f>
        <v>#REF!</v>
      </c>
      <c r="K2" s="101">
        <v>6</v>
      </c>
      <c r="L2" s="372">
        <v>0</v>
      </c>
      <c r="M2" s="104" t="e">
        <f>SUM(#REF!)</f>
        <v>#REF!</v>
      </c>
      <c r="N2" s="104" t="e">
        <f>SUM(#REF!)</f>
        <v>#REF!</v>
      </c>
      <c r="O2" s="104" t="e">
        <f>SUM(L2:N2)</f>
        <v>#REF!</v>
      </c>
      <c r="U2" s="382"/>
      <c r="V2" s="382"/>
    </row>
    <row r="3" ht="24" customHeight="1" spans="1:22">
      <c r="A3" s="372" t="s">
        <v>23</v>
      </c>
      <c r="B3" s="372" t="s">
        <v>24</v>
      </c>
      <c r="C3" s="101">
        <v>79.99</v>
      </c>
      <c r="D3" s="376">
        <v>0.3</v>
      </c>
      <c r="E3" s="376">
        <v>0.2</v>
      </c>
      <c r="F3" s="376">
        <v>0.3</v>
      </c>
      <c r="G3" s="101">
        <v>81</v>
      </c>
      <c r="H3" s="101">
        <v>14</v>
      </c>
      <c r="I3" s="101">
        <v>0</v>
      </c>
      <c r="J3" s="379">
        <f>SUM(G3:I3)</f>
        <v>95</v>
      </c>
      <c r="K3" s="101">
        <v>9</v>
      </c>
      <c r="L3" s="372" t="e">
        <f>SUM(#REF!)</f>
        <v>#REF!</v>
      </c>
      <c r="M3" s="101" t="e">
        <f>SUM(#REF!)</f>
        <v>#REF!</v>
      </c>
      <c r="N3" s="104" t="e">
        <f>SUM(#REF!)</f>
        <v>#REF!</v>
      </c>
      <c r="O3" s="104" t="e">
        <f>SUM(L3:N3)</f>
        <v>#REF!</v>
      </c>
      <c r="U3" s="372"/>
      <c r="V3" s="372"/>
    </row>
    <row r="4" ht="24" customHeight="1" spans="1:22">
      <c r="A4" s="372" t="s">
        <v>25</v>
      </c>
      <c r="B4" s="372" t="s">
        <v>26</v>
      </c>
      <c r="C4" s="101">
        <v>69.99</v>
      </c>
      <c r="D4" s="375">
        <v>0.3</v>
      </c>
      <c r="E4" s="375">
        <v>0.2</v>
      </c>
      <c r="F4" s="375">
        <v>0.25</v>
      </c>
      <c r="G4" s="101">
        <v>45</v>
      </c>
      <c r="H4" s="101">
        <v>60</v>
      </c>
      <c r="I4" s="101">
        <v>3</v>
      </c>
      <c r="J4" s="379">
        <f>SUM(G4:I4)</f>
        <v>108</v>
      </c>
      <c r="K4" s="101">
        <v>10</v>
      </c>
      <c r="L4" s="372" t="e">
        <f>SUM(#REF!)</f>
        <v>#REF!</v>
      </c>
      <c r="M4" s="101" t="e">
        <f>SUM(#REF!)</f>
        <v>#REF!</v>
      </c>
      <c r="N4" s="104" t="e">
        <f>SUM(#REF!)</f>
        <v>#REF!</v>
      </c>
      <c r="O4" s="104" t="e">
        <f>SUM(L4:N4)</f>
        <v>#REF!</v>
      </c>
      <c r="U4" s="372"/>
      <c r="V4" s="372"/>
    </row>
    <row r="5" ht="24" customHeight="1" spans="1:22">
      <c r="A5" s="372" t="s">
        <v>27</v>
      </c>
      <c r="B5" s="372" t="s">
        <v>28</v>
      </c>
      <c r="C5" s="101">
        <v>69.99</v>
      </c>
      <c r="D5" s="375">
        <v>0.3</v>
      </c>
      <c r="E5" s="375">
        <v>0</v>
      </c>
      <c r="F5" s="375">
        <v>0.25</v>
      </c>
      <c r="J5" s="379"/>
      <c r="L5" s="372"/>
      <c r="U5" s="372"/>
      <c r="V5" s="372"/>
    </row>
    <row r="6" ht="24" customHeight="1" spans="1:22">
      <c r="A6" s="372" t="s">
        <v>29</v>
      </c>
      <c r="B6" s="372" t="s">
        <v>30</v>
      </c>
      <c r="C6" s="101">
        <v>69.99</v>
      </c>
      <c r="D6" s="375">
        <v>0.3</v>
      </c>
      <c r="E6" s="375">
        <v>0</v>
      </c>
      <c r="F6" s="375">
        <v>0.25</v>
      </c>
      <c r="J6" s="379"/>
      <c r="L6" s="372"/>
      <c r="U6" s="372"/>
      <c r="V6" s="372"/>
    </row>
    <row r="7" ht="24" customHeight="1" spans="1:22">
      <c r="A7" s="372" t="s">
        <v>31</v>
      </c>
      <c r="B7" s="372" t="s">
        <v>32</v>
      </c>
      <c r="C7" s="101">
        <v>69.99</v>
      </c>
      <c r="D7" s="375">
        <v>0.3</v>
      </c>
      <c r="E7" s="375">
        <v>0</v>
      </c>
      <c r="F7" s="375">
        <v>0</v>
      </c>
      <c r="J7" s="379"/>
      <c r="L7" s="372"/>
      <c r="U7" s="372"/>
      <c r="V7" s="372"/>
    </row>
    <row r="8" ht="24" customHeight="1" spans="10:15">
      <c r="J8" s="379"/>
      <c r="N8" s="380"/>
      <c r="O8" s="380"/>
    </row>
    <row r="9" ht="24" customHeight="1" spans="1:22">
      <c r="A9" s="372" t="s">
        <v>33</v>
      </c>
      <c r="B9" s="372" t="s">
        <v>34</v>
      </c>
      <c r="C9" s="101">
        <v>69.99</v>
      </c>
      <c r="D9" s="375">
        <v>0.2</v>
      </c>
      <c r="E9" s="375">
        <v>0</v>
      </c>
      <c r="F9" s="375">
        <v>0</v>
      </c>
      <c r="J9" s="379"/>
      <c r="L9" s="372"/>
      <c r="U9" s="372"/>
      <c r="V9" s="372"/>
    </row>
    <row r="10" ht="24" customHeight="1" spans="1:22">
      <c r="A10" s="372" t="s">
        <v>35</v>
      </c>
      <c r="B10" s="372" t="s">
        <v>36</v>
      </c>
      <c r="C10" s="101">
        <v>69.99</v>
      </c>
      <c r="D10" s="375">
        <v>0.2</v>
      </c>
      <c r="E10" s="375">
        <v>0</v>
      </c>
      <c r="F10" s="375">
        <v>0</v>
      </c>
      <c r="J10" s="379"/>
      <c r="L10" s="372"/>
      <c r="U10" s="372"/>
      <c r="V10" s="372"/>
    </row>
    <row r="11" ht="24" customHeight="1" spans="1:22">
      <c r="A11" s="372" t="s">
        <v>37</v>
      </c>
      <c r="B11" s="372" t="s">
        <v>38</v>
      </c>
      <c r="C11" s="101">
        <v>69.99</v>
      </c>
      <c r="D11" s="375">
        <v>0.2</v>
      </c>
      <c r="E11" s="375">
        <v>0</v>
      </c>
      <c r="F11" s="375">
        <v>0</v>
      </c>
      <c r="J11" s="379"/>
      <c r="L11" s="372"/>
      <c r="U11" s="372"/>
      <c r="V11" s="372"/>
    </row>
    <row r="12" ht="24" customHeight="1" spans="15:15">
      <c r="O12" s="380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9"/>
  <sheetViews>
    <sheetView tabSelected="1" zoomScale="85" zoomScaleNormal="85" workbookViewId="0">
      <pane ySplit="2" topLeftCell="A51" activePane="bottomLeft" state="frozen"/>
      <selection/>
      <selection pane="bottomLeft" activeCell="P4" sqref="P4"/>
    </sheetView>
  </sheetViews>
  <sheetFormatPr defaultColWidth="12.5" defaultRowHeight="15.6"/>
  <cols>
    <col min="1" max="1" width="22.3796296296296" style="333" customWidth="1"/>
    <col min="2" max="2" width="11" style="333" customWidth="1"/>
    <col min="3" max="3" width="10.75" style="333" customWidth="1"/>
    <col min="4" max="4" width="9.12962962962963" style="333" customWidth="1"/>
    <col min="5" max="5" width="10.1296296296296" style="333" customWidth="1"/>
    <col min="6" max="6" width="11.3796296296296" style="333" customWidth="1"/>
    <col min="7" max="7" width="9.75" style="333" customWidth="1"/>
    <col min="8" max="8" width="9.25" style="333" customWidth="1"/>
    <col min="9" max="9" width="12.5" style="333" customWidth="1"/>
    <col min="10" max="10" width="10.6296296296296" style="333" customWidth="1"/>
    <col min="11" max="11" width="14.25" style="333" customWidth="1"/>
    <col min="12" max="12" width="9.25" style="333" customWidth="1"/>
    <col min="13" max="13" width="12.5" style="333" customWidth="1"/>
    <col min="14" max="14" width="10.8796296296296" style="333" customWidth="1"/>
    <col min="15" max="15" width="10.6296296296296" style="333" customWidth="1"/>
    <col min="16" max="16" width="10" style="333" customWidth="1"/>
    <col min="17" max="17" width="10.5" style="333" customWidth="1"/>
    <col min="18" max="18" width="9.37962962962963" style="333" customWidth="1"/>
    <col min="19" max="19" width="9.75" style="175" customWidth="1"/>
    <col min="20" max="20" width="11.1296296296296" style="100" customWidth="1"/>
    <col min="21" max="21" width="21" style="333" customWidth="1"/>
    <col min="22" max="16371" width="12.5" style="333" customWidth="1"/>
    <col min="16372" max="16384" width="12.5" style="333"/>
  </cols>
  <sheetData>
    <row r="1" ht="30.95" customHeight="1" spans="1:20">
      <c r="A1" s="334"/>
      <c r="B1" s="335" t="s">
        <v>39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61"/>
      <c r="T1" s="362"/>
    </row>
    <row r="2" ht="47.25" customHeight="1" spans="1:20">
      <c r="A2" s="336" t="s">
        <v>40</v>
      </c>
      <c r="B2" s="337" t="s">
        <v>41</v>
      </c>
      <c r="C2" s="337" t="s">
        <v>42</v>
      </c>
      <c r="D2" s="338" t="s">
        <v>43</v>
      </c>
      <c r="E2" s="339" t="s">
        <v>44</v>
      </c>
      <c r="F2" s="339" t="s">
        <v>45</v>
      </c>
      <c r="G2" s="339" t="s">
        <v>46</v>
      </c>
      <c r="H2" s="339" t="s">
        <v>47</v>
      </c>
      <c r="I2" s="339" t="s">
        <v>48</v>
      </c>
      <c r="J2" s="356" t="s">
        <v>49</v>
      </c>
      <c r="K2" s="339" t="s">
        <v>50</v>
      </c>
      <c r="L2" s="339" t="s">
        <v>51</v>
      </c>
      <c r="M2" s="339" t="s">
        <v>52</v>
      </c>
      <c r="N2" s="357" t="s">
        <v>53</v>
      </c>
      <c r="O2" s="339" t="s">
        <v>54</v>
      </c>
      <c r="P2" s="339" t="s">
        <v>55</v>
      </c>
      <c r="Q2" s="357" t="s">
        <v>56</v>
      </c>
      <c r="R2" s="363" t="s">
        <v>57</v>
      </c>
      <c r="S2" s="339" t="s">
        <v>58</v>
      </c>
      <c r="T2" s="364" t="s">
        <v>59</v>
      </c>
    </row>
    <row r="3" s="100" customFormat="1" ht="47.25" customHeight="1" spans="1:21">
      <c r="A3" s="107" t="s">
        <v>60</v>
      </c>
      <c r="B3" s="340" t="s">
        <v>61</v>
      </c>
      <c r="C3" s="340" t="s">
        <v>61</v>
      </c>
      <c r="D3" s="341" t="s">
        <v>62</v>
      </c>
      <c r="E3" s="341" t="s">
        <v>63</v>
      </c>
      <c r="F3" s="342" t="s">
        <v>64</v>
      </c>
      <c r="G3" s="341" t="s">
        <v>63</v>
      </c>
      <c r="H3" s="341" t="s">
        <v>63</v>
      </c>
      <c r="I3" s="341" t="s">
        <v>63</v>
      </c>
      <c r="J3" s="341" t="s">
        <v>65</v>
      </c>
      <c r="K3" s="342" t="s">
        <v>66</v>
      </c>
      <c r="L3" s="342" t="s">
        <v>67</v>
      </c>
      <c r="M3" s="342" t="s">
        <v>68</v>
      </c>
      <c r="N3" s="342" t="s">
        <v>69</v>
      </c>
      <c r="O3" s="342" t="s">
        <v>70</v>
      </c>
      <c r="P3" s="341" t="s">
        <v>63</v>
      </c>
      <c r="Q3" s="341" t="s">
        <v>63</v>
      </c>
      <c r="R3" s="365"/>
      <c r="S3" s="341" t="s">
        <v>63</v>
      </c>
      <c r="T3" s="341" t="s">
        <v>63</v>
      </c>
      <c r="U3" s="366" t="s">
        <v>71</v>
      </c>
    </row>
    <row r="4" s="100" customFormat="1" ht="20.1" customHeight="1" spans="1:16383">
      <c r="A4" s="120" t="s">
        <v>22</v>
      </c>
      <c r="B4" s="343">
        <v>17.99</v>
      </c>
      <c r="C4" s="344">
        <v>0.2</v>
      </c>
      <c r="D4" s="345">
        <v>0</v>
      </c>
      <c r="E4" s="127">
        <f t="shared" ref="E4:E9" si="0">SUM(B4*(1-C4-D4))</f>
        <v>14.392</v>
      </c>
      <c r="F4" s="220">
        <v>6</v>
      </c>
      <c r="G4" s="127">
        <f>SUM(E4*15%)</f>
        <v>2.1588</v>
      </c>
      <c r="H4" s="127">
        <f>SUM(E4-F4-G4)</f>
        <v>6.2332</v>
      </c>
      <c r="I4" s="127">
        <v>0.22</v>
      </c>
      <c r="J4" s="127">
        <v>0.6</v>
      </c>
      <c r="K4" s="220">
        <v>3.7</v>
      </c>
      <c r="L4" s="220">
        <v>1.4</v>
      </c>
      <c r="M4" s="220">
        <f>SUM(20%*15%*E4+F4+I4+K4+L4+0.65)</f>
        <v>12.40176</v>
      </c>
      <c r="N4" s="358">
        <v>0.02</v>
      </c>
      <c r="O4" s="220">
        <f>SUM(M4*N4/(1-N4))</f>
        <v>0.253097142857143</v>
      </c>
      <c r="P4" s="127">
        <f>SUM(H4-I4-J4-K4-L4-O4)</f>
        <v>0.0601028571428577</v>
      </c>
      <c r="Q4" s="157">
        <f>SUM(P4/B4)</f>
        <v>0.00334090367664579</v>
      </c>
      <c r="R4" s="367">
        <v>1</v>
      </c>
      <c r="S4" s="127">
        <f>SUM(P4*R4)</f>
        <v>0.0601028571428577</v>
      </c>
      <c r="T4" s="368">
        <f>SUM(S4:S4)</f>
        <v>0.0601028571428577</v>
      </c>
      <c r="XEP4" s="370"/>
      <c r="XEQ4" s="370"/>
      <c r="XER4" s="370"/>
      <c r="XES4" s="370"/>
      <c r="XET4" s="370"/>
      <c r="XEU4" s="370"/>
      <c r="XEV4" s="370"/>
      <c r="XEW4" s="370"/>
      <c r="XEX4" s="370"/>
      <c r="XEY4" s="370"/>
      <c r="XEZ4" s="370"/>
      <c r="XFA4" s="370"/>
      <c r="XFB4" s="370"/>
      <c r="XFC4" s="370"/>
    </row>
    <row r="5" s="100" customFormat="1" ht="20.1" customHeight="1" spans="1:16383">
      <c r="A5" s="120" t="s">
        <v>24</v>
      </c>
      <c r="B5" s="343">
        <v>17.99</v>
      </c>
      <c r="C5" s="344">
        <v>0.15</v>
      </c>
      <c r="D5" s="345">
        <v>0</v>
      </c>
      <c r="E5" s="127">
        <f t="shared" si="0"/>
        <v>15.2915</v>
      </c>
      <c r="F5" s="220">
        <v>6</v>
      </c>
      <c r="G5" s="127">
        <f t="shared" ref="G5:G9" si="1">SUM(E5*15%)</f>
        <v>2.293725</v>
      </c>
      <c r="H5" s="127">
        <f t="shared" ref="H5:H9" si="2">SUM(E5-F5-G5)</f>
        <v>6.997775</v>
      </c>
      <c r="I5" s="127">
        <v>0.22</v>
      </c>
      <c r="J5" s="127">
        <v>0.6</v>
      </c>
      <c r="K5" s="220">
        <v>3.7</v>
      </c>
      <c r="L5" s="220">
        <v>1.4</v>
      </c>
      <c r="M5" s="220">
        <f t="shared" ref="M5:M9" si="3">SUM(20%*15%*E5+F5+I5+K5+L5+0.65)</f>
        <v>12.428745</v>
      </c>
      <c r="N5" s="358">
        <v>0.02</v>
      </c>
      <c r="O5" s="220">
        <f t="shared" ref="O5:O9" si="4">SUM(M5*N5/(1-N5))</f>
        <v>0.253647857142857</v>
      </c>
      <c r="P5" s="127">
        <f t="shared" ref="P5:P9" si="5">SUM(H5-I5-J5-K5-L5-O5)</f>
        <v>0.824127142857142</v>
      </c>
      <c r="Q5" s="157">
        <f t="shared" ref="Q5:Q9" si="6">SUM(P5/B5)</f>
        <v>0.0458102914317477</v>
      </c>
      <c r="R5" s="367">
        <v>1</v>
      </c>
      <c r="S5" s="127">
        <f t="shared" ref="S5:S9" si="7">SUM(P5*R5)</f>
        <v>0.824127142857142</v>
      </c>
      <c r="T5" s="368">
        <f t="shared" ref="T5:T9" si="8">SUM(S5:S5)</f>
        <v>0.824127142857142</v>
      </c>
      <c r="XEP5" s="370"/>
      <c r="XEQ5" s="370"/>
      <c r="XER5" s="370"/>
      <c r="XES5" s="370"/>
      <c r="XET5" s="370"/>
      <c r="XEU5" s="370"/>
      <c r="XEV5" s="370"/>
      <c r="XEW5" s="370"/>
      <c r="XEX5" s="370"/>
      <c r="XEY5" s="370"/>
      <c r="XEZ5" s="370"/>
      <c r="XFA5" s="370"/>
      <c r="XFB5" s="370"/>
      <c r="XFC5" s="370"/>
    </row>
    <row r="6" s="100" customFormat="1" ht="20.1" customHeight="1" spans="1:16383">
      <c r="A6" s="120" t="s">
        <v>26</v>
      </c>
      <c r="B6" s="343">
        <v>17.99</v>
      </c>
      <c r="C6" s="344">
        <v>0.1</v>
      </c>
      <c r="D6" s="345">
        <v>0</v>
      </c>
      <c r="E6" s="127">
        <f t="shared" si="0"/>
        <v>16.191</v>
      </c>
      <c r="F6" s="220">
        <v>6</v>
      </c>
      <c r="G6" s="127">
        <f t="shared" si="1"/>
        <v>2.42865</v>
      </c>
      <c r="H6" s="127">
        <f t="shared" si="2"/>
        <v>7.76235</v>
      </c>
      <c r="I6" s="127">
        <v>0.22</v>
      </c>
      <c r="J6" s="127">
        <v>0.6</v>
      </c>
      <c r="K6" s="220">
        <v>3.7</v>
      </c>
      <c r="L6" s="220">
        <v>1.4</v>
      </c>
      <c r="M6" s="220">
        <f t="shared" si="3"/>
        <v>12.45573</v>
      </c>
      <c r="N6" s="358">
        <v>0.02</v>
      </c>
      <c r="O6" s="220">
        <f t="shared" si="4"/>
        <v>0.254198571428571</v>
      </c>
      <c r="P6" s="127">
        <f t="shared" si="5"/>
        <v>1.58815142857143</v>
      </c>
      <c r="Q6" s="157">
        <f t="shared" si="6"/>
        <v>0.0882796791868499</v>
      </c>
      <c r="R6" s="367">
        <v>1</v>
      </c>
      <c r="S6" s="127">
        <f t="shared" si="7"/>
        <v>1.58815142857143</v>
      </c>
      <c r="T6" s="368">
        <f t="shared" si="8"/>
        <v>1.58815142857143</v>
      </c>
      <c r="XEP6" s="370"/>
      <c r="XEQ6" s="370"/>
      <c r="XER6" s="370"/>
      <c r="XES6" s="370"/>
      <c r="XET6" s="370"/>
      <c r="XEU6" s="370"/>
      <c r="XEV6" s="370"/>
      <c r="XEW6" s="370"/>
      <c r="XEX6" s="370"/>
      <c r="XEY6" s="370"/>
      <c r="XEZ6" s="370"/>
      <c r="XFA6" s="370"/>
      <c r="XFB6" s="370"/>
      <c r="XFC6" s="370"/>
    </row>
    <row r="7" s="100" customFormat="1" ht="20.1" customHeight="1" spans="1:16383">
      <c r="A7" s="120" t="s">
        <v>28</v>
      </c>
      <c r="B7" s="343">
        <v>17.99</v>
      </c>
      <c r="C7" s="344">
        <v>0.05</v>
      </c>
      <c r="D7" s="345">
        <v>0</v>
      </c>
      <c r="E7" s="127">
        <f t="shared" si="0"/>
        <v>17.0905</v>
      </c>
      <c r="F7" s="220">
        <v>6</v>
      </c>
      <c r="G7" s="127">
        <f t="shared" si="1"/>
        <v>2.563575</v>
      </c>
      <c r="H7" s="127">
        <f t="shared" si="2"/>
        <v>8.526925</v>
      </c>
      <c r="I7" s="127">
        <v>0.22</v>
      </c>
      <c r="J7" s="127">
        <v>0.6</v>
      </c>
      <c r="K7" s="220">
        <v>3.7</v>
      </c>
      <c r="L7" s="220">
        <v>1.4</v>
      </c>
      <c r="M7" s="220">
        <f t="shared" si="3"/>
        <v>12.482715</v>
      </c>
      <c r="N7" s="358">
        <v>0.02</v>
      </c>
      <c r="O7" s="220">
        <f t="shared" si="4"/>
        <v>0.254749285714286</v>
      </c>
      <c r="P7" s="127">
        <f t="shared" si="5"/>
        <v>2.35217571428571</v>
      </c>
      <c r="Q7" s="157">
        <f t="shared" si="6"/>
        <v>0.130749066941952</v>
      </c>
      <c r="R7" s="367">
        <v>1</v>
      </c>
      <c r="S7" s="127">
        <f t="shared" si="7"/>
        <v>2.35217571428571</v>
      </c>
      <c r="T7" s="368">
        <f t="shared" si="8"/>
        <v>2.35217571428571</v>
      </c>
      <c r="XEP7" s="370"/>
      <c r="XEQ7" s="370"/>
      <c r="XER7" s="370"/>
      <c r="XES7" s="370"/>
      <c r="XET7" s="370"/>
      <c r="XEU7" s="370"/>
      <c r="XEV7" s="370"/>
      <c r="XEW7" s="370"/>
      <c r="XEX7" s="370"/>
      <c r="XEY7" s="370"/>
      <c r="XEZ7" s="370"/>
      <c r="XFA7" s="370"/>
      <c r="XFB7" s="370"/>
      <c r="XFC7" s="370"/>
    </row>
    <row r="8" ht="20.1" customHeight="1" spans="1:20">
      <c r="A8" s="346" t="s">
        <v>30</v>
      </c>
      <c r="B8" s="343">
        <v>17.99</v>
      </c>
      <c r="C8" s="344">
        <v>0.05</v>
      </c>
      <c r="D8" s="345">
        <v>0</v>
      </c>
      <c r="E8" s="127">
        <f t="shared" si="0"/>
        <v>17.0905</v>
      </c>
      <c r="F8" s="220">
        <v>6</v>
      </c>
      <c r="G8" s="127">
        <f t="shared" si="1"/>
        <v>2.563575</v>
      </c>
      <c r="H8" s="127">
        <f t="shared" si="2"/>
        <v>8.526925</v>
      </c>
      <c r="I8" s="127">
        <v>0.22</v>
      </c>
      <c r="J8" s="127">
        <v>0.6</v>
      </c>
      <c r="K8" s="220">
        <v>3.7</v>
      </c>
      <c r="L8" s="220">
        <v>1.4</v>
      </c>
      <c r="M8" s="220">
        <f t="shared" si="3"/>
        <v>12.482715</v>
      </c>
      <c r="N8" s="358">
        <v>0.02</v>
      </c>
      <c r="O8" s="220">
        <f t="shared" si="4"/>
        <v>0.254749285714286</v>
      </c>
      <c r="P8" s="127">
        <f t="shared" si="5"/>
        <v>2.35217571428571</v>
      </c>
      <c r="Q8" s="157">
        <f t="shared" si="6"/>
        <v>0.130749066941952</v>
      </c>
      <c r="R8" s="367">
        <v>1</v>
      </c>
      <c r="S8" s="127">
        <f t="shared" si="7"/>
        <v>2.35217571428571</v>
      </c>
      <c r="T8" s="368">
        <f t="shared" si="8"/>
        <v>2.35217571428571</v>
      </c>
    </row>
    <row r="9" ht="20.1" customHeight="1" spans="1:20">
      <c r="A9" s="346" t="s">
        <v>32</v>
      </c>
      <c r="B9" s="343">
        <v>17.99</v>
      </c>
      <c r="C9" s="344">
        <v>0</v>
      </c>
      <c r="D9" s="345">
        <v>0</v>
      </c>
      <c r="E9" s="127">
        <f t="shared" si="0"/>
        <v>17.99</v>
      </c>
      <c r="F9" s="220">
        <v>6</v>
      </c>
      <c r="G9" s="127">
        <f t="shared" si="1"/>
        <v>2.6985</v>
      </c>
      <c r="H9" s="127">
        <f t="shared" si="2"/>
        <v>9.2915</v>
      </c>
      <c r="I9" s="127">
        <v>0.22</v>
      </c>
      <c r="J9" s="127">
        <v>0</v>
      </c>
      <c r="K9" s="220">
        <v>3.7</v>
      </c>
      <c r="L9" s="220">
        <v>1.4</v>
      </c>
      <c r="M9" s="220">
        <f t="shared" si="3"/>
        <v>12.5097</v>
      </c>
      <c r="N9" s="358">
        <v>0.02</v>
      </c>
      <c r="O9" s="220">
        <f t="shared" si="4"/>
        <v>0.2553</v>
      </c>
      <c r="P9" s="127">
        <f t="shared" si="5"/>
        <v>3.7162</v>
      </c>
      <c r="Q9" s="157">
        <f t="shared" si="6"/>
        <v>0.20657031684269</v>
      </c>
      <c r="R9" s="367">
        <v>1</v>
      </c>
      <c r="S9" s="127">
        <f t="shared" si="7"/>
        <v>3.7162</v>
      </c>
      <c r="T9" s="368">
        <f t="shared" si="8"/>
        <v>3.7162</v>
      </c>
    </row>
    <row r="10" ht="20.1" customHeight="1" spans="1:20">
      <c r="A10" s="346"/>
      <c r="B10" s="284"/>
      <c r="C10" s="345"/>
      <c r="D10" s="345"/>
      <c r="E10" s="127"/>
      <c r="F10" s="220"/>
      <c r="G10" s="127"/>
      <c r="H10" s="127"/>
      <c r="I10" s="127"/>
      <c r="J10" s="127"/>
      <c r="K10" s="220"/>
      <c r="L10" s="220"/>
      <c r="M10" s="220"/>
      <c r="N10" s="358"/>
      <c r="O10" s="220"/>
      <c r="P10" s="127"/>
      <c r="Q10" s="157"/>
      <c r="R10" s="367"/>
      <c r="S10" s="127"/>
      <c r="T10" s="368"/>
    </row>
    <row r="11" ht="20.1" customHeight="1" spans="1:20">
      <c r="A11" s="346" t="s">
        <v>72</v>
      </c>
      <c r="B11" s="284">
        <v>34.99</v>
      </c>
      <c r="C11" s="345">
        <v>0.1</v>
      </c>
      <c r="D11" s="345">
        <v>0</v>
      </c>
      <c r="E11" s="127">
        <f>SUM(B11*(1-C11-D11))</f>
        <v>31.491</v>
      </c>
      <c r="F11" s="220">
        <v>6</v>
      </c>
      <c r="G11" s="127">
        <f>SUM(E11*15%)</f>
        <v>4.72365</v>
      </c>
      <c r="H11" s="127">
        <f>SUM(E11-F11-G11)</f>
        <v>20.76735</v>
      </c>
      <c r="I11" s="127">
        <v>0.22</v>
      </c>
      <c r="J11" s="127">
        <v>0</v>
      </c>
      <c r="K11" s="220">
        <v>8.5</v>
      </c>
      <c r="L11" s="220">
        <v>1.3</v>
      </c>
      <c r="M11" s="220">
        <f>SUM(20%*15%*E11+F11+I11+K11+L11+0.65)</f>
        <v>17.61473</v>
      </c>
      <c r="N11" s="358">
        <v>0.05</v>
      </c>
      <c r="O11" s="220">
        <f>SUM(M11*N11/(1-N11))</f>
        <v>0.927091052631579</v>
      </c>
      <c r="P11" s="127">
        <f>SUM(H11-I11-J11-K11-L11-O11)</f>
        <v>9.82025894736842</v>
      </c>
      <c r="Q11" s="157">
        <f>SUM(P11/B11)</f>
        <v>0.280659015357771</v>
      </c>
      <c r="R11" s="367">
        <v>1</v>
      </c>
      <c r="S11" s="127">
        <f>SUM(P11*R11)</f>
        <v>9.82025894736842</v>
      </c>
      <c r="T11" s="368">
        <f>SUM(S11:S11)</f>
        <v>9.82025894736842</v>
      </c>
    </row>
    <row r="12" ht="20.1" customHeight="1" spans="1:20">
      <c r="A12" s="346" t="s">
        <v>72</v>
      </c>
      <c r="B12" s="284">
        <v>32.99</v>
      </c>
      <c r="C12" s="345">
        <v>0</v>
      </c>
      <c r="D12" s="345">
        <v>0</v>
      </c>
      <c r="E12" s="127">
        <f>SUM(B12*(1-C12-D12))</f>
        <v>32.99</v>
      </c>
      <c r="F12" s="220">
        <v>6</v>
      </c>
      <c r="G12" s="127">
        <f>SUM(E12*15%)</f>
        <v>4.9485</v>
      </c>
      <c r="H12" s="127">
        <f>SUM(E12-F12-G12)</f>
        <v>22.0415</v>
      </c>
      <c r="I12" s="127">
        <v>0.22</v>
      </c>
      <c r="J12" s="127">
        <v>0</v>
      </c>
      <c r="K12" s="220">
        <v>8.5</v>
      </c>
      <c r="L12" s="220">
        <v>1.3</v>
      </c>
      <c r="M12" s="220">
        <f>SUM(20%*15%*E12+F12+I12+K12+L12+0.65)</f>
        <v>17.6597</v>
      </c>
      <c r="N12" s="358">
        <v>0.05</v>
      </c>
      <c r="O12" s="220">
        <f>SUM(M12*N12/(1-N12))</f>
        <v>0.929457894736842</v>
      </c>
      <c r="P12" s="127">
        <f>SUM(H12-I12-J12-K12-L12-O12)</f>
        <v>11.0920421052632</v>
      </c>
      <c r="Q12" s="157">
        <f>SUM(P12/B12)</f>
        <v>0.336224374212281</v>
      </c>
      <c r="R12" s="367">
        <v>1</v>
      </c>
      <c r="S12" s="127">
        <f>SUM(P12*R12)</f>
        <v>11.0920421052632</v>
      </c>
      <c r="T12" s="368">
        <f>SUM(S12:S12)</f>
        <v>11.0920421052632</v>
      </c>
    </row>
    <row r="13" spans="1:20">
      <c r="A13" s="347" t="s">
        <v>73</v>
      </c>
      <c r="B13" s="348" t="s">
        <v>74</v>
      </c>
      <c r="S13" s="333"/>
      <c r="T13" s="333"/>
    </row>
    <row r="14" spans="1:20">
      <c r="A14" s="172" t="s">
        <v>75</v>
      </c>
      <c r="B14" s="348" t="s">
        <v>76</v>
      </c>
      <c r="S14" s="333"/>
      <c r="T14" s="333"/>
    </row>
    <row r="15" spans="1:20">
      <c r="A15" s="172" t="s">
        <v>75</v>
      </c>
      <c r="B15" s="348" t="s">
        <v>77</v>
      </c>
      <c r="S15" s="333"/>
      <c r="T15" s="333"/>
    </row>
    <row r="16" spans="1:20">
      <c r="A16" s="349"/>
      <c r="B16" s="172" t="s">
        <v>78</v>
      </c>
      <c r="S16" s="333"/>
      <c r="T16" s="333"/>
    </row>
    <row r="17" spans="1:20">
      <c r="A17" s="349"/>
      <c r="B17" s="349"/>
      <c r="C17" s="349"/>
      <c r="D17" s="349"/>
      <c r="E17" s="349"/>
      <c r="F17" s="349"/>
      <c r="G17" s="349"/>
      <c r="H17" s="349"/>
      <c r="I17" s="349"/>
      <c r="J17" s="349"/>
      <c r="K17" s="349" t="s">
        <v>79</v>
      </c>
      <c r="L17" s="350"/>
      <c r="M17" s="350"/>
      <c r="N17" s="350"/>
      <c r="O17" s="350"/>
      <c r="P17" s="350"/>
      <c r="Q17" s="349"/>
      <c r="R17" s="349"/>
      <c r="S17" s="359"/>
      <c r="T17" s="369"/>
    </row>
    <row r="18" spans="1:20">
      <c r="A18" s="350" t="s">
        <v>80</v>
      </c>
      <c r="B18" s="350"/>
      <c r="C18" s="350"/>
      <c r="D18" s="350"/>
      <c r="E18" s="350"/>
      <c r="F18" s="349"/>
      <c r="G18" s="349"/>
      <c r="H18" s="349"/>
      <c r="I18" s="349"/>
      <c r="J18" s="349"/>
      <c r="K18" s="349"/>
      <c r="Q18" s="349"/>
      <c r="R18" s="349"/>
      <c r="S18" s="359"/>
      <c r="T18" s="369"/>
    </row>
    <row r="19" spans="1:20">
      <c r="A19" s="350" t="s">
        <v>81</v>
      </c>
      <c r="B19" s="350"/>
      <c r="C19" s="350"/>
      <c r="D19" s="350"/>
      <c r="E19" s="350"/>
      <c r="F19" s="349"/>
      <c r="G19" s="349"/>
      <c r="H19" s="349"/>
      <c r="I19" s="349"/>
      <c r="J19" s="349"/>
      <c r="K19" s="349"/>
      <c r="Q19" s="349"/>
      <c r="R19" s="349"/>
      <c r="S19" s="359"/>
      <c r="T19" s="369"/>
    </row>
    <row r="20" spans="1:20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59"/>
      <c r="T20" s="369"/>
    </row>
    <row r="21" spans="1:20">
      <c r="A21" s="350" t="s">
        <v>82</v>
      </c>
      <c r="B21" s="350"/>
      <c r="C21" s="350" t="s">
        <v>83</v>
      </c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</row>
    <row r="22" spans="1:20">
      <c r="A22" s="350" t="s">
        <v>84</v>
      </c>
      <c r="B22" s="350"/>
      <c r="C22" s="350" t="s">
        <v>85</v>
      </c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</row>
    <row r="23" spans="1:20">
      <c r="A23" s="350" t="s">
        <v>86</v>
      </c>
      <c r="B23" s="350"/>
      <c r="C23" s="350" t="s">
        <v>87</v>
      </c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</row>
    <row r="24" ht="18" customHeight="1" spans="1:20">
      <c r="A24" s="351" t="s">
        <v>88</v>
      </c>
      <c r="B24" s="349"/>
      <c r="C24" s="349" t="s">
        <v>89</v>
      </c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59"/>
      <c r="T24" s="369"/>
    </row>
    <row r="25" spans="2:20">
      <c r="B25" s="349"/>
      <c r="C25" s="349"/>
      <c r="D25" s="349"/>
      <c r="E25" s="349"/>
      <c r="F25" s="349"/>
      <c r="G25" s="349"/>
      <c r="H25" s="349"/>
      <c r="I25" s="349"/>
      <c r="T25" s="369"/>
    </row>
    <row r="26" spans="1:20">
      <c r="A26" s="352" t="s">
        <v>90</v>
      </c>
      <c r="B26" s="352"/>
      <c r="C26" s="352"/>
      <c r="D26" s="352"/>
      <c r="E26" s="352"/>
      <c r="F26" s="349"/>
      <c r="G26" s="349"/>
      <c r="H26" s="349"/>
      <c r="I26" s="349"/>
      <c r="J26" s="359"/>
      <c r="T26" s="369"/>
    </row>
    <row r="27" spans="1:20">
      <c r="A27" s="352" t="s">
        <v>91</v>
      </c>
      <c r="B27" s="352"/>
      <c r="C27" s="352"/>
      <c r="D27" s="352"/>
      <c r="E27" s="352"/>
      <c r="F27" s="349"/>
      <c r="G27" s="349"/>
      <c r="H27" s="349"/>
      <c r="I27" s="349"/>
      <c r="J27" s="359"/>
      <c r="T27" s="369"/>
    </row>
    <row r="28" spans="1:20">
      <c r="A28" s="352" t="s">
        <v>92</v>
      </c>
      <c r="B28" s="352"/>
      <c r="C28" s="352"/>
      <c r="D28" s="352"/>
      <c r="E28" s="352"/>
      <c r="F28" s="350" t="s">
        <v>93</v>
      </c>
      <c r="G28" s="349"/>
      <c r="H28" s="349"/>
      <c r="I28" s="349"/>
      <c r="J28" s="349"/>
      <c r="T28" s="369"/>
    </row>
    <row r="29" spans="1:20">
      <c r="A29" s="352" t="s">
        <v>94</v>
      </c>
      <c r="B29" s="352"/>
      <c r="C29" s="352"/>
      <c r="D29" s="352"/>
      <c r="E29" s="352"/>
      <c r="F29" s="350" t="s">
        <v>95</v>
      </c>
      <c r="G29" s="350"/>
      <c r="H29" s="350"/>
      <c r="I29" s="350"/>
      <c r="J29" s="350"/>
      <c r="T29" s="369"/>
    </row>
    <row r="30" spans="1:20">
      <c r="A30" s="353" t="s">
        <v>96</v>
      </c>
      <c r="B30" s="353"/>
      <c r="C30" s="353"/>
      <c r="D30" s="353"/>
      <c r="E30" s="353"/>
      <c r="F30" s="354" t="s">
        <v>97</v>
      </c>
      <c r="G30" s="355"/>
      <c r="H30" s="355"/>
      <c r="I30" s="355"/>
      <c r="J30" s="355"/>
      <c r="T30" s="369"/>
    </row>
    <row r="31" spans="1:20">
      <c r="A31" s="352" t="s">
        <v>98</v>
      </c>
      <c r="B31" s="352"/>
      <c r="C31" s="352"/>
      <c r="D31" s="352"/>
      <c r="E31" s="352"/>
      <c r="F31" s="349"/>
      <c r="G31" s="349"/>
      <c r="H31" s="349"/>
      <c r="I31" s="349"/>
      <c r="J31" s="359"/>
      <c r="T31" s="369"/>
    </row>
    <row r="32" spans="1:20">
      <c r="A32" s="352" t="s">
        <v>99</v>
      </c>
      <c r="B32" s="352"/>
      <c r="C32" s="352"/>
      <c r="D32" s="352"/>
      <c r="E32" s="352"/>
      <c r="F32" s="349"/>
      <c r="G32" s="349"/>
      <c r="H32" s="349"/>
      <c r="I32" s="349"/>
      <c r="J32" s="359"/>
      <c r="K32" s="349"/>
      <c r="L32" s="349"/>
      <c r="M32" s="349"/>
      <c r="N32" s="349"/>
      <c r="O32" s="349"/>
      <c r="P32" s="349"/>
      <c r="Q32" s="349"/>
      <c r="R32" s="349"/>
      <c r="S32" s="359"/>
      <c r="T32" s="369"/>
    </row>
    <row r="33" spans="1:20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59"/>
      <c r="T33" s="369"/>
    </row>
    <row r="34" spans="1:20">
      <c r="A34" s="349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59"/>
      <c r="T34" s="369"/>
    </row>
    <row r="35" spans="1:20">
      <c r="A35" s="349"/>
      <c r="B35" s="349"/>
      <c r="C35" s="349"/>
      <c r="D35" s="349"/>
      <c r="E35" s="349"/>
      <c r="F35" s="349"/>
      <c r="G35" s="349"/>
      <c r="H35" s="349"/>
      <c r="I35" s="349"/>
      <c r="J35" s="360"/>
      <c r="K35" s="349"/>
      <c r="L35" s="349"/>
      <c r="M35" s="349"/>
      <c r="N35" s="349"/>
      <c r="O35" s="349"/>
      <c r="P35" s="349"/>
      <c r="Q35" s="349"/>
      <c r="R35" s="349"/>
      <c r="S35" s="359"/>
      <c r="T35" s="369"/>
    </row>
    <row r="36" spans="1:20">
      <c r="A36" s="349"/>
      <c r="B36" s="349"/>
      <c r="C36" s="349"/>
      <c r="D36" s="349"/>
      <c r="E36" s="349"/>
      <c r="F36" s="349"/>
      <c r="G36" s="349"/>
      <c r="H36" s="349"/>
      <c r="I36" s="349"/>
      <c r="J36" s="360"/>
      <c r="K36" s="349"/>
      <c r="L36" s="349"/>
      <c r="M36" s="349"/>
      <c r="N36" s="349"/>
      <c r="O36" s="349"/>
      <c r="P36" s="349"/>
      <c r="Q36" s="349"/>
      <c r="R36" s="349"/>
      <c r="S36" s="359"/>
      <c r="T36" s="369"/>
    </row>
    <row r="37" spans="1:20">
      <c r="A37" s="349"/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59"/>
      <c r="T37" s="369"/>
    </row>
    <row r="38" spans="1:20">
      <c r="A38" s="349"/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59"/>
      <c r="T38" s="369"/>
    </row>
    <row r="39" spans="1:20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59"/>
      <c r="T39" s="369"/>
    </row>
  </sheetData>
  <sheetProtection formatCells="0" insertHyperlinks="0" autoFilter="0"/>
  <mergeCells count="17">
    <mergeCell ref="B1:T1"/>
    <mergeCell ref="B13:T13"/>
    <mergeCell ref="B14:T14"/>
    <mergeCell ref="B15:T15"/>
    <mergeCell ref="B16:T16"/>
    <mergeCell ref="L17:P17"/>
    <mergeCell ref="A18:E18"/>
    <mergeCell ref="A19:E19"/>
    <mergeCell ref="A21:B21"/>
    <mergeCell ref="C21:T21"/>
    <mergeCell ref="A22:B22"/>
    <mergeCell ref="C22:T22"/>
    <mergeCell ref="A23:B23"/>
    <mergeCell ref="C23:T23"/>
    <mergeCell ref="F28:J28"/>
    <mergeCell ref="F29:J29"/>
    <mergeCell ref="F30:J30"/>
  </mergeCells>
  <hyperlinks>
    <hyperlink ref="B13" r:id="rId2" display="https://www.amazon.com/Best-Sellers-Beauty-Personal-Care-Personal-Makeup-Mirrors/zgbs/beauty/3785121/ref=zg_bs_nav_beauty_3_17738944011"/>
    <hyperlink ref="B14" r:id="rId3" display="https://www.amazon.com/20X-Magnifying-Adjustable-Brightness-Detachable/dp/B0CT37456F/ref=zg_bs_g_3785121_d_sccl_20/137-8764674-4814218?psc=1"/>
    <hyperlink ref="B15" r:id="rId4" display="https://www.amazon.com/20x-Magnifying-Rechargeable-Adjustable-Brightness/dp/B0D3HNWKWF/ref=zg_bs_g_3785121_d_sccl_39/137-8764674-4814218?psc=1" tooltip="https://www.amazon.com/20x-Magnifying-Rechargeable-Adjustable-Brightness/dp/B0D3HNWKWF/ref=zg_bs_g_3785121_d_sccl_39/137-8764674-4814218?psc=1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3"/>
  <sheetViews>
    <sheetView zoomScale="70" zoomScaleNormal="70" workbookViewId="0">
      <pane xSplit="2" ySplit="2" topLeftCell="C47" activePane="bottomRight" state="frozen"/>
      <selection/>
      <selection pane="topRight"/>
      <selection pane="bottomLeft"/>
      <selection pane="bottomRight" activeCell="M28" sqref="M28"/>
    </sheetView>
  </sheetViews>
  <sheetFormatPr defaultColWidth="9" defaultRowHeight="15.6"/>
  <cols>
    <col min="1" max="1" width="9" style="100"/>
    <col min="2" max="2" width="9" style="100" customWidth="1"/>
    <col min="3" max="3" width="7.87962962962963" style="100" customWidth="1"/>
    <col min="4" max="4" width="7.12962962962963" style="237" customWidth="1"/>
    <col min="5" max="5" width="7.25" style="237" customWidth="1"/>
    <col min="6" max="6" width="8.5" style="238" customWidth="1"/>
    <col min="7" max="7" width="8.75" style="239" customWidth="1"/>
    <col min="8" max="8" width="9.37962962962963" style="240" customWidth="1"/>
    <col min="9" max="9" width="15" style="241" customWidth="1"/>
    <col min="10" max="10" width="7.12962962962963" style="100" customWidth="1"/>
    <col min="11" max="11" width="10.6296296296296" style="238" customWidth="1"/>
    <col min="12" max="12" width="11.6296296296296" style="238" customWidth="1"/>
    <col min="13" max="13" width="14" style="238" customWidth="1"/>
    <col min="14" max="14" width="10.75" style="242" customWidth="1"/>
    <col min="15" max="15" width="8" style="100" customWidth="1"/>
    <col min="16" max="16" width="8.5" style="239" customWidth="1"/>
    <col min="17" max="18" width="15.25" style="243" customWidth="1"/>
    <col min="19" max="19" width="11.3796296296296" style="239" customWidth="1"/>
    <col min="20" max="21" width="9.75" style="244" customWidth="1"/>
    <col min="22" max="22" width="9.75" style="245" customWidth="1"/>
    <col min="23" max="23" width="10" style="100" customWidth="1"/>
    <col min="24" max="25" width="6.25" style="100" customWidth="1"/>
    <col min="26" max="26" width="15.3796296296296" style="100" customWidth="1"/>
    <col min="27" max="27" width="12.6296296296296" style="238" customWidth="1"/>
    <col min="28" max="28" width="16.1296296296296" style="100" customWidth="1"/>
    <col min="29" max="29" width="10.5" style="100" customWidth="1"/>
    <col min="30" max="30" width="9" style="246"/>
    <col min="31" max="31" width="11" style="247" customWidth="1"/>
    <col min="32" max="16384" width="9" style="100"/>
  </cols>
  <sheetData>
    <row r="1" ht="30" customHeight="1" spans="1:28">
      <c r="A1" s="248" t="s">
        <v>100</v>
      </c>
      <c r="B1" s="249"/>
      <c r="C1" s="249"/>
      <c r="D1" s="249"/>
      <c r="E1" s="249"/>
      <c r="F1" s="250"/>
      <c r="G1" s="251"/>
      <c r="H1" s="252"/>
      <c r="I1" s="272"/>
      <c r="J1" s="249"/>
      <c r="K1" s="249"/>
      <c r="L1" s="249"/>
      <c r="M1" s="249"/>
      <c r="N1" s="273"/>
      <c r="O1" s="249"/>
      <c r="P1" s="251"/>
      <c r="Q1" s="252"/>
      <c r="R1" s="252"/>
      <c r="S1" s="249"/>
      <c r="T1" s="249"/>
      <c r="U1" s="249"/>
      <c r="V1" s="296"/>
      <c r="W1" s="249"/>
      <c r="X1" s="249"/>
      <c r="Y1" s="249"/>
      <c r="Z1" s="249"/>
      <c r="AA1" s="249"/>
      <c r="AB1" s="311"/>
    </row>
    <row r="2" ht="55.35" customHeight="1" spans="1:31">
      <c r="A2" s="253" t="s">
        <v>40</v>
      </c>
      <c r="B2" s="254" t="s">
        <v>101</v>
      </c>
      <c r="C2" s="254" t="s">
        <v>41</v>
      </c>
      <c r="D2" s="254" t="s">
        <v>102</v>
      </c>
      <c r="E2" s="255" t="s">
        <v>43</v>
      </c>
      <c r="F2" s="256" t="s">
        <v>44</v>
      </c>
      <c r="G2" s="257" t="s">
        <v>7</v>
      </c>
      <c r="H2" s="258" t="s">
        <v>8</v>
      </c>
      <c r="I2" s="274" t="s">
        <v>9</v>
      </c>
      <c r="J2" s="261" t="s">
        <v>10</v>
      </c>
      <c r="K2" s="275" t="s">
        <v>103</v>
      </c>
      <c r="L2" s="276" t="s">
        <v>104</v>
      </c>
      <c r="M2" s="277" t="s">
        <v>105</v>
      </c>
      <c r="N2" s="278" t="s">
        <v>106</v>
      </c>
      <c r="O2" s="261" t="s">
        <v>107</v>
      </c>
      <c r="P2" s="257" t="s">
        <v>108</v>
      </c>
      <c r="Q2" s="297" t="s">
        <v>109</v>
      </c>
      <c r="R2" s="297" t="s">
        <v>110</v>
      </c>
      <c r="S2" s="257" t="s">
        <v>111</v>
      </c>
      <c r="T2" s="298" t="s">
        <v>112</v>
      </c>
      <c r="U2" s="298" t="s">
        <v>113</v>
      </c>
      <c r="V2" s="299" t="s">
        <v>114</v>
      </c>
      <c r="W2" s="261" t="s">
        <v>20</v>
      </c>
      <c r="X2" s="261" t="s">
        <v>115</v>
      </c>
      <c r="Y2" s="290" t="s">
        <v>60</v>
      </c>
      <c r="Z2" s="261" t="s">
        <v>116</v>
      </c>
      <c r="AA2" s="293" t="s">
        <v>117</v>
      </c>
      <c r="AB2" s="312" t="s">
        <v>118</v>
      </c>
      <c r="AC2" s="313" t="s">
        <v>20</v>
      </c>
      <c r="AD2" s="313" t="s">
        <v>119</v>
      </c>
      <c r="AE2" s="314" t="s">
        <v>120</v>
      </c>
    </row>
    <row r="3" ht="88.15" customHeight="1" spans="1:31">
      <c r="A3" s="253"/>
      <c r="B3" s="259"/>
      <c r="C3" s="185" t="s">
        <v>121</v>
      </c>
      <c r="D3" s="185" t="s">
        <v>121</v>
      </c>
      <c r="E3" s="185" t="s">
        <v>121</v>
      </c>
      <c r="F3" s="260"/>
      <c r="G3" s="261" t="s">
        <v>122</v>
      </c>
      <c r="H3" s="261" t="s">
        <v>123</v>
      </c>
      <c r="I3" s="257" t="s">
        <v>124</v>
      </c>
      <c r="J3" s="261"/>
      <c r="K3" s="276" t="s">
        <v>125</v>
      </c>
      <c r="L3" s="276" t="s">
        <v>126</v>
      </c>
      <c r="M3" s="276" t="s">
        <v>127</v>
      </c>
      <c r="N3" s="276" t="s">
        <v>128</v>
      </c>
      <c r="O3" s="261"/>
      <c r="P3" s="257"/>
      <c r="Q3" s="257" t="s">
        <v>129</v>
      </c>
      <c r="R3" s="257"/>
      <c r="S3" s="257" t="s">
        <v>130</v>
      </c>
      <c r="T3" s="298"/>
      <c r="U3" s="298"/>
      <c r="V3" s="299"/>
      <c r="W3" s="261"/>
      <c r="X3" s="261"/>
      <c r="Y3" s="290"/>
      <c r="Z3" s="261"/>
      <c r="AA3" s="292" t="s">
        <v>131</v>
      </c>
      <c r="AB3" s="120"/>
      <c r="AC3" s="315" t="s">
        <v>132</v>
      </c>
      <c r="AD3" s="315" t="s">
        <v>133</v>
      </c>
      <c r="AE3" s="316" t="s">
        <v>134</v>
      </c>
    </row>
    <row r="4" ht="24.95" customHeight="1" spans="1:31">
      <c r="A4" s="120" t="s">
        <v>22</v>
      </c>
      <c r="B4" s="136" t="s">
        <v>135</v>
      </c>
      <c r="C4" s="122">
        <f>价格策略模拟!B4</f>
        <v>17.99</v>
      </c>
      <c r="D4" s="123">
        <f>价格策略模拟!C4</f>
        <v>0.2</v>
      </c>
      <c r="E4" s="124">
        <f>价格策略模拟!D4</f>
        <v>0</v>
      </c>
      <c r="F4" s="125">
        <f t="shared" ref="F4:F27" si="0">SUM(C4*(1-D4-E4))</f>
        <v>14.392</v>
      </c>
      <c r="G4" s="262">
        <f>S4*J4</f>
        <v>1.4</v>
      </c>
      <c r="H4" s="263">
        <f>J4*Q4</f>
        <v>12.6</v>
      </c>
      <c r="I4" s="279">
        <f>SUM(G4:H4)</f>
        <v>14</v>
      </c>
      <c r="J4" s="280">
        <v>7</v>
      </c>
      <c r="K4" s="127">
        <f>CPC模拟表格!V4</f>
        <v>15.7894736842105</v>
      </c>
      <c r="L4" s="227">
        <f>SUM(H4*-K4)</f>
        <v>-198.947368421053</v>
      </c>
      <c r="M4" s="281">
        <f>毛利模拟盈亏!T4</f>
        <v>9.24144</v>
      </c>
      <c r="N4" s="282">
        <f>SUM(L4:M4)</f>
        <v>-189.705928421053</v>
      </c>
      <c r="O4" s="280">
        <v>10</v>
      </c>
      <c r="P4" s="281">
        <f>AE4</f>
        <v>2</v>
      </c>
      <c r="Q4" s="300">
        <f>P4*0.9</f>
        <v>1.8</v>
      </c>
      <c r="R4" s="301">
        <f>1-Q4/P4</f>
        <v>0.1</v>
      </c>
      <c r="S4" s="262">
        <f>SUM(P4-Q4)</f>
        <v>0.2</v>
      </c>
      <c r="T4" s="302">
        <f t="shared" ref="T4:T27" si="1">SUM(L4/J4)</f>
        <v>-28.4210526315789</v>
      </c>
      <c r="U4" s="302">
        <f>毛利模拟盈亏!V4</f>
        <v>251.86</v>
      </c>
      <c r="V4" s="303">
        <f>-L4/U4</f>
        <v>0.789912524501916</v>
      </c>
      <c r="W4" s="120">
        <f>AC4</f>
        <v>0</v>
      </c>
      <c r="X4" s="280"/>
      <c r="Y4" s="280"/>
      <c r="Z4" s="280"/>
      <c r="AA4" s="281">
        <f>SUM(N4:N22)+Z4</f>
        <v>-10597.945686398</v>
      </c>
      <c r="AB4" s="264">
        <f>AA4*7</f>
        <v>-74185.619804786</v>
      </c>
      <c r="AC4" s="317"/>
      <c r="AD4" s="246">
        <v>60</v>
      </c>
      <c r="AE4" s="247">
        <f>AD4/30</f>
        <v>2</v>
      </c>
    </row>
    <row r="5" ht="24.95" customHeight="1" spans="1:31">
      <c r="A5" s="120"/>
      <c r="B5" s="136" t="s">
        <v>136</v>
      </c>
      <c r="C5" s="122">
        <f>价格策略模拟!B4</f>
        <v>17.99</v>
      </c>
      <c r="D5" s="123">
        <f>价格策略模拟!C4</f>
        <v>0.2</v>
      </c>
      <c r="E5" s="124">
        <f>价格策略模拟!D4</f>
        <v>0</v>
      </c>
      <c r="F5" s="125">
        <f t="shared" si="0"/>
        <v>14.392</v>
      </c>
      <c r="G5" s="262">
        <f t="shared" ref="G5:G27" si="2">J5*S5</f>
        <v>2.1</v>
      </c>
      <c r="H5" s="263">
        <f t="shared" ref="H5:H27" si="3">J5*Q5</f>
        <v>18.9</v>
      </c>
      <c r="I5" s="279">
        <f t="shared" ref="I5:I11" si="4">SUM(G5:H5)</f>
        <v>21</v>
      </c>
      <c r="J5" s="280">
        <v>7</v>
      </c>
      <c r="K5" s="127">
        <f>CPC模拟表格!V5</f>
        <v>15.2631578947368</v>
      </c>
      <c r="L5" s="227">
        <f>SUM(H5*-K5)</f>
        <v>-288.473684210526</v>
      </c>
      <c r="M5" s="281">
        <f>毛利模拟盈亏!T5</f>
        <v>13.86216</v>
      </c>
      <c r="N5" s="282">
        <f t="shared" ref="N5:N27" si="5">SUM(L5:M5)</f>
        <v>-274.611524210526</v>
      </c>
      <c r="O5" s="280"/>
      <c r="P5" s="262">
        <f>AE5</f>
        <v>3</v>
      </c>
      <c r="Q5" s="300">
        <f>P5*0.9</f>
        <v>2.7</v>
      </c>
      <c r="R5" s="301">
        <f t="shared" ref="R5:R36" si="6">1-Q5/P5</f>
        <v>0.1</v>
      </c>
      <c r="S5" s="262">
        <f t="shared" ref="S5:S27" si="7">SUM(P5-Q5)</f>
        <v>0.3</v>
      </c>
      <c r="T5" s="302">
        <f t="shared" si="1"/>
        <v>-41.2105263157895</v>
      </c>
      <c r="U5" s="302">
        <f>毛利模拟盈亏!V5</f>
        <v>377.79</v>
      </c>
      <c r="V5" s="303">
        <f t="shared" ref="V5:V27" si="8">-L5/U5</f>
        <v>0.763582107018519</v>
      </c>
      <c r="W5" s="120">
        <f t="shared" ref="W5:W28" si="9">AC5</f>
        <v>0</v>
      </c>
      <c r="X5" s="280"/>
      <c r="Y5" s="280"/>
      <c r="Z5" s="318" t="s">
        <v>137</v>
      </c>
      <c r="AA5" s="319"/>
      <c r="AB5" s="320"/>
      <c r="AC5" s="317"/>
      <c r="AD5" s="246">
        <v>90</v>
      </c>
      <c r="AE5" s="247">
        <f t="shared" ref="AE5:AE27" si="10">AD5/30</f>
        <v>3</v>
      </c>
    </row>
    <row r="6" ht="24.95" customHeight="1" spans="1:31">
      <c r="A6" s="120"/>
      <c r="B6" s="136" t="s">
        <v>138</v>
      </c>
      <c r="C6" s="122">
        <f>价格策略模拟!B4</f>
        <v>17.99</v>
      </c>
      <c r="D6" s="123">
        <f>价格策略模拟!C4</f>
        <v>0.2</v>
      </c>
      <c r="E6" s="124">
        <f>价格策略模拟!D4</f>
        <v>0</v>
      </c>
      <c r="F6" s="125">
        <f t="shared" si="0"/>
        <v>14.392</v>
      </c>
      <c r="G6" s="262">
        <f t="shared" si="2"/>
        <v>7</v>
      </c>
      <c r="H6" s="263">
        <f t="shared" si="3"/>
        <v>28</v>
      </c>
      <c r="I6" s="279">
        <f t="shared" si="4"/>
        <v>35</v>
      </c>
      <c r="J6" s="280">
        <v>7</v>
      </c>
      <c r="K6" s="127">
        <f>CPC模拟表格!V6</f>
        <v>14.7368421052632</v>
      </c>
      <c r="L6" s="227">
        <f>SUM(H6*-K6)</f>
        <v>-412.631578947368</v>
      </c>
      <c r="M6" s="281">
        <f>毛利模拟盈亏!T6</f>
        <v>23.1036</v>
      </c>
      <c r="N6" s="282">
        <f t="shared" si="5"/>
        <v>-389.527978947368</v>
      </c>
      <c r="O6" s="280"/>
      <c r="P6" s="262">
        <f t="shared" ref="P6:P27" si="11">AE6</f>
        <v>5</v>
      </c>
      <c r="Q6" s="300">
        <f>P6*0.8</f>
        <v>4</v>
      </c>
      <c r="R6" s="301">
        <f t="shared" si="6"/>
        <v>0.2</v>
      </c>
      <c r="S6" s="262">
        <f t="shared" si="7"/>
        <v>1</v>
      </c>
      <c r="T6" s="302">
        <f t="shared" si="1"/>
        <v>-58.9473684210526</v>
      </c>
      <c r="U6" s="302">
        <f>毛利模拟盈亏!V6</f>
        <v>629.65</v>
      </c>
      <c r="V6" s="303">
        <f t="shared" si="8"/>
        <v>0.655334835142331</v>
      </c>
      <c r="W6" s="120">
        <f t="shared" si="9"/>
        <v>0</v>
      </c>
      <c r="X6" s="280"/>
      <c r="Y6" s="280"/>
      <c r="Z6" s="318" t="s">
        <v>139</v>
      </c>
      <c r="AA6" s="319"/>
      <c r="AB6" s="320"/>
      <c r="AC6" s="317"/>
      <c r="AD6" s="246">
        <v>150</v>
      </c>
      <c r="AE6" s="247">
        <f t="shared" si="10"/>
        <v>5</v>
      </c>
    </row>
    <row r="7" ht="24.95" customHeight="1" spans="1:31">
      <c r="A7" s="120"/>
      <c r="B7" s="136" t="s">
        <v>140</v>
      </c>
      <c r="C7" s="122">
        <f>价格策略模拟!B4</f>
        <v>17.99</v>
      </c>
      <c r="D7" s="123">
        <f>价格策略模拟!C4</f>
        <v>0.2</v>
      </c>
      <c r="E7" s="124">
        <f>价格策略模拟!D4</f>
        <v>0</v>
      </c>
      <c r="F7" s="125">
        <f t="shared" si="0"/>
        <v>14.392</v>
      </c>
      <c r="G7" s="262">
        <f t="shared" si="2"/>
        <v>9.8</v>
      </c>
      <c r="H7" s="263">
        <f t="shared" si="3"/>
        <v>39.2</v>
      </c>
      <c r="I7" s="279">
        <f t="shared" si="4"/>
        <v>49</v>
      </c>
      <c r="J7" s="280">
        <v>7</v>
      </c>
      <c r="K7" s="127">
        <f>CPC模拟表格!V7</f>
        <v>14.2105263157895</v>
      </c>
      <c r="L7" s="227">
        <f>SUM(H7*-K7)</f>
        <v>-557.052631578947</v>
      </c>
      <c r="M7" s="281">
        <f>毛利模拟盈亏!T7</f>
        <v>32.34504</v>
      </c>
      <c r="N7" s="282">
        <f t="shared" si="5"/>
        <v>-524.707591578947</v>
      </c>
      <c r="O7" s="280"/>
      <c r="P7" s="262">
        <f t="shared" si="11"/>
        <v>7</v>
      </c>
      <c r="Q7" s="300">
        <f>P7*0.8</f>
        <v>5.6</v>
      </c>
      <c r="R7" s="301">
        <f t="shared" si="6"/>
        <v>0.2</v>
      </c>
      <c r="S7" s="262">
        <f t="shared" si="7"/>
        <v>1.4</v>
      </c>
      <c r="T7" s="302">
        <f t="shared" si="1"/>
        <v>-79.5789473684211</v>
      </c>
      <c r="U7" s="302">
        <f>毛利模拟盈亏!V7</f>
        <v>881.51</v>
      </c>
      <c r="V7" s="303">
        <f t="shared" si="8"/>
        <v>0.631930019601533</v>
      </c>
      <c r="W7" s="120">
        <f t="shared" si="9"/>
        <v>0</v>
      </c>
      <c r="X7" s="280"/>
      <c r="Y7" s="280"/>
      <c r="Z7" s="318" t="s">
        <v>141</v>
      </c>
      <c r="AA7" s="319"/>
      <c r="AB7" s="320"/>
      <c r="AC7" s="317"/>
      <c r="AD7" s="246">
        <v>210</v>
      </c>
      <c r="AE7" s="247">
        <f t="shared" si="10"/>
        <v>7</v>
      </c>
    </row>
    <row r="8" ht="24.95" customHeight="1" spans="1:31">
      <c r="A8" s="120" t="s">
        <v>24</v>
      </c>
      <c r="B8" s="136" t="s">
        <v>142</v>
      </c>
      <c r="C8" s="122">
        <f>价格策略模拟!B5</f>
        <v>17.99</v>
      </c>
      <c r="D8" s="123">
        <f>价格策略模拟!C5</f>
        <v>0.15</v>
      </c>
      <c r="E8" s="124">
        <f>价格策略模拟!D5</f>
        <v>0</v>
      </c>
      <c r="F8" s="125">
        <f t="shared" si="0"/>
        <v>15.2915</v>
      </c>
      <c r="G8" s="262">
        <f t="shared" si="2"/>
        <v>12.6</v>
      </c>
      <c r="H8" s="263">
        <f t="shared" si="3"/>
        <v>50.4</v>
      </c>
      <c r="I8" s="283">
        <f t="shared" si="4"/>
        <v>63</v>
      </c>
      <c r="J8" s="284">
        <v>7</v>
      </c>
      <c r="K8" s="127">
        <f>CPC模拟表格!V8</f>
        <v>13.5</v>
      </c>
      <c r="L8" s="127">
        <f>SUM(H8*-K8)</f>
        <v>-680.4</v>
      </c>
      <c r="M8" s="281">
        <f>毛利模拟盈亏!T8</f>
        <v>89.7200099999999</v>
      </c>
      <c r="N8" s="282">
        <f t="shared" si="5"/>
        <v>-590.67999</v>
      </c>
      <c r="O8" s="280">
        <v>100</v>
      </c>
      <c r="P8" s="262">
        <f t="shared" si="11"/>
        <v>9</v>
      </c>
      <c r="Q8" s="300">
        <f>P8*0.8</f>
        <v>7.2</v>
      </c>
      <c r="R8" s="301">
        <f t="shared" si="6"/>
        <v>0.2</v>
      </c>
      <c r="S8" s="262">
        <f t="shared" si="7"/>
        <v>1.8</v>
      </c>
      <c r="T8" s="304">
        <f t="shared" si="1"/>
        <v>-97.2</v>
      </c>
      <c r="U8" s="302">
        <f>毛利模拟盈亏!V8</f>
        <v>1133.37</v>
      </c>
      <c r="V8" s="303">
        <f t="shared" si="8"/>
        <v>0.600333518621456</v>
      </c>
      <c r="W8" s="120">
        <f t="shared" si="9"/>
        <v>0</v>
      </c>
      <c r="X8" s="280"/>
      <c r="Y8" s="280"/>
      <c r="Z8" s="318" t="s">
        <v>143</v>
      </c>
      <c r="AA8" s="319"/>
      <c r="AB8" s="320"/>
      <c r="AC8" s="317"/>
      <c r="AD8" s="246">
        <v>270</v>
      </c>
      <c r="AE8" s="247">
        <f t="shared" si="10"/>
        <v>9</v>
      </c>
    </row>
    <row r="9" ht="24.95" customHeight="1" spans="1:31">
      <c r="A9" s="120"/>
      <c r="B9" s="136" t="s">
        <v>144</v>
      </c>
      <c r="C9" s="122">
        <f>价格策略模拟!B5</f>
        <v>17.99</v>
      </c>
      <c r="D9" s="123">
        <f>价格策略模拟!C5</f>
        <v>0.15</v>
      </c>
      <c r="E9" s="124">
        <f>价格策略模拟!D5</f>
        <v>0</v>
      </c>
      <c r="F9" s="125">
        <f t="shared" si="0"/>
        <v>15.2915</v>
      </c>
      <c r="G9" s="262">
        <f t="shared" si="2"/>
        <v>16.3333333333333</v>
      </c>
      <c r="H9" s="263">
        <f t="shared" si="3"/>
        <v>65.3333333333333</v>
      </c>
      <c r="I9" s="279">
        <f t="shared" si="4"/>
        <v>81.6666666666667</v>
      </c>
      <c r="J9" s="280">
        <v>7</v>
      </c>
      <c r="K9" s="281">
        <f>CPC模拟表格!V9</f>
        <v>13.5</v>
      </c>
      <c r="L9" s="227">
        <f t="shared" ref="L9:L27" si="12">SUM(H9*-K9)</f>
        <v>-882</v>
      </c>
      <c r="M9" s="281">
        <f>毛利模拟盈亏!T9</f>
        <v>116.303716666667</v>
      </c>
      <c r="N9" s="282">
        <f t="shared" si="5"/>
        <v>-765.696283333334</v>
      </c>
      <c r="O9" s="280"/>
      <c r="P9" s="262">
        <f t="shared" si="11"/>
        <v>11.6666666666667</v>
      </c>
      <c r="Q9" s="300">
        <f>P9*0.8</f>
        <v>9.33333333333333</v>
      </c>
      <c r="R9" s="301">
        <f t="shared" si="6"/>
        <v>0.2</v>
      </c>
      <c r="S9" s="262">
        <f t="shared" si="7"/>
        <v>2.33333333333333</v>
      </c>
      <c r="T9" s="302">
        <f t="shared" si="1"/>
        <v>-126</v>
      </c>
      <c r="U9" s="302">
        <f>毛利模拟盈亏!V9</f>
        <v>1469.18333333333</v>
      </c>
      <c r="V9" s="303">
        <f t="shared" si="8"/>
        <v>0.600333518621456</v>
      </c>
      <c r="W9" s="120">
        <f t="shared" si="9"/>
        <v>0</v>
      </c>
      <c r="X9" s="280"/>
      <c r="Y9" s="280"/>
      <c r="Z9" s="318" t="s">
        <v>145</v>
      </c>
      <c r="AA9" s="319"/>
      <c r="AB9" s="320"/>
      <c r="AC9" s="317"/>
      <c r="AD9" s="246">
        <v>350</v>
      </c>
      <c r="AE9" s="247">
        <f t="shared" si="10"/>
        <v>11.6666666666667</v>
      </c>
    </row>
    <row r="10" ht="24.95" customHeight="1" spans="1:31">
      <c r="A10" s="120"/>
      <c r="B10" s="136" t="s">
        <v>146</v>
      </c>
      <c r="C10" s="122">
        <f>价格策略模拟!B5</f>
        <v>17.99</v>
      </c>
      <c r="D10" s="123">
        <f>价格策略模拟!C5</f>
        <v>0.15</v>
      </c>
      <c r="E10" s="124">
        <f>价格策略模拟!D5</f>
        <v>0</v>
      </c>
      <c r="F10" s="125">
        <f t="shared" si="0"/>
        <v>15.2915</v>
      </c>
      <c r="G10" s="262">
        <f t="shared" si="2"/>
        <v>26.25</v>
      </c>
      <c r="H10" s="263">
        <f t="shared" si="3"/>
        <v>78.75</v>
      </c>
      <c r="I10" s="279">
        <f t="shared" si="4"/>
        <v>105</v>
      </c>
      <c r="J10" s="280">
        <v>7</v>
      </c>
      <c r="K10" s="281">
        <f>CPC模拟表格!V10</f>
        <v>13.5</v>
      </c>
      <c r="L10" s="227">
        <f t="shared" si="12"/>
        <v>-1063.125</v>
      </c>
      <c r="M10" s="281">
        <f>毛利模拟盈亏!T10</f>
        <v>149.53335</v>
      </c>
      <c r="N10" s="282">
        <f t="shared" si="5"/>
        <v>-913.59165</v>
      </c>
      <c r="O10" s="280"/>
      <c r="P10" s="262">
        <f t="shared" si="11"/>
        <v>15</v>
      </c>
      <c r="Q10" s="300">
        <f>P10*0.75</f>
        <v>11.25</v>
      </c>
      <c r="R10" s="301">
        <f t="shared" si="6"/>
        <v>0.25</v>
      </c>
      <c r="S10" s="262">
        <f t="shared" si="7"/>
        <v>3.75</v>
      </c>
      <c r="T10" s="302">
        <f t="shared" si="1"/>
        <v>-151.875</v>
      </c>
      <c r="U10" s="302">
        <f>毛利模拟盈亏!V10</f>
        <v>1888.95</v>
      </c>
      <c r="V10" s="303">
        <f t="shared" si="8"/>
        <v>0.562812673707615</v>
      </c>
      <c r="W10" s="120">
        <f t="shared" si="9"/>
        <v>0</v>
      </c>
      <c r="X10" s="280"/>
      <c r="Y10" s="280"/>
      <c r="Z10" s="318" t="s">
        <v>147</v>
      </c>
      <c r="AA10" s="319"/>
      <c r="AB10" s="320"/>
      <c r="AC10" s="317"/>
      <c r="AD10" s="246">
        <v>450</v>
      </c>
      <c r="AE10" s="247">
        <f t="shared" si="10"/>
        <v>15</v>
      </c>
    </row>
    <row r="11" ht="24.95" customHeight="1" spans="1:31">
      <c r="A11" s="120"/>
      <c r="B11" s="136" t="s">
        <v>148</v>
      </c>
      <c r="C11" s="122">
        <f>价格策略模拟!B5</f>
        <v>17.99</v>
      </c>
      <c r="D11" s="123">
        <f>价格策略模拟!C5</f>
        <v>0.15</v>
      </c>
      <c r="E11" s="124">
        <f>价格策略模拟!D5</f>
        <v>0</v>
      </c>
      <c r="F11" s="125">
        <f t="shared" si="0"/>
        <v>15.2915</v>
      </c>
      <c r="G11" s="262">
        <f t="shared" si="2"/>
        <v>32.6666666666667</v>
      </c>
      <c r="H11" s="263">
        <f t="shared" si="3"/>
        <v>98</v>
      </c>
      <c r="I11" s="279">
        <f t="shared" si="4"/>
        <v>130.666666666667</v>
      </c>
      <c r="J11" s="280">
        <v>7</v>
      </c>
      <c r="K11" s="281">
        <f>CPC模拟表格!V11</f>
        <v>13.5</v>
      </c>
      <c r="L11" s="227">
        <f t="shared" si="12"/>
        <v>-1323</v>
      </c>
      <c r="M11" s="281">
        <f>毛利模拟盈亏!T11</f>
        <v>186.085946666666</v>
      </c>
      <c r="N11" s="282">
        <f t="shared" si="5"/>
        <v>-1136.91405333333</v>
      </c>
      <c r="O11" s="280"/>
      <c r="P11" s="262">
        <f t="shared" si="11"/>
        <v>18.6666666666667</v>
      </c>
      <c r="Q11" s="300">
        <f>P11*0.75</f>
        <v>14</v>
      </c>
      <c r="R11" s="301">
        <f t="shared" si="6"/>
        <v>0.25</v>
      </c>
      <c r="S11" s="262">
        <f t="shared" si="7"/>
        <v>4.66666666666667</v>
      </c>
      <c r="T11" s="302">
        <f t="shared" si="1"/>
        <v>-189</v>
      </c>
      <c r="U11" s="302">
        <f>毛利模拟盈亏!V11</f>
        <v>2350.69333333333</v>
      </c>
      <c r="V11" s="303">
        <f t="shared" si="8"/>
        <v>0.562812673707615</v>
      </c>
      <c r="W11" s="120">
        <f t="shared" si="9"/>
        <v>0</v>
      </c>
      <c r="X11" s="280"/>
      <c r="Y11" s="280"/>
      <c r="Z11" s="321"/>
      <c r="AA11" s="322"/>
      <c r="AB11" s="323"/>
      <c r="AC11" s="317"/>
      <c r="AD11" s="246">
        <v>560</v>
      </c>
      <c r="AE11" s="247">
        <f t="shared" si="10"/>
        <v>18.6666666666667</v>
      </c>
    </row>
    <row r="12" s="174" customFormat="1" ht="24.95" customHeight="1" spans="1:31">
      <c r="A12" s="120" t="s">
        <v>26</v>
      </c>
      <c r="B12" s="136" t="s">
        <v>149</v>
      </c>
      <c r="C12" s="122">
        <f>价格策略模拟!B6</f>
        <v>17.99</v>
      </c>
      <c r="D12" s="123">
        <f>价格策略模拟!C6</f>
        <v>0.1</v>
      </c>
      <c r="E12" s="124">
        <f>价格策略模拟!D6</f>
        <v>0</v>
      </c>
      <c r="F12" s="125">
        <f t="shared" si="0"/>
        <v>16.191</v>
      </c>
      <c r="G12" s="262">
        <f t="shared" si="2"/>
        <v>40.25</v>
      </c>
      <c r="H12" s="263">
        <f t="shared" si="3"/>
        <v>120.75</v>
      </c>
      <c r="I12" s="285">
        <f t="shared" ref="I12:I27" si="13">SUM(G12:H12)</f>
        <v>161</v>
      </c>
      <c r="J12" s="120">
        <v>7</v>
      </c>
      <c r="K12" s="227">
        <f>CPC模拟表格!V12</f>
        <v>12.7272727272727</v>
      </c>
      <c r="L12" s="227">
        <f t="shared" si="12"/>
        <v>-1536.81818181818</v>
      </c>
      <c r="M12" s="227">
        <f>毛利模拟盈亏!T12</f>
        <v>352.29238</v>
      </c>
      <c r="N12" s="282">
        <f t="shared" si="5"/>
        <v>-1184.52580181818</v>
      </c>
      <c r="O12" s="280">
        <v>200</v>
      </c>
      <c r="P12" s="262">
        <f t="shared" si="11"/>
        <v>23</v>
      </c>
      <c r="Q12" s="300">
        <f>P12*0.75</f>
        <v>17.25</v>
      </c>
      <c r="R12" s="301">
        <f t="shared" si="6"/>
        <v>0.25</v>
      </c>
      <c r="S12" s="262">
        <f t="shared" si="7"/>
        <v>5.75</v>
      </c>
      <c r="T12" s="207">
        <f t="shared" si="1"/>
        <v>-219.545454545455</v>
      </c>
      <c r="U12" s="302">
        <f>毛利模拟盈亏!V12</f>
        <v>2896.39</v>
      </c>
      <c r="V12" s="303">
        <f t="shared" si="8"/>
        <v>0.530597806862398</v>
      </c>
      <c r="W12" s="120">
        <f t="shared" si="9"/>
        <v>0</v>
      </c>
      <c r="X12" s="120"/>
      <c r="Y12" s="120"/>
      <c r="Z12" s="324"/>
      <c r="AA12" s="325"/>
      <c r="AB12" s="326"/>
      <c r="AC12" s="317"/>
      <c r="AD12" s="246">
        <v>690</v>
      </c>
      <c r="AE12" s="247">
        <f t="shared" si="10"/>
        <v>23</v>
      </c>
    </row>
    <row r="13" ht="24.95" customHeight="1" spans="1:31">
      <c r="A13" s="120"/>
      <c r="B13" s="136" t="s">
        <v>150</v>
      </c>
      <c r="C13" s="122">
        <f>价格策略模拟!B6</f>
        <v>17.99</v>
      </c>
      <c r="D13" s="123">
        <f>价格策略模拟!C6</f>
        <v>0.1</v>
      </c>
      <c r="E13" s="124">
        <f>价格策略模拟!D6</f>
        <v>0</v>
      </c>
      <c r="F13" s="125">
        <f t="shared" si="0"/>
        <v>16.191</v>
      </c>
      <c r="G13" s="262">
        <f t="shared" si="2"/>
        <v>72.8</v>
      </c>
      <c r="H13" s="263">
        <f t="shared" si="3"/>
        <v>109.2</v>
      </c>
      <c r="I13" s="279">
        <f t="shared" si="13"/>
        <v>182</v>
      </c>
      <c r="J13" s="280">
        <v>7</v>
      </c>
      <c r="K13" s="281">
        <f>CPC模拟表格!V13</f>
        <v>12.7272727272727</v>
      </c>
      <c r="L13" s="281">
        <f t="shared" si="12"/>
        <v>-1389.81818181818</v>
      </c>
      <c r="M13" s="281">
        <f>毛利模拟盈亏!T13</f>
        <v>398.24356</v>
      </c>
      <c r="N13" s="286">
        <f t="shared" si="5"/>
        <v>-991.574621818182</v>
      </c>
      <c r="O13" s="280"/>
      <c r="P13" s="262">
        <f t="shared" si="11"/>
        <v>26</v>
      </c>
      <c r="Q13" s="300">
        <f>P13*0.6</f>
        <v>15.6</v>
      </c>
      <c r="R13" s="301">
        <f t="shared" si="6"/>
        <v>0.4</v>
      </c>
      <c r="S13" s="262">
        <f t="shared" si="7"/>
        <v>10.4</v>
      </c>
      <c r="T13" s="302">
        <f t="shared" si="1"/>
        <v>-198.545454545455</v>
      </c>
      <c r="U13" s="302">
        <f>毛利模拟盈亏!V13</f>
        <v>3274.18</v>
      </c>
      <c r="V13" s="303">
        <f t="shared" si="8"/>
        <v>0.424478245489919</v>
      </c>
      <c r="W13" s="120">
        <f t="shared" si="9"/>
        <v>0</v>
      </c>
      <c r="X13" s="280"/>
      <c r="Y13" s="280"/>
      <c r="Z13" s="318" t="s">
        <v>151</v>
      </c>
      <c r="AA13" s="319"/>
      <c r="AB13" s="320"/>
      <c r="AC13" s="317"/>
      <c r="AD13" s="246">
        <v>780</v>
      </c>
      <c r="AE13" s="247">
        <f t="shared" si="10"/>
        <v>26</v>
      </c>
    </row>
    <row r="14" ht="24.95" customHeight="1" spans="1:31">
      <c r="A14" s="120"/>
      <c r="B14" s="136" t="s">
        <v>152</v>
      </c>
      <c r="C14" s="122">
        <f>价格策略模拟!B6</f>
        <v>17.99</v>
      </c>
      <c r="D14" s="123">
        <f>价格策略模拟!C6</f>
        <v>0.1</v>
      </c>
      <c r="E14" s="124">
        <f>价格策略模拟!D6</f>
        <v>0</v>
      </c>
      <c r="F14" s="125">
        <f t="shared" si="0"/>
        <v>16.191</v>
      </c>
      <c r="G14" s="262">
        <f t="shared" si="2"/>
        <v>99.1666666666667</v>
      </c>
      <c r="H14" s="263">
        <f t="shared" si="3"/>
        <v>99.1666666666667</v>
      </c>
      <c r="I14" s="279">
        <f t="shared" si="13"/>
        <v>198.333333333333</v>
      </c>
      <c r="J14" s="280">
        <v>7</v>
      </c>
      <c r="K14" s="281">
        <f>CPC模拟表格!V14</f>
        <v>12.7272727272727</v>
      </c>
      <c r="L14" s="227">
        <f t="shared" si="12"/>
        <v>-1262.12121212121</v>
      </c>
      <c r="M14" s="281">
        <f>毛利模拟盈亏!T14</f>
        <v>433.983366666667</v>
      </c>
      <c r="N14" s="286">
        <f t="shared" si="5"/>
        <v>-828.137845454545</v>
      </c>
      <c r="O14" s="280"/>
      <c r="P14" s="262">
        <f t="shared" si="11"/>
        <v>28.3333333333333</v>
      </c>
      <c r="Q14" s="300">
        <f>P14*0.5</f>
        <v>14.1666666666667</v>
      </c>
      <c r="R14" s="301">
        <f t="shared" si="6"/>
        <v>0.5</v>
      </c>
      <c r="S14" s="262">
        <f t="shared" si="7"/>
        <v>14.1666666666667</v>
      </c>
      <c r="T14" s="302">
        <f t="shared" si="1"/>
        <v>-180.30303030303</v>
      </c>
      <c r="U14" s="302">
        <f>毛利模拟盈亏!V14</f>
        <v>3568.01666666667</v>
      </c>
      <c r="V14" s="303">
        <f t="shared" si="8"/>
        <v>0.353731871241599</v>
      </c>
      <c r="W14" s="120">
        <f t="shared" si="9"/>
        <v>0</v>
      </c>
      <c r="X14" s="280"/>
      <c r="Y14" s="280"/>
      <c r="Z14" s="318" t="s">
        <v>153</v>
      </c>
      <c r="AA14" s="319"/>
      <c r="AB14" s="320"/>
      <c r="AC14" s="317"/>
      <c r="AD14" s="246">
        <v>850</v>
      </c>
      <c r="AE14" s="247">
        <f t="shared" si="10"/>
        <v>28.3333333333333</v>
      </c>
    </row>
    <row r="15" ht="24.95" customHeight="1" spans="1:31">
      <c r="A15" s="120"/>
      <c r="B15" s="136" t="s">
        <v>154</v>
      </c>
      <c r="C15" s="122">
        <f>价格策略模拟!B6</f>
        <v>17.99</v>
      </c>
      <c r="D15" s="123">
        <f>价格策略模拟!C6</f>
        <v>0.1</v>
      </c>
      <c r="E15" s="124">
        <f>价格策略模拟!D6</f>
        <v>0</v>
      </c>
      <c r="F15" s="125">
        <f t="shared" si="0"/>
        <v>16.191</v>
      </c>
      <c r="G15" s="262">
        <f t="shared" si="2"/>
        <v>105</v>
      </c>
      <c r="H15" s="263">
        <f t="shared" si="3"/>
        <v>105</v>
      </c>
      <c r="I15" s="279">
        <f t="shared" si="13"/>
        <v>210</v>
      </c>
      <c r="J15" s="280">
        <v>7</v>
      </c>
      <c r="K15" s="281">
        <f>CPC模拟表格!V15</f>
        <v>12.2727272727273</v>
      </c>
      <c r="L15" s="227">
        <f t="shared" si="12"/>
        <v>-1288.63636363636</v>
      </c>
      <c r="M15" s="281">
        <f>毛利模拟盈亏!T15</f>
        <v>459.5118</v>
      </c>
      <c r="N15" s="286">
        <f t="shared" si="5"/>
        <v>-829.124563636364</v>
      </c>
      <c r="O15" s="280"/>
      <c r="P15" s="262">
        <f t="shared" si="11"/>
        <v>30</v>
      </c>
      <c r="Q15" s="300">
        <f>P15*0.5</f>
        <v>15</v>
      </c>
      <c r="R15" s="301">
        <f t="shared" si="6"/>
        <v>0.5</v>
      </c>
      <c r="S15" s="262">
        <f t="shared" si="7"/>
        <v>15</v>
      </c>
      <c r="T15" s="302">
        <f t="shared" si="1"/>
        <v>-184.090909090909</v>
      </c>
      <c r="U15" s="302">
        <f>毛利模拟盈亏!V15</f>
        <v>3777.9</v>
      </c>
      <c r="V15" s="303">
        <f t="shared" si="8"/>
        <v>0.341098590125828</v>
      </c>
      <c r="W15" s="120">
        <f t="shared" si="9"/>
        <v>20</v>
      </c>
      <c r="X15" s="280"/>
      <c r="Y15" s="280"/>
      <c r="Z15" s="318" t="s">
        <v>155</v>
      </c>
      <c r="AA15" s="319"/>
      <c r="AB15" s="320"/>
      <c r="AC15" s="317">
        <v>20</v>
      </c>
      <c r="AD15" s="246">
        <v>900</v>
      </c>
      <c r="AE15" s="247">
        <f t="shared" si="10"/>
        <v>30</v>
      </c>
    </row>
    <row r="16" ht="24.95" customHeight="1" spans="1:31">
      <c r="A16" s="120" t="s">
        <v>28</v>
      </c>
      <c r="B16" s="136" t="s">
        <v>156</v>
      </c>
      <c r="C16" s="122">
        <f>价格策略模拟!B7</f>
        <v>17.99</v>
      </c>
      <c r="D16" s="123">
        <f>价格策略模拟!C7</f>
        <v>0.05</v>
      </c>
      <c r="E16" s="124">
        <f>价格策略模拟!D7</f>
        <v>0</v>
      </c>
      <c r="F16" s="125">
        <f t="shared" si="0"/>
        <v>17.0905</v>
      </c>
      <c r="G16" s="262">
        <f t="shared" si="2"/>
        <v>105</v>
      </c>
      <c r="H16" s="263">
        <f t="shared" si="3"/>
        <v>105</v>
      </c>
      <c r="I16" s="279">
        <f t="shared" si="13"/>
        <v>210</v>
      </c>
      <c r="J16" s="280">
        <v>7</v>
      </c>
      <c r="K16" s="281">
        <f>CPC模拟表格!V16</f>
        <v>10.8333333333333</v>
      </c>
      <c r="L16" s="227">
        <f t="shared" si="12"/>
        <v>-1137.5</v>
      </c>
      <c r="M16" s="281">
        <f>毛利模拟盈亏!T16</f>
        <v>619.956899999999</v>
      </c>
      <c r="N16" s="286">
        <f t="shared" si="5"/>
        <v>-517.543100000001</v>
      </c>
      <c r="O16" s="280">
        <v>300</v>
      </c>
      <c r="P16" s="262">
        <f t="shared" si="11"/>
        <v>30</v>
      </c>
      <c r="Q16" s="300">
        <f>P16*0.5</f>
        <v>15</v>
      </c>
      <c r="R16" s="301">
        <f t="shared" si="6"/>
        <v>0.5</v>
      </c>
      <c r="S16" s="262">
        <f t="shared" si="7"/>
        <v>15</v>
      </c>
      <c r="T16" s="302">
        <f t="shared" si="1"/>
        <v>-162.5</v>
      </c>
      <c r="U16" s="302">
        <f>毛利模拟盈亏!V16</f>
        <v>3777.9</v>
      </c>
      <c r="V16" s="303">
        <f t="shared" si="8"/>
        <v>0.301093199925885</v>
      </c>
      <c r="W16" s="120">
        <f t="shared" si="9"/>
        <v>0</v>
      </c>
      <c r="X16" s="280"/>
      <c r="Y16" s="280"/>
      <c r="Z16" s="327" t="s">
        <v>157</v>
      </c>
      <c r="AA16" s="319"/>
      <c r="AB16" s="320"/>
      <c r="AC16" s="317"/>
      <c r="AD16" s="246">
        <v>900</v>
      </c>
      <c r="AE16" s="247">
        <f t="shared" si="10"/>
        <v>30</v>
      </c>
    </row>
    <row r="17" ht="24.95" customHeight="1" spans="1:31">
      <c r="A17" s="120"/>
      <c r="B17" s="136" t="s">
        <v>158</v>
      </c>
      <c r="C17" s="122">
        <f>价格策略模拟!B7</f>
        <v>17.99</v>
      </c>
      <c r="D17" s="123">
        <f>价格策略模拟!C7</f>
        <v>0.05</v>
      </c>
      <c r="E17" s="124">
        <f>价格策略模拟!D7</f>
        <v>0</v>
      </c>
      <c r="F17" s="125">
        <f t="shared" si="0"/>
        <v>17.0905</v>
      </c>
      <c r="G17" s="262">
        <f t="shared" si="2"/>
        <v>105</v>
      </c>
      <c r="H17" s="263">
        <f t="shared" si="3"/>
        <v>105</v>
      </c>
      <c r="I17" s="279">
        <f t="shared" si="13"/>
        <v>210</v>
      </c>
      <c r="J17" s="280">
        <v>7</v>
      </c>
      <c r="K17" s="281">
        <f>CPC模拟表格!V17</f>
        <v>10.8333333333333</v>
      </c>
      <c r="L17" s="227">
        <f t="shared" si="12"/>
        <v>-1137.5</v>
      </c>
      <c r="M17" s="281">
        <f>毛利模拟盈亏!T17</f>
        <v>619.956899999999</v>
      </c>
      <c r="N17" s="286">
        <f t="shared" si="5"/>
        <v>-517.543100000001</v>
      </c>
      <c r="O17" s="280"/>
      <c r="P17" s="262">
        <f t="shared" si="11"/>
        <v>30</v>
      </c>
      <c r="Q17" s="300">
        <f>P17*0.5</f>
        <v>15</v>
      </c>
      <c r="R17" s="301">
        <f t="shared" si="6"/>
        <v>0.5</v>
      </c>
      <c r="S17" s="262">
        <f t="shared" si="7"/>
        <v>15</v>
      </c>
      <c r="T17" s="302">
        <f t="shared" si="1"/>
        <v>-162.5</v>
      </c>
      <c r="U17" s="302">
        <f>毛利模拟盈亏!V17</f>
        <v>3777.9</v>
      </c>
      <c r="V17" s="303">
        <f t="shared" si="8"/>
        <v>0.301093199925885</v>
      </c>
      <c r="W17" s="120">
        <f t="shared" si="9"/>
        <v>0</v>
      </c>
      <c r="X17" s="280"/>
      <c r="Y17" s="280"/>
      <c r="Z17" s="327"/>
      <c r="AA17" s="319"/>
      <c r="AB17" s="320"/>
      <c r="AC17" s="317"/>
      <c r="AD17" s="246">
        <v>900</v>
      </c>
      <c r="AE17" s="247">
        <f t="shared" si="10"/>
        <v>30</v>
      </c>
    </row>
    <row r="18" ht="24.95" customHeight="1" spans="1:31">
      <c r="A18" s="120"/>
      <c r="B18" s="136" t="s">
        <v>159</v>
      </c>
      <c r="C18" s="122">
        <f>价格策略模拟!B7</f>
        <v>17.99</v>
      </c>
      <c r="D18" s="123">
        <f>价格策略模拟!C7</f>
        <v>0.05</v>
      </c>
      <c r="E18" s="124">
        <f>价格策略模拟!D7</f>
        <v>0</v>
      </c>
      <c r="F18" s="125">
        <f t="shared" si="0"/>
        <v>17.0905</v>
      </c>
      <c r="G18" s="262">
        <f t="shared" si="2"/>
        <v>126</v>
      </c>
      <c r="H18" s="263">
        <f t="shared" si="3"/>
        <v>84</v>
      </c>
      <c r="I18" s="279">
        <f t="shared" si="13"/>
        <v>210</v>
      </c>
      <c r="J18" s="280">
        <v>7</v>
      </c>
      <c r="K18" s="281">
        <f>CPC模拟表格!V18</f>
        <v>10.4166666666667</v>
      </c>
      <c r="L18" s="227">
        <f t="shared" si="12"/>
        <v>-875</v>
      </c>
      <c r="M18" s="281">
        <f>毛利模拟盈亏!T18</f>
        <v>619.956899999999</v>
      </c>
      <c r="N18" s="286">
        <f t="shared" si="5"/>
        <v>-255.043100000001</v>
      </c>
      <c r="O18" s="280"/>
      <c r="P18" s="262">
        <f t="shared" si="11"/>
        <v>30</v>
      </c>
      <c r="Q18" s="300">
        <f>P18*0.4</f>
        <v>12</v>
      </c>
      <c r="R18" s="301">
        <f t="shared" si="6"/>
        <v>0.6</v>
      </c>
      <c r="S18" s="262">
        <f t="shared" si="7"/>
        <v>18</v>
      </c>
      <c r="T18" s="302">
        <f t="shared" si="1"/>
        <v>-125</v>
      </c>
      <c r="U18" s="302">
        <f>毛利模拟盈亏!V18</f>
        <v>3777.9</v>
      </c>
      <c r="V18" s="303">
        <f t="shared" si="8"/>
        <v>0.231610153789142</v>
      </c>
      <c r="W18" s="120">
        <f t="shared" si="9"/>
        <v>0</v>
      </c>
      <c r="X18" s="280"/>
      <c r="Y18" s="280"/>
      <c r="Z18" s="318"/>
      <c r="AA18" s="319"/>
      <c r="AB18" s="320"/>
      <c r="AC18" s="317"/>
      <c r="AD18" s="246">
        <v>900</v>
      </c>
      <c r="AE18" s="247">
        <f t="shared" si="10"/>
        <v>30</v>
      </c>
    </row>
    <row r="19" ht="24.95" customHeight="1" spans="1:31">
      <c r="A19" s="120"/>
      <c r="B19" s="136" t="s">
        <v>160</v>
      </c>
      <c r="C19" s="122">
        <f>价格策略模拟!B7</f>
        <v>17.99</v>
      </c>
      <c r="D19" s="123">
        <f>价格策略模拟!C7</f>
        <v>0.05</v>
      </c>
      <c r="E19" s="124">
        <f>价格策略模拟!D7</f>
        <v>0</v>
      </c>
      <c r="F19" s="125">
        <f t="shared" si="0"/>
        <v>17.0905</v>
      </c>
      <c r="G19" s="262">
        <f t="shared" si="2"/>
        <v>126</v>
      </c>
      <c r="H19" s="263">
        <f t="shared" si="3"/>
        <v>84</v>
      </c>
      <c r="I19" s="279">
        <f t="shared" si="13"/>
        <v>210</v>
      </c>
      <c r="J19" s="280">
        <v>7</v>
      </c>
      <c r="K19" s="281">
        <f>CPC模拟表格!V19</f>
        <v>10.4166666666667</v>
      </c>
      <c r="L19" s="227">
        <f t="shared" si="12"/>
        <v>-875</v>
      </c>
      <c r="M19" s="281">
        <f>毛利模拟盈亏!T19</f>
        <v>619.956899999999</v>
      </c>
      <c r="N19" s="286">
        <f t="shared" si="5"/>
        <v>-255.043100000001</v>
      </c>
      <c r="O19" s="280"/>
      <c r="P19" s="262">
        <f t="shared" si="11"/>
        <v>30</v>
      </c>
      <c r="Q19" s="300">
        <f>P19*0.4</f>
        <v>12</v>
      </c>
      <c r="R19" s="301">
        <f t="shared" si="6"/>
        <v>0.6</v>
      </c>
      <c r="S19" s="262">
        <f t="shared" si="7"/>
        <v>18</v>
      </c>
      <c r="T19" s="302">
        <f t="shared" si="1"/>
        <v>-125</v>
      </c>
      <c r="U19" s="302">
        <f>毛利模拟盈亏!V19</f>
        <v>3777.9</v>
      </c>
      <c r="V19" s="303">
        <f t="shared" si="8"/>
        <v>0.231610153789142</v>
      </c>
      <c r="W19" s="120">
        <f t="shared" si="9"/>
        <v>0</v>
      </c>
      <c r="X19" s="280"/>
      <c r="Y19" s="280"/>
      <c r="Z19" s="327"/>
      <c r="AA19" s="319"/>
      <c r="AB19" s="320"/>
      <c r="AC19" s="317"/>
      <c r="AD19" s="246">
        <v>900</v>
      </c>
      <c r="AE19" s="247">
        <f t="shared" si="10"/>
        <v>30</v>
      </c>
    </row>
    <row r="20" ht="24.95" customHeight="1" spans="1:31">
      <c r="A20" s="120" t="s">
        <v>30</v>
      </c>
      <c r="B20" s="136" t="s">
        <v>161</v>
      </c>
      <c r="C20" s="122">
        <f>价格策略模拟!B8</f>
        <v>17.99</v>
      </c>
      <c r="D20" s="123">
        <f>价格策略模拟!C8</f>
        <v>0.05</v>
      </c>
      <c r="E20" s="124">
        <f>价格策略模拟!D8</f>
        <v>0</v>
      </c>
      <c r="F20" s="125">
        <f t="shared" si="0"/>
        <v>17.0905</v>
      </c>
      <c r="G20" s="262">
        <f t="shared" si="2"/>
        <v>126</v>
      </c>
      <c r="H20" s="263">
        <f t="shared" si="3"/>
        <v>84</v>
      </c>
      <c r="I20" s="279">
        <f t="shared" si="13"/>
        <v>210</v>
      </c>
      <c r="J20" s="280">
        <v>7</v>
      </c>
      <c r="K20" s="281">
        <f>CPC模拟表格!V20</f>
        <v>9.23076923076923</v>
      </c>
      <c r="L20" s="227">
        <f t="shared" si="12"/>
        <v>-775.384615384615</v>
      </c>
      <c r="M20" s="281">
        <f>毛利模拟盈亏!T20</f>
        <v>619.956899999999</v>
      </c>
      <c r="N20" s="286">
        <f t="shared" si="5"/>
        <v>-155.427715384616</v>
      </c>
      <c r="O20" s="280">
        <v>400</v>
      </c>
      <c r="P20" s="262">
        <f t="shared" si="11"/>
        <v>30</v>
      </c>
      <c r="Q20" s="300">
        <f>P20*0.4</f>
        <v>12</v>
      </c>
      <c r="R20" s="301">
        <f t="shared" si="6"/>
        <v>0.6</v>
      </c>
      <c r="S20" s="262">
        <f t="shared" si="7"/>
        <v>18</v>
      </c>
      <c r="T20" s="302">
        <f t="shared" si="1"/>
        <v>-110.769230769231</v>
      </c>
      <c r="U20" s="302">
        <f>毛利模拟盈亏!V20</f>
        <v>3777.9</v>
      </c>
      <c r="V20" s="303">
        <f t="shared" si="8"/>
        <v>0.205242228588532</v>
      </c>
      <c r="W20" s="120">
        <f t="shared" si="9"/>
        <v>0</v>
      </c>
      <c r="X20" s="280"/>
      <c r="Y20" s="280"/>
      <c r="Z20" s="327"/>
      <c r="AA20" s="319"/>
      <c r="AB20" s="320"/>
      <c r="AC20" s="317"/>
      <c r="AD20" s="246">
        <v>900</v>
      </c>
      <c r="AE20" s="247">
        <f t="shared" si="10"/>
        <v>30</v>
      </c>
    </row>
    <row r="21" ht="24.95" customHeight="1" spans="1:31">
      <c r="A21" s="120"/>
      <c r="B21" s="136" t="s">
        <v>162</v>
      </c>
      <c r="C21" s="122">
        <f>价格策略模拟!B8</f>
        <v>17.99</v>
      </c>
      <c r="D21" s="123">
        <f>价格策略模拟!C8</f>
        <v>0.05</v>
      </c>
      <c r="E21" s="124">
        <f>价格策略模拟!D8</f>
        <v>0</v>
      </c>
      <c r="F21" s="125">
        <f t="shared" si="0"/>
        <v>17.0905</v>
      </c>
      <c r="G21" s="262">
        <f t="shared" si="2"/>
        <v>126</v>
      </c>
      <c r="H21" s="263">
        <f t="shared" si="3"/>
        <v>84</v>
      </c>
      <c r="I21" s="279">
        <f t="shared" si="13"/>
        <v>210</v>
      </c>
      <c r="J21" s="280">
        <v>7</v>
      </c>
      <c r="K21" s="281">
        <f>CPC模拟表格!V21</f>
        <v>9.23076923076923</v>
      </c>
      <c r="L21" s="227">
        <f t="shared" si="12"/>
        <v>-775.384615384615</v>
      </c>
      <c r="M21" s="281">
        <f>毛利模拟盈亏!T21</f>
        <v>619.956899999999</v>
      </c>
      <c r="N21" s="286">
        <f t="shared" si="5"/>
        <v>-155.427715384616</v>
      </c>
      <c r="O21" s="280"/>
      <c r="P21" s="262">
        <f t="shared" si="11"/>
        <v>30</v>
      </c>
      <c r="Q21" s="300">
        <f>P21*0.4</f>
        <v>12</v>
      </c>
      <c r="R21" s="301">
        <f t="shared" si="6"/>
        <v>0.6</v>
      </c>
      <c r="S21" s="262">
        <f t="shared" si="7"/>
        <v>18</v>
      </c>
      <c r="T21" s="302">
        <f t="shared" si="1"/>
        <v>-110.769230769231</v>
      </c>
      <c r="U21" s="302">
        <f>毛利模拟盈亏!V21</f>
        <v>3777.9</v>
      </c>
      <c r="V21" s="303">
        <f t="shared" si="8"/>
        <v>0.205242228588532</v>
      </c>
      <c r="W21" s="120">
        <f t="shared" si="9"/>
        <v>0</v>
      </c>
      <c r="X21" s="280"/>
      <c r="Y21" s="280"/>
      <c r="Z21" s="327"/>
      <c r="AA21" s="319"/>
      <c r="AB21" s="320"/>
      <c r="AC21" s="317"/>
      <c r="AD21" s="246">
        <v>900</v>
      </c>
      <c r="AE21" s="247">
        <f t="shared" si="10"/>
        <v>30</v>
      </c>
    </row>
    <row r="22" ht="24.95" customHeight="1" spans="1:31">
      <c r="A22" s="120"/>
      <c r="B22" s="136" t="s">
        <v>163</v>
      </c>
      <c r="C22" s="122">
        <f>价格策略模拟!B8</f>
        <v>17.99</v>
      </c>
      <c r="D22" s="123">
        <f>价格策略模拟!C8</f>
        <v>0.05</v>
      </c>
      <c r="E22" s="124">
        <f>价格策略模拟!D8</f>
        <v>0</v>
      </c>
      <c r="F22" s="125">
        <f t="shared" si="0"/>
        <v>17.0905</v>
      </c>
      <c r="G22" s="262">
        <f t="shared" si="2"/>
        <v>126</v>
      </c>
      <c r="H22" s="263">
        <f t="shared" si="3"/>
        <v>84</v>
      </c>
      <c r="I22" s="279">
        <f t="shared" si="13"/>
        <v>210</v>
      </c>
      <c r="J22" s="280">
        <v>7</v>
      </c>
      <c r="K22" s="281">
        <f>CPC模拟表格!V22</f>
        <v>8.84615384615384</v>
      </c>
      <c r="L22" s="227">
        <f t="shared" si="12"/>
        <v>-743.076923076923</v>
      </c>
      <c r="M22" s="281">
        <f>毛利模拟盈亏!T22</f>
        <v>619.956899999999</v>
      </c>
      <c r="N22" s="286">
        <f t="shared" si="5"/>
        <v>-123.120023076924</v>
      </c>
      <c r="O22" s="280"/>
      <c r="P22" s="262">
        <f t="shared" si="11"/>
        <v>30</v>
      </c>
      <c r="Q22" s="300">
        <f>P22*0.4</f>
        <v>12</v>
      </c>
      <c r="R22" s="301">
        <f t="shared" si="6"/>
        <v>0.6</v>
      </c>
      <c r="S22" s="262">
        <f t="shared" si="7"/>
        <v>18</v>
      </c>
      <c r="T22" s="302">
        <f t="shared" si="1"/>
        <v>-106.153846153846</v>
      </c>
      <c r="U22" s="302">
        <f>毛利模拟盈亏!V22</f>
        <v>3777.9</v>
      </c>
      <c r="V22" s="303">
        <f t="shared" si="8"/>
        <v>0.19669046906401</v>
      </c>
      <c r="W22" s="120">
        <f t="shared" si="9"/>
        <v>0</v>
      </c>
      <c r="X22" s="280"/>
      <c r="Y22" s="280"/>
      <c r="Z22" s="327"/>
      <c r="AA22" s="319"/>
      <c r="AB22" s="320"/>
      <c r="AC22" s="317"/>
      <c r="AD22" s="246">
        <v>900</v>
      </c>
      <c r="AE22" s="247">
        <f t="shared" si="10"/>
        <v>30</v>
      </c>
    </row>
    <row r="23" ht="24.95" customHeight="1" spans="1:31">
      <c r="A23" s="120"/>
      <c r="B23" s="136" t="s">
        <v>164</v>
      </c>
      <c r="C23" s="122">
        <f>价格策略模拟!B8</f>
        <v>17.99</v>
      </c>
      <c r="D23" s="123">
        <f>价格策略模拟!C8</f>
        <v>0.05</v>
      </c>
      <c r="E23" s="124">
        <f>价格策略模拟!D8</f>
        <v>0</v>
      </c>
      <c r="F23" s="125">
        <f t="shared" si="0"/>
        <v>17.0905</v>
      </c>
      <c r="G23" s="262">
        <f t="shared" si="2"/>
        <v>147</v>
      </c>
      <c r="H23" s="263">
        <f t="shared" si="3"/>
        <v>63</v>
      </c>
      <c r="I23" s="279">
        <f t="shared" si="13"/>
        <v>210</v>
      </c>
      <c r="J23" s="280">
        <v>7</v>
      </c>
      <c r="K23" s="281">
        <f>CPC模拟表格!V23</f>
        <v>8.84615384615384</v>
      </c>
      <c r="L23" s="227">
        <f t="shared" si="12"/>
        <v>-557.307692307692</v>
      </c>
      <c r="M23" s="281">
        <f>毛利模拟盈亏!T23</f>
        <v>619.956899999999</v>
      </c>
      <c r="N23" s="286">
        <f t="shared" si="5"/>
        <v>62.6492076923072</v>
      </c>
      <c r="O23" s="280"/>
      <c r="P23" s="262">
        <f t="shared" si="11"/>
        <v>30</v>
      </c>
      <c r="Q23" s="300">
        <f>P23*0.3</f>
        <v>9</v>
      </c>
      <c r="R23" s="301">
        <f t="shared" si="6"/>
        <v>0.7</v>
      </c>
      <c r="S23" s="262">
        <f t="shared" si="7"/>
        <v>21</v>
      </c>
      <c r="T23" s="302">
        <f t="shared" si="1"/>
        <v>-79.6153846153846</v>
      </c>
      <c r="U23" s="302">
        <f>毛利模拟盈亏!V23</f>
        <v>3777.9</v>
      </c>
      <c r="V23" s="303">
        <f t="shared" si="8"/>
        <v>0.147517851798007</v>
      </c>
      <c r="W23" s="120">
        <f t="shared" si="9"/>
        <v>0</v>
      </c>
      <c r="X23" s="280"/>
      <c r="Y23" s="280"/>
      <c r="Z23" s="327"/>
      <c r="AA23" s="319"/>
      <c r="AB23" s="320"/>
      <c r="AC23" s="317"/>
      <c r="AD23" s="246">
        <v>900</v>
      </c>
      <c r="AE23" s="247">
        <f t="shared" si="10"/>
        <v>30</v>
      </c>
    </row>
    <row r="24" ht="24.95" customHeight="1" spans="1:31">
      <c r="A24" s="120" t="s">
        <v>32</v>
      </c>
      <c r="B24" s="136" t="s">
        <v>165</v>
      </c>
      <c r="C24" s="122">
        <f>价格策略模拟!B9</f>
        <v>17.99</v>
      </c>
      <c r="D24" s="123">
        <f>价格策略模拟!C9</f>
        <v>0</v>
      </c>
      <c r="E24" s="124">
        <f>价格策略模拟!D9</f>
        <v>0</v>
      </c>
      <c r="F24" s="125">
        <f t="shared" si="0"/>
        <v>17.99</v>
      </c>
      <c r="G24" s="262">
        <f t="shared" si="2"/>
        <v>147</v>
      </c>
      <c r="H24" s="263">
        <f t="shared" si="3"/>
        <v>63</v>
      </c>
      <c r="I24" s="279">
        <f t="shared" si="13"/>
        <v>210</v>
      </c>
      <c r="J24" s="280">
        <v>7</v>
      </c>
      <c r="K24" s="281">
        <f>CPC模拟表格!V24</f>
        <v>7.85714285714286</v>
      </c>
      <c r="L24" s="227">
        <f t="shared" si="12"/>
        <v>-495</v>
      </c>
      <c r="M24" s="281">
        <f>毛利模拟盈亏!T24</f>
        <v>780.402</v>
      </c>
      <c r="N24" s="286">
        <f t="shared" si="5"/>
        <v>285.402</v>
      </c>
      <c r="O24" s="280">
        <v>500</v>
      </c>
      <c r="P24" s="262">
        <f t="shared" si="11"/>
        <v>30</v>
      </c>
      <c r="Q24" s="300">
        <f>P24*0.3</f>
        <v>9</v>
      </c>
      <c r="R24" s="301">
        <f t="shared" si="6"/>
        <v>0.7</v>
      </c>
      <c r="S24" s="262">
        <f t="shared" si="7"/>
        <v>21</v>
      </c>
      <c r="T24" s="302">
        <f t="shared" si="1"/>
        <v>-70.7142857142857</v>
      </c>
      <c r="U24" s="302">
        <f>毛利模拟盈亏!V24</f>
        <v>3777.9</v>
      </c>
      <c r="V24" s="303">
        <f t="shared" si="8"/>
        <v>0.131025172715</v>
      </c>
      <c r="W24" s="120">
        <f t="shared" si="9"/>
        <v>0</v>
      </c>
      <c r="X24" s="280"/>
      <c r="Y24" s="280"/>
      <c r="Z24" s="327"/>
      <c r="AA24" s="319"/>
      <c r="AB24" s="320"/>
      <c r="AC24" s="317"/>
      <c r="AD24" s="246">
        <v>900</v>
      </c>
      <c r="AE24" s="247">
        <f t="shared" si="10"/>
        <v>30</v>
      </c>
    </row>
    <row r="25" ht="24.95" customHeight="1" spans="1:31">
      <c r="A25" s="120"/>
      <c r="B25" s="136" t="s">
        <v>166</v>
      </c>
      <c r="C25" s="122">
        <f>价格策略模拟!B9</f>
        <v>17.99</v>
      </c>
      <c r="D25" s="123">
        <f>价格策略模拟!C9</f>
        <v>0</v>
      </c>
      <c r="E25" s="124">
        <f>价格策略模拟!D9</f>
        <v>0</v>
      </c>
      <c r="F25" s="125">
        <f t="shared" si="0"/>
        <v>17.99</v>
      </c>
      <c r="G25" s="262">
        <f t="shared" si="2"/>
        <v>147</v>
      </c>
      <c r="H25" s="263">
        <f t="shared" si="3"/>
        <v>63</v>
      </c>
      <c r="I25" s="279">
        <f t="shared" si="13"/>
        <v>210</v>
      </c>
      <c r="J25" s="280">
        <v>7</v>
      </c>
      <c r="K25" s="281">
        <f>CPC模拟表格!V25</f>
        <v>7.85714285714286</v>
      </c>
      <c r="L25" s="227">
        <f t="shared" si="12"/>
        <v>-495</v>
      </c>
      <c r="M25" s="281">
        <f>毛利模拟盈亏!T25</f>
        <v>780.402</v>
      </c>
      <c r="N25" s="286">
        <f t="shared" si="5"/>
        <v>285.402</v>
      </c>
      <c r="O25" s="280"/>
      <c r="P25" s="262">
        <f t="shared" si="11"/>
        <v>30</v>
      </c>
      <c r="Q25" s="300">
        <f>P25*0.3</f>
        <v>9</v>
      </c>
      <c r="R25" s="301">
        <f t="shared" si="6"/>
        <v>0.7</v>
      </c>
      <c r="S25" s="262">
        <f t="shared" si="7"/>
        <v>21</v>
      </c>
      <c r="T25" s="302">
        <f t="shared" si="1"/>
        <v>-70.7142857142857</v>
      </c>
      <c r="U25" s="302">
        <f>毛利模拟盈亏!V25</f>
        <v>3777.9</v>
      </c>
      <c r="V25" s="303">
        <f t="shared" si="8"/>
        <v>0.131025172715</v>
      </c>
      <c r="W25" s="120">
        <f t="shared" si="9"/>
        <v>0</v>
      </c>
      <c r="X25" s="280"/>
      <c r="Y25" s="280"/>
      <c r="Z25" s="327"/>
      <c r="AA25" s="319"/>
      <c r="AB25" s="320"/>
      <c r="AC25" s="317"/>
      <c r="AD25" s="246">
        <v>900</v>
      </c>
      <c r="AE25" s="247">
        <f t="shared" si="10"/>
        <v>30</v>
      </c>
    </row>
    <row r="26" ht="24.95" customHeight="1" spans="1:31">
      <c r="A26" s="120"/>
      <c r="B26" s="136" t="s">
        <v>167</v>
      </c>
      <c r="C26" s="122">
        <f>价格策略模拟!B9</f>
        <v>17.99</v>
      </c>
      <c r="D26" s="123">
        <f>价格策略模拟!C9</f>
        <v>0</v>
      </c>
      <c r="E26" s="124">
        <f>价格策略模拟!D9</f>
        <v>0</v>
      </c>
      <c r="F26" s="125">
        <f t="shared" si="0"/>
        <v>17.99</v>
      </c>
      <c r="G26" s="262">
        <f t="shared" si="2"/>
        <v>157.5</v>
      </c>
      <c r="H26" s="263">
        <f t="shared" si="3"/>
        <v>52.5</v>
      </c>
      <c r="I26" s="279">
        <f t="shared" si="13"/>
        <v>210</v>
      </c>
      <c r="J26" s="280">
        <v>7</v>
      </c>
      <c r="K26" s="281">
        <f>CPC模拟表格!V26</f>
        <v>7.33333333333333</v>
      </c>
      <c r="L26" s="227">
        <f t="shared" si="12"/>
        <v>-385</v>
      </c>
      <c r="M26" s="281">
        <f>毛利模拟盈亏!T26</f>
        <v>780.402</v>
      </c>
      <c r="N26" s="286">
        <f t="shared" si="5"/>
        <v>395.402</v>
      </c>
      <c r="O26" s="280"/>
      <c r="P26" s="262">
        <f t="shared" si="11"/>
        <v>30</v>
      </c>
      <c r="Q26" s="300">
        <f>P26*0.25</f>
        <v>7.5</v>
      </c>
      <c r="R26" s="301">
        <f t="shared" si="6"/>
        <v>0.75</v>
      </c>
      <c r="S26" s="262">
        <f t="shared" si="7"/>
        <v>22.5</v>
      </c>
      <c r="T26" s="302">
        <f t="shared" si="1"/>
        <v>-55</v>
      </c>
      <c r="U26" s="302">
        <f>毛利模拟盈亏!V26</f>
        <v>3777.9</v>
      </c>
      <c r="V26" s="303">
        <f t="shared" si="8"/>
        <v>0.101908467667223</v>
      </c>
      <c r="W26" s="120">
        <f t="shared" si="9"/>
        <v>0</v>
      </c>
      <c r="X26" s="280"/>
      <c r="Y26" s="280"/>
      <c r="Z26" s="327"/>
      <c r="AA26" s="319"/>
      <c r="AB26" s="320"/>
      <c r="AC26" s="317"/>
      <c r="AD26" s="246">
        <v>900</v>
      </c>
      <c r="AE26" s="247">
        <f t="shared" si="10"/>
        <v>30</v>
      </c>
    </row>
    <row r="27" ht="24.95" customHeight="1" spans="1:31">
      <c r="A27" s="120"/>
      <c r="B27" s="136" t="s">
        <v>168</v>
      </c>
      <c r="C27" s="122">
        <f>价格策略模拟!B9</f>
        <v>17.99</v>
      </c>
      <c r="D27" s="123">
        <f>价格策略模拟!C9</f>
        <v>0</v>
      </c>
      <c r="E27" s="124">
        <f>价格策略模拟!D9</f>
        <v>0</v>
      </c>
      <c r="F27" s="125">
        <f t="shared" si="0"/>
        <v>17.99</v>
      </c>
      <c r="G27" s="262">
        <f t="shared" si="2"/>
        <v>157.5</v>
      </c>
      <c r="H27" s="263">
        <f t="shared" si="3"/>
        <v>52.5</v>
      </c>
      <c r="I27" s="279">
        <f t="shared" si="13"/>
        <v>210</v>
      </c>
      <c r="J27" s="280">
        <v>7</v>
      </c>
      <c r="K27" s="281">
        <f>CPC模拟表格!V27</f>
        <v>7.33333333333333</v>
      </c>
      <c r="L27" s="227">
        <f t="shared" si="12"/>
        <v>-385</v>
      </c>
      <c r="M27" s="281">
        <f>毛利模拟盈亏!T27</f>
        <v>780.402</v>
      </c>
      <c r="N27" s="286">
        <f t="shared" si="5"/>
        <v>395.402</v>
      </c>
      <c r="O27" s="280"/>
      <c r="P27" s="262">
        <f t="shared" si="11"/>
        <v>30</v>
      </c>
      <c r="Q27" s="300">
        <f>P27*0.25</f>
        <v>7.5</v>
      </c>
      <c r="R27" s="301">
        <f t="shared" si="6"/>
        <v>0.75</v>
      </c>
      <c r="S27" s="262">
        <f t="shared" si="7"/>
        <v>22.5</v>
      </c>
      <c r="T27" s="302">
        <f t="shared" si="1"/>
        <v>-55</v>
      </c>
      <c r="U27" s="302">
        <f>毛利模拟盈亏!V27</f>
        <v>3777.9</v>
      </c>
      <c r="V27" s="303">
        <f t="shared" si="8"/>
        <v>0.101908467667223</v>
      </c>
      <c r="W27" s="120">
        <f t="shared" si="9"/>
        <v>0</v>
      </c>
      <c r="X27" s="280"/>
      <c r="Y27" s="280"/>
      <c r="Z27" s="327"/>
      <c r="AA27" s="319"/>
      <c r="AB27" s="320"/>
      <c r="AC27" s="317"/>
      <c r="AD27" s="246">
        <v>900</v>
      </c>
      <c r="AE27" s="247">
        <f t="shared" si="10"/>
        <v>30</v>
      </c>
    </row>
    <row r="28" ht="30" customHeight="1" spans="18:31">
      <c r="R28" s="301" t="e">
        <f t="shared" si="6"/>
        <v>#DIV/0!</v>
      </c>
      <c r="W28" s="120" t="str">
        <f t="shared" si="9"/>
        <v>卖家精灵的【销量预测】查月销量</v>
      </c>
      <c r="AC28" s="328" t="s">
        <v>169</v>
      </c>
      <c r="AD28" s="329"/>
      <c r="AE28" s="330"/>
    </row>
    <row r="29" ht="30" customHeight="1" spans="1:28">
      <c r="A29" s="107" t="s">
        <v>170</v>
      </c>
      <c r="B29" s="264"/>
      <c r="C29" s="264"/>
      <c r="D29" s="264"/>
      <c r="E29" s="264"/>
      <c r="F29" s="265"/>
      <c r="G29" s="266"/>
      <c r="H29" s="267"/>
      <c r="I29" s="287"/>
      <c r="J29" s="264"/>
      <c r="K29" s="264"/>
      <c r="L29" s="264"/>
      <c r="M29" s="264"/>
      <c r="N29" s="288"/>
      <c r="O29" s="264"/>
      <c r="P29" s="266"/>
      <c r="Q29" s="267"/>
      <c r="R29" s="301" t="e">
        <f t="shared" si="6"/>
        <v>#DIV/0!</v>
      </c>
      <c r="S29" s="264"/>
      <c r="T29" s="264"/>
      <c r="U29" s="264"/>
      <c r="V29" s="305"/>
      <c r="W29" s="120"/>
      <c r="X29" s="264"/>
      <c r="Y29" s="264"/>
      <c r="Z29" s="264"/>
      <c r="AA29" s="264"/>
      <c r="AB29" s="264"/>
    </row>
    <row r="30" ht="24.95" customHeight="1" spans="1:28">
      <c r="A30" s="130" t="s">
        <v>22</v>
      </c>
      <c r="B30" s="131" t="s">
        <v>135</v>
      </c>
      <c r="C30" s="132"/>
      <c r="D30" s="133"/>
      <c r="E30" s="134"/>
      <c r="F30" s="268"/>
      <c r="G30" s="269"/>
      <c r="H30" s="270"/>
      <c r="I30" s="289"/>
      <c r="J30" s="290"/>
      <c r="K30" s="291"/>
      <c r="L30" s="292"/>
      <c r="M30" s="293"/>
      <c r="N30" s="294"/>
      <c r="O30" s="290"/>
      <c r="P30" s="269"/>
      <c r="Q30" s="306"/>
      <c r="R30" s="301" t="e">
        <f t="shared" si="6"/>
        <v>#DIV/0!</v>
      </c>
      <c r="S30" s="269"/>
      <c r="T30" s="307"/>
      <c r="U30" s="307"/>
      <c r="V30" s="308"/>
      <c r="W30" s="120">
        <f t="shared" ref="W30:W53" si="14">AC30</f>
        <v>0</v>
      </c>
      <c r="X30" s="130"/>
      <c r="Y30" s="290"/>
      <c r="Z30" s="290"/>
      <c r="AA30" s="293"/>
      <c r="AB30" s="290"/>
    </row>
    <row r="31" ht="24.95" customHeight="1" spans="1:28">
      <c r="A31" s="120"/>
      <c r="B31" s="136" t="s">
        <v>136</v>
      </c>
      <c r="C31" s="122"/>
      <c r="D31" s="123"/>
      <c r="E31" s="124"/>
      <c r="F31" s="271"/>
      <c r="G31" s="262"/>
      <c r="H31" s="263"/>
      <c r="I31" s="279"/>
      <c r="J31" s="280"/>
      <c r="K31" s="127"/>
      <c r="L31" s="227"/>
      <c r="M31" s="281"/>
      <c r="N31" s="282"/>
      <c r="O31" s="280"/>
      <c r="P31" s="262"/>
      <c r="Q31" s="300"/>
      <c r="R31" s="301" t="e">
        <f t="shared" si="6"/>
        <v>#DIV/0!</v>
      </c>
      <c r="S31" s="262"/>
      <c r="T31" s="302"/>
      <c r="U31" s="302"/>
      <c r="V31" s="303"/>
      <c r="W31" s="120">
        <f t="shared" si="14"/>
        <v>0</v>
      </c>
      <c r="X31" s="120"/>
      <c r="Y31" s="280"/>
      <c r="Z31" s="280"/>
      <c r="AA31" s="281"/>
      <c r="AB31" s="280"/>
    </row>
    <row r="32" ht="24.95" customHeight="1" spans="1:28">
      <c r="A32" s="120"/>
      <c r="B32" s="136" t="s">
        <v>138</v>
      </c>
      <c r="C32" s="122"/>
      <c r="D32" s="123"/>
      <c r="E32" s="124"/>
      <c r="F32" s="271"/>
      <c r="G32" s="262"/>
      <c r="H32" s="263"/>
      <c r="I32" s="279"/>
      <c r="J32" s="280"/>
      <c r="K32" s="127"/>
      <c r="L32" s="227"/>
      <c r="M32" s="281"/>
      <c r="N32" s="282"/>
      <c r="O32" s="280"/>
      <c r="P32" s="262"/>
      <c r="Q32" s="300"/>
      <c r="R32" s="301" t="e">
        <f t="shared" si="6"/>
        <v>#DIV/0!</v>
      </c>
      <c r="S32" s="262"/>
      <c r="T32" s="302"/>
      <c r="U32" s="302"/>
      <c r="V32" s="303"/>
      <c r="W32" s="120">
        <f t="shared" si="14"/>
        <v>0</v>
      </c>
      <c r="X32" s="120"/>
      <c r="Y32" s="280"/>
      <c r="Z32" s="280"/>
      <c r="AA32" s="281"/>
      <c r="AB32" s="280"/>
    </row>
    <row r="33" ht="24.95" customHeight="1" spans="1:28">
      <c r="A33" s="120"/>
      <c r="B33" s="136" t="s">
        <v>140</v>
      </c>
      <c r="C33" s="122"/>
      <c r="D33" s="123"/>
      <c r="E33" s="124"/>
      <c r="F33" s="271"/>
      <c r="G33" s="262"/>
      <c r="H33" s="263"/>
      <c r="I33" s="279"/>
      <c r="J33" s="280"/>
      <c r="K33" s="127"/>
      <c r="L33" s="227"/>
      <c r="M33" s="281"/>
      <c r="N33" s="282"/>
      <c r="O33" s="280"/>
      <c r="P33" s="262"/>
      <c r="Q33" s="300"/>
      <c r="R33" s="301" t="e">
        <f t="shared" si="6"/>
        <v>#DIV/0!</v>
      </c>
      <c r="S33" s="262"/>
      <c r="T33" s="302"/>
      <c r="U33" s="302"/>
      <c r="V33" s="303"/>
      <c r="W33" s="120">
        <f t="shared" si="14"/>
        <v>0</v>
      </c>
      <c r="X33" s="120"/>
      <c r="Y33" s="280"/>
      <c r="Z33" s="280"/>
      <c r="AA33" s="281"/>
      <c r="AB33" s="280"/>
    </row>
    <row r="34" ht="24.95" customHeight="1" spans="1:28">
      <c r="A34" s="120" t="s">
        <v>24</v>
      </c>
      <c r="B34" s="136" t="s">
        <v>142</v>
      </c>
      <c r="C34" s="122"/>
      <c r="D34" s="123"/>
      <c r="E34" s="124"/>
      <c r="F34" s="271"/>
      <c r="G34" s="262"/>
      <c r="H34" s="263"/>
      <c r="I34" s="283"/>
      <c r="J34" s="284"/>
      <c r="K34" s="127"/>
      <c r="L34" s="127"/>
      <c r="M34" s="281"/>
      <c r="N34" s="282"/>
      <c r="O34" s="280"/>
      <c r="P34" s="295"/>
      <c r="Q34" s="309"/>
      <c r="R34" s="301" t="e">
        <f t="shared" si="6"/>
        <v>#DIV/0!</v>
      </c>
      <c r="S34" s="295"/>
      <c r="T34" s="304"/>
      <c r="U34" s="304"/>
      <c r="V34" s="157"/>
      <c r="W34" s="120">
        <f t="shared" si="14"/>
        <v>0</v>
      </c>
      <c r="X34" s="120"/>
      <c r="Y34" s="280"/>
      <c r="Z34" s="280"/>
      <c r="AA34" s="281"/>
      <c r="AB34" s="280"/>
    </row>
    <row r="35" ht="24.95" customHeight="1" spans="1:28">
      <c r="A35" s="120"/>
      <c r="B35" s="136" t="s">
        <v>144</v>
      </c>
      <c r="C35" s="122"/>
      <c r="D35" s="123"/>
      <c r="E35" s="124"/>
      <c r="F35" s="271"/>
      <c r="G35" s="262"/>
      <c r="H35" s="263"/>
      <c r="I35" s="279"/>
      <c r="J35" s="280"/>
      <c r="K35" s="281"/>
      <c r="L35" s="227"/>
      <c r="M35" s="281"/>
      <c r="N35" s="282"/>
      <c r="O35" s="280"/>
      <c r="P35" s="262"/>
      <c r="Q35" s="300"/>
      <c r="R35" s="301" t="e">
        <f t="shared" si="6"/>
        <v>#DIV/0!</v>
      </c>
      <c r="S35" s="262"/>
      <c r="T35" s="302"/>
      <c r="U35" s="302"/>
      <c r="V35" s="303"/>
      <c r="W35" s="120">
        <f t="shared" si="14"/>
        <v>0</v>
      </c>
      <c r="X35" s="284"/>
      <c r="Y35" s="280"/>
      <c r="Z35" s="280"/>
      <c r="AA35" s="281"/>
      <c r="AB35" s="280"/>
    </row>
    <row r="36" ht="24.95" customHeight="1" spans="1:28">
      <c r="A36" s="120"/>
      <c r="B36" s="136" t="s">
        <v>146</v>
      </c>
      <c r="C36" s="122"/>
      <c r="D36" s="123"/>
      <c r="E36" s="124"/>
      <c r="F36" s="271"/>
      <c r="G36" s="262"/>
      <c r="H36" s="263"/>
      <c r="I36" s="279"/>
      <c r="J36" s="280"/>
      <c r="K36" s="281"/>
      <c r="L36" s="227"/>
      <c r="M36" s="281"/>
      <c r="N36" s="282"/>
      <c r="O36" s="280"/>
      <c r="P36" s="262"/>
      <c r="Q36" s="300"/>
      <c r="R36" s="301" t="e">
        <f t="shared" si="6"/>
        <v>#DIV/0!</v>
      </c>
      <c r="S36" s="262"/>
      <c r="T36" s="302"/>
      <c r="U36" s="302"/>
      <c r="V36" s="303"/>
      <c r="W36" s="120">
        <f t="shared" si="14"/>
        <v>0</v>
      </c>
      <c r="X36" s="120"/>
      <c r="Y36" s="280"/>
      <c r="Z36" s="280"/>
      <c r="AA36" s="281"/>
      <c r="AB36" s="280"/>
    </row>
    <row r="37" ht="24.95" customHeight="1" spans="1:28">
      <c r="A37" s="120"/>
      <c r="B37" s="136" t="s">
        <v>148</v>
      </c>
      <c r="C37" s="122"/>
      <c r="D37" s="123"/>
      <c r="E37" s="124"/>
      <c r="F37" s="271"/>
      <c r="G37" s="262"/>
      <c r="H37" s="263"/>
      <c r="I37" s="279"/>
      <c r="J37" s="280"/>
      <c r="K37" s="281"/>
      <c r="L37" s="227"/>
      <c r="M37" s="281"/>
      <c r="N37" s="282"/>
      <c r="O37" s="280"/>
      <c r="P37" s="262"/>
      <c r="Q37" s="300"/>
      <c r="R37" s="301" t="e">
        <f t="shared" ref="R37:R53" si="15">1-Q37/P37</f>
        <v>#DIV/0!</v>
      </c>
      <c r="S37" s="262"/>
      <c r="T37" s="302"/>
      <c r="U37" s="302"/>
      <c r="V37" s="303"/>
      <c r="W37" s="120">
        <f t="shared" si="14"/>
        <v>0</v>
      </c>
      <c r="X37" s="120"/>
      <c r="Y37" s="280"/>
      <c r="Z37" s="280"/>
      <c r="AA37" s="281"/>
      <c r="AB37" s="280"/>
    </row>
    <row r="38" s="174" customFormat="1" ht="24.95" customHeight="1" spans="1:31">
      <c r="A38" s="120" t="s">
        <v>26</v>
      </c>
      <c r="B38" s="136" t="s">
        <v>149</v>
      </c>
      <c r="C38" s="122"/>
      <c r="D38" s="123"/>
      <c r="E38" s="124"/>
      <c r="F38" s="271"/>
      <c r="G38" s="262"/>
      <c r="H38" s="263"/>
      <c r="I38" s="285"/>
      <c r="J38" s="120"/>
      <c r="K38" s="227"/>
      <c r="L38" s="227"/>
      <c r="M38" s="227"/>
      <c r="N38" s="282"/>
      <c r="O38" s="280"/>
      <c r="P38" s="208"/>
      <c r="Q38" s="310"/>
      <c r="R38" s="301" t="e">
        <f t="shared" si="15"/>
        <v>#DIV/0!</v>
      </c>
      <c r="S38" s="208"/>
      <c r="T38" s="207"/>
      <c r="U38" s="207"/>
      <c r="V38" s="221"/>
      <c r="W38" s="120">
        <f t="shared" si="14"/>
        <v>0</v>
      </c>
      <c r="X38" s="120"/>
      <c r="Y38" s="120"/>
      <c r="Z38" s="120"/>
      <c r="AA38" s="227"/>
      <c r="AB38" s="120"/>
      <c r="AD38" s="331"/>
      <c r="AE38" s="332"/>
    </row>
    <row r="39" ht="24.95" customHeight="1" spans="1:28">
      <c r="A39" s="120"/>
      <c r="B39" s="136" t="s">
        <v>150</v>
      </c>
      <c r="C39" s="122"/>
      <c r="D39" s="123"/>
      <c r="E39" s="124"/>
      <c r="F39" s="271"/>
      <c r="G39" s="262"/>
      <c r="H39" s="263"/>
      <c r="I39" s="279"/>
      <c r="J39" s="280"/>
      <c r="K39" s="281"/>
      <c r="L39" s="281"/>
      <c r="M39" s="281"/>
      <c r="N39" s="286"/>
      <c r="O39" s="280"/>
      <c r="P39" s="262"/>
      <c r="Q39" s="300"/>
      <c r="R39" s="301" t="e">
        <f t="shared" si="15"/>
        <v>#DIV/0!</v>
      </c>
      <c r="S39" s="262"/>
      <c r="T39" s="302"/>
      <c r="U39" s="302"/>
      <c r="V39" s="303"/>
      <c r="W39" s="120">
        <f t="shared" si="14"/>
        <v>0</v>
      </c>
      <c r="X39" s="120"/>
      <c r="Y39" s="280"/>
      <c r="Z39" s="280"/>
      <c r="AA39" s="281"/>
      <c r="AB39" s="280"/>
    </row>
    <row r="40" ht="24.95" customHeight="1" spans="1:28">
      <c r="A40" s="120"/>
      <c r="B40" s="136" t="s">
        <v>152</v>
      </c>
      <c r="C40" s="122"/>
      <c r="D40" s="123"/>
      <c r="E40" s="124"/>
      <c r="F40" s="271"/>
      <c r="G40" s="262"/>
      <c r="H40" s="263"/>
      <c r="I40" s="279"/>
      <c r="J40" s="280"/>
      <c r="K40" s="281"/>
      <c r="L40" s="227"/>
      <c r="M40" s="281"/>
      <c r="N40" s="286"/>
      <c r="O40" s="280"/>
      <c r="P40" s="262"/>
      <c r="Q40" s="300"/>
      <c r="R40" s="301" t="e">
        <f t="shared" si="15"/>
        <v>#DIV/0!</v>
      </c>
      <c r="S40" s="262"/>
      <c r="T40" s="302"/>
      <c r="U40" s="302"/>
      <c r="V40" s="303"/>
      <c r="W40" s="120">
        <f t="shared" si="14"/>
        <v>0</v>
      </c>
      <c r="X40" s="120"/>
      <c r="Y40" s="280"/>
      <c r="Z40" s="280"/>
      <c r="AA40" s="281"/>
      <c r="AB40" s="280"/>
    </row>
    <row r="41" ht="24.95" customHeight="1" spans="1:28">
      <c r="A41" s="120"/>
      <c r="B41" s="136" t="s">
        <v>154</v>
      </c>
      <c r="C41" s="122"/>
      <c r="D41" s="123"/>
      <c r="E41" s="124"/>
      <c r="F41" s="271"/>
      <c r="G41" s="262"/>
      <c r="H41" s="263"/>
      <c r="I41" s="279"/>
      <c r="J41" s="280"/>
      <c r="K41" s="281"/>
      <c r="L41" s="227"/>
      <c r="M41" s="281"/>
      <c r="N41" s="286"/>
      <c r="O41" s="280"/>
      <c r="P41" s="262"/>
      <c r="Q41" s="300"/>
      <c r="R41" s="301" t="e">
        <f t="shared" si="15"/>
        <v>#DIV/0!</v>
      </c>
      <c r="S41" s="262"/>
      <c r="T41" s="302"/>
      <c r="U41" s="302"/>
      <c r="V41" s="303"/>
      <c r="W41" s="120">
        <f t="shared" si="14"/>
        <v>0</v>
      </c>
      <c r="X41" s="120"/>
      <c r="Y41" s="280"/>
      <c r="Z41" s="280"/>
      <c r="AA41" s="281"/>
      <c r="AB41" s="280"/>
    </row>
    <row r="42" ht="24.95" customHeight="1" spans="1:28">
      <c r="A42" s="120" t="s">
        <v>28</v>
      </c>
      <c r="B42" s="136" t="s">
        <v>156</v>
      </c>
      <c r="C42" s="122"/>
      <c r="D42" s="123"/>
      <c r="E42" s="124"/>
      <c r="F42" s="271"/>
      <c r="G42" s="262"/>
      <c r="H42" s="263"/>
      <c r="I42" s="279"/>
      <c r="J42" s="280"/>
      <c r="K42" s="281"/>
      <c r="L42" s="227"/>
      <c r="M42" s="281"/>
      <c r="N42" s="286"/>
      <c r="O42" s="280"/>
      <c r="P42" s="262"/>
      <c r="Q42" s="300"/>
      <c r="R42" s="301" t="e">
        <f t="shared" si="15"/>
        <v>#DIV/0!</v>
      </c>
      <c r="S42" s="262"/>
      <c r="T42" s="302"/>
      <c r="U42" s="302"/>
      <c r="V42" s="303"/>
      <c r="W42" s="120">
        <f t="shared" si="14"/>
        <v>0</v>
      </c>
      <c r="X42" s="120"/>
      <c r="Y42" s="280"/>
      <c r="Z42" s="280"/>
      <c r="AA42" s="281"/>
      <c r="AB42" s="280"/>
    </row>
    <row r="43" ht="24.95" customHeight="1" spans="1:28">
      <c r="A43" s="120"/>
      <c r="B43" s="136" t="s">
        <v>158</v>
      </c>
      <c r="C43" s="122"/>
      <c r="D43" s="123"/>
      <c r="E43" s="124"/>
      <c r="F43" s="271"/>
      <c r="G43" s="262"/>
      <c r="H43" s="263"/>
      <c r="I43" s="279"/>
      <c r="J43" s="280"/>
      <c r="K43" s="281"/>
      <c r="L43" s="227"/>
      <c r="M43" s="281"/>
      <c r="N43" s="286"/>
      <c r="O43" s="280"/>
      <c r="P43" s="262"/>
      <c r="Q43" s="300"/>
      <c r="R43" s="301" t="e">
        <f t="shared" si="15"/>
        <v>#DIV/0!</v>
      </c>
      <c r="S43" s="262"/>
      <c r="T43" s="302"/>
      <c r="U43" s="302"/>
      <c r="V43" s="303"/>
      <c r="W43" s="120">
        <f t="shared" si="14"/>
        <v>0</v>
      </c>
      <c r="X43" s="120"/>
      <c r="Y43" s="280"/>
      <c r="Z43" s="280"/>
      <c r="AA43" s="281"/>
      <c r="AB43" s="280"/>
    </row>
    <row r="44" ht="24.95" customHeight="1" spans="1:28">
      <c r="A44" s="120"/>
      <c r="B44" s="136" t="s">
        <v>159</v>
      </c>
      <c r="C44" s="122"/>
      <c r="D44" s="123"/>
      <c r="E44" s="124"/>
      <c r="F44" s="271"/>
      <c r="G44" s="262"/>
      <c r="H44" s="263"/>
      <c r="I44" s="279"/>
      <c r="J44" s="280"/>
      <c r="K44" s="281"/>
      <c r="L44" s="227"/>
      <c r="M44" s="281"/>
      <c r="N44" s="286"/>
      <c r="O44" s="280"/>
      <c r="P44" s="262"/>
      <c r="Q44" s="300"/>
      <c r="R44" s="301" t="e">
        <f t="shared" si="15"/>
        <v>#DIV/0!</v>
      </c>
      <c r="S44" s="262"/>
      <c r="T44" s="302"/>
      <c r="U44" s="302"/>
      <c r="V44" s="303"/>
      <c r="W44" s="120">
        <f t="shared" si="14"/>
        <v>0</v>
      </c>
      <c r="X44" s="120"/>
      <c r="Y44" s="280"/>
      <c r="Z44" s="280"/>
      <c r="AA44" s="281"/>
      <c r="AB44" s="280"/>
    </row>
    <row r="45" ht="24.95" customHeight="1" spans="1:28">
      <c r="A45" s="120"/>
      <c r="B45" s="136" t="s">
        <v>160</v>
      </c>
      <c r="C45" s="122"/>
      <c r="D45" s="123"/>
      <c r="E45" s="124"/>
      <c r="F45" s="271"/>
      <c r="G45" s="262"/>
      <c r="H45" s="263"/>
      <c r="I45" s="279"/>
      <c r="J45" s="280"/>
      <c r="K45" s="281"/>
      <c r="L45" s="227"/>
      <c r="M45" s="281"/>
      <c r="N45" s="286"/>
      <c r="O45" s="280"/>
      <c r="P45" s="262"/>
      <c r="Q45" s="300"/>
      <c r="R45" s="301" t="e">
        <f t="shared" si="15"/>
        <v>#DIV/0!</v>
      </c>
      <c r="S45" s="262"/>
      <c r="T45" s="302"/>
      <c r="U45" s="302"/>
      <c r="V45" s="303"/>
      <c r="W45" s="120">
        <f t="shared" si="14"/>
        <v>0</v>
      </c>
      <c r="X45" s="120"/>
      <c r="Y45" s="280"/>
      <c r="Z45" s="280"/>
      <c r="AA45" s="281"/>
      <c r="AB45" s="280"/>
    </row>
    <row r="46" ht="24.95" customHeight="1" spans="1:28">
      <c r="A46" s="120" t="s">
        <v>30</v>
      </c>
      <c r="B46" s="136" t="s">
        <v>161</v>
      </c>
      <c r="C46" s="122"/>
      <c r="D46" s="123"/>
      <c r="E46" s="124"/>
      <c r="F46" s="271"/>
      <c r="G46" s="262"/>
      <c r="H46" s="263"/>
      <c r="I46" s="279"/>
      <c r="J46" s="280"/>
      <c r="K46" s="281"/>
      <c r="L46" s="227"/>
      <c r="M46" s="281"/>
      <c r="N46" s="286"/>
      <c r="O46" s="280"/>
      <c r="P46" s="262"/>
      <c r="Q46" s="300"/>
      <c r="R46" s="301" t="e">
        <f t="shared" si="15"/>
        <v>#DIV/0!</v>
      </c>
      <c r="S46" s="262"/>
      <c r="T46" s="302"/>
      <c r="U46" s="302"/>
      <c r="V46" s="303"/>
      <c r="W46" s="120">
        <f t="shared" si="14"/>
        <v>0</v>
      </c>
      <c r="X46" s="120"/>
      <c r="Y46" s="280"/>
      <c r="Z46" s="280"/>
      <c r="AA46" s="281"/>
      <c r="AB46" s="280"/>
    </row>
    <row r="47" ht="24.95" customHeight="1" spans="1:28">
      <c r="A47" s="120"/>
      <c r="B47" s="136" t="s">
        <v>162</v>
      </c>
      <c r="C47" s="122"/>
      <c r="D47" s="123"/>
      <c r="E47" s="124"/>
      <c r="F47" s="271"/>
      <c r="G47" s="262"/>
      <c r="H47" s="263"/>
      <c r="I47" s="279"/>
      <c r="J47" s="280"/>
      <c r="K47" s="281"/>
      <c r="L47" s="227"/>
      <c r="M47" s="281"/>
      <c r="N47" s="286"/>
      <c r="O47" s="280"/>
      <c r="P47" s="262"/>
      <c r="Q47" s="300"/>
      <c r="R47" s="301" t="e">
        <f t="shared" si="15"/>
        <v>#DIV/0!</v>
      </c>
      <c r="S47" s="262"/>
      <c r="T47" s="302"/>
      <c r="U47" s="302"/>
      <c r="V47" s="303"/>
      <c r="W47" s="120">
        <f t="shared" si="14"/>
        <v>0</v>
      </c>
      <c r="X47" s="120"/>
      <c r="Y47" s="280"/>
      <c r="Z47" s="280"/>
      <c r="AA47" s="281"/>
      <c r="AB47" s="280"/>
    </row>
    <row r="48" ht="24.95" customHeight="1" spans="1:28">
      <c r="A48" s="120"/>
      <c r="B48" s="136" t="s">
        <v>163</v>
      </c>
      <c r="C48" s="122"/>
      <c r="D48" s="123"/>
      <c r="E48" s="124"/>
      <c r="F48" s="271"/>
      <c r="G48" s="262"/>
      <c r="H48" s="263"/>
      <c r="I48" s="279"/>
      <c r="J48" s="280"/>
      <c r="K48" s="281"/>
      <c r="L48" s="227"/>
      <c r="M48" s="281"/>
      <c r="N48" s="286"/>
      <c r="O48" s="280"/>
      <c r="P48" s="262"/>
      <c r="Q48" s="300"/>
      <c r="R48" s="301" t="e">
        <f t="shared" si="15"/>
        <v>#DIV/0!</v>
      </c>
      <c r="S48" s="262"/>
      <c r="T48" s="302"/>
      <c r="U48" s="302"/>
      <c r="V48" s="303"/>
      <c r="W48" s="120">
        <f t="shared" si="14"/>
        <v>0</v>
      </c>
      <c r="X48" s="120"/>
      <c r="Y48" s="280"/>
      <c r="Z48" s="280"/>
      <c r="AA48" s="281"/>
      <c r="AB48" s="280"/>
    </row>
    <row r="49" ht="24.95" customHeight="1" spans="1:28">
      <c r="A49" s="120"/>
      <c r="B49" s="136" t="s">
        <v>164</v>
      </c>
      <c r="C49" s="122"/>
      <c r="D49" s="123"/>
      <c r="E49" s="124"/>
      <c r="F49" s="271"/>
      <c r="G49" s="262"/>
      <c r="H49" s="263"/>
      <c r="I49" s="279"/>
      <c r="J49" s="280"/>
      <c r="K49" s="281"/>
      <c r="L49" s="227"/>
      <c r="M49" s="281"/>
      <c r="N49" s="286"/>
      <c r="O49" s="280"/>
      <c r="P49" s="262"/>
      <c r="Q49" s="300"/>
      <c r="R49" s="301" t="e">
        <f t="shared" si="15"/>
        <v>#DIV/0!</v>
      </c>
      <c r="S49" s="262"/>
      <c r="T49" s="302"/>
      <c r="U49" s="302"/>
      <c r="V49" s="303"/>
      <c r="W49" s="120">
        <f t="shared" si="14"/>
        <v>0</v>
      </c>
      <c r="X49" s="120"/>
      <c r="Y49" s="280"/>
      <c r="Z49" s="280"/>
      <c r="AA49" s="281"/>
      <c r="AB49" s="280"/>
    </row>
    <row r="50" ht="24.95" customHeight="1" spans="1:28">
      <c r="A50" s="120" t="s">
        <v>32</v>
      </c>
      <c r="B50" s="136" t="s">
        <v>165</v>
      </c>
      <c r="C50" s="122"/>
      <c r="D50" s="123"/>
      <c r="E50" s="124"/>
      <c r="F50" s="271"/>
      <c r="G50" s="262"/>
      <c r="H50" s="263"/>
      <c r="I50" s="279"/>
      <c r="J50" s="280"/>
      <c r="K50" s="281"/>
      <c r="L50" s="227"/>
      <c r="M50" s="281"/>
      <c r="N50" s="286"/>
      <c r="O50" s="280"/>
      <c r="P50" s="262"/>
      <c r="Q50" s="300"/>
      <c r="R50" s="301" t="e">
        <f t="shared" si="15"/>
        <v>#DIV/0!</v>
      </c>
      <c r="S50" s="262"/>
      <c r="T50" s="302"/>
      <c r="U50" s="302"/>
      <c r="V50" s="303"/>
      <c r="W50" s="120">
        <f t="shared" si="14"/>
        <v>0</v>
      </c>
      <c r="X50" s="120"/>
      <c r="Y50" s="280"/>
      <c r="Z50" s="280"/>
      <c r="AA50" s="281"/>
      <c r="AB50" s="280"/>
    </row>
    <row r="51" ht="24.95" customHeight="1" spans="1:28">
      <c r="A51" s="120"/>
      <c r="B51" s="136" t="s">
        <v>166</v>
      </c>
      <c r="C51" s="122"/>
      <c r="D51" s="123"/>
      <c r="E51" s="124"/>
      <c r="F51" s="271"/>
      <c r="G51" s="262"/>
      <c r="H51" s="263"/>
      <c r="I51" s="279"/>
      <c r="J51" s="280"/>
      <c r="K51" s="281"/>
      <c r="L51" s="227"/>
      <c r="M51" s="281"/>
      <c r="N51" s="286"/>
      <c r="O51" s="280"/>
      <c r="P51" s="262"/>
      <c r="Q51" s="300"/>
      <c r="R51" s="301" t="e">
        <f t="shared" si="15"/>
        <v>#DIV/0!</v>
      </c>
      <c r="S51" s="262"/>
      <c r="T51" s="302"/>
      <c r="U51" s="302"/>
      <c r="V51" s="303"/>
      <c r="W51" s="120">
        <f t="shared" si="14"/>
        <v>0</v>
      </c>
      <c r="X51" s="120"/>
      <c r="Y51" s="280"/>
      <c r="Z51" s="280"/>
      <c r="AA51" s="281"/>
      <c r="AB51" s="280"/>
    </row>
    <row r="52" ht="24.95" customHeight="1" spans="1:28">
      <c r="A52" s="120"/>
      <c r="B52" s="136" t="s">
        <v>167</v>
      </c>
      <c r="C52" s="122"/>
      <c r="D52" s="123"/>
      <c r="E52" s="124"/>
      <c r="F52" s="271"/>
      <c r="G52" s="262"/>
      <c r="H52" s="263"/>
      <c r="I52" s="279"/>
      <c r="J52" s="280"/>
      <c r="K52" s="281"/>
      <c r="L52" s="227"/>
      <c r="M52" s="281"/>
      <c r="N52" s="286"/>
      <c r="O52" s="280"/>
      <c r="P52" s="262"/>
      <c r="Q52" s="300"/>
      <c r="R52" s="301" t="e">
        <f t="shared" si="15"/>
        <v>#DIV/0!</v>
      </c>
      <c r="S52" s="262"/>
      <c r="T52" s="302"/>
      <c r="U52" s="302"/>
      <c r="V52" s="303"/>
      <c r="W52" s="120">
        <f t="shared" si="14"/>
        <v>0</v>
      </c>
      <c r="X52" s="120"/>
      <c r="Y52" s="280"/>
      <c r="Z52" s="280"/>
      <c r="AA52" s="281"/>
      <c r="AB52" s="280"/>
    </row>
    <row r="53" ht="24.95" customHeight="1" spans="1:28">
      <c r="A53" s="120"/>
      <c r="B53" s="136" t="s">
        <v>168</v>
      </c>
      <c r="C53" s="122"/>
      <c r="D53" s="123"/>
      <c r="E53" s="124"/>
      <c r="F53" s="271"/>
      <c r="G53" s="262"/>
      <c r="H53" s="263"/>
      <c r="I53" s="279"/>
      <c r="J53" s="280"/>
      <c r="K53" s="281"/>
      <c r="L53" s="227"/>
      <c r="M53" s="281"/>
      <c r="N53" s="286"/>
      <c r="O53" s="280"/>
      <c r="P53" s="262"/>
      <c r="Q53" s="300"/>
      <c r="R53" s="301" t="e">
        <f t="shared" si="15"/>
        <v>#DIV/0!</v>
      </c>
      <c r="S53" s="262"/>
      <c r="T53" s="302"/>
      <c r="U53" s="302"/>
      <c r="V53" s="303"/>
      <c r="W53" s="120">
        <f t="shared" si="14"/>
        <v>0</v>
      </c>
      <c r="X53" s="120"/>
      <c r="Y53" s="280"/>
      <c r="Z53" s="280"/>
      <c r="AA53" s="281"/>
      <c r="AB53" s="280"/>
    </row>
  </sheetData>
  <sheetProtection formatCells="0" insertHyperlinks="0" autoFilter="0"/>
  <mergeCells count="37">
    <mergeCell ref="A1:AB1"/>
    <mergeCell ref="Z5:AB5"/>
    <mergeCell ref="Z6:AB6"/>
    <mergeCell ref="Z7:AB7"/>
    <mergeCell ref="Z8:AB8"/>
    <mergeCell ref="Z9:AB9"/>
    <mergeCell ref="Z10:AB10"/>
    <mergeCell ref="Z11:AB11"/>
    <mergeCell ref="Z12:AB12"/>
    <mergeCell ref="Z13:AB13"/>
    <mergeCell ref="Z14:AB14"/>
    <mergeCell ref="Z15:AB15"/>
    <mergeCell ref="Z16:AB16"/>
    <mergeCell ref="Z17:AB17"/>
    <mergeCell ref="Z18:AB18"/>
    <mergeCell ref="Z19:AB19"/>
    <mergeCell ref="Z20:AB20"/>
    <mergeCell ref="Z21:AB21"/>
    <mergeCell ref="Z22:AB22"/>
    <mergeCell ref="Z23:AB23"/>
    <mergeCell ref="Z24:AB24"/>
    <mergeCell ref="Z25:AB25"/>
    <mergeCell ref="Z26:AB26"/>
    <mergeCell ref="Z27:AB27"/>
    <mergeCell ref="AC28:AE28"/>
    <mergeCell ref="A4:A7"/>
    <mergeCell ref="A8:A11"/>
    <mergeCell ref="A12:A15"/>
    <mergeCell ref="A16:A19"/>
    <mergeCell ref="A20:A23"/>
    <mergeCell ref="A24:A27"/>
    <mergeCell ref="A30:A33"/>
    <mergeCell ref="A34:A37"/>
    <mergeCell ref="A38:A41"/>
    <mergeCell ref="A42:A45"/>
    <mergeCell ref="A46:A49"/>
    <mergeCell ref="A50:A53"/>
  </mergeCells>
  <pageMargins left="0.751388888888889" right="0.751388888888889" top="1" bottom="1" header="0.5" footer="0.5"/>
  <pageSetup paperSize="9" orientation="portrait"/>
  <headerFooter>
    <oddHeader>&amp;L一味君社群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Q28" sqref="Q28"/>
    </sheetView>
  </sheetViews>
  <sheetFormatPr defaultColWidth="12.75" defaultRowHeight="15.6"/>
  <cols>
    <col min="1" max="2" width="9" style="174" customWidth="1"/>
    <col min="3" max="3" width="7" style="175" customWidth="1"/>
    <col min="4" max="6" width="5.87962962962963" style="176" customWidth="1"/>
    <col min="7" max="7" width="6.25" style="174" customWidth="1"/>
    <col min="8" max="8" width="7" style="174" customWidth="1"/>
    <col min="9" max="9" width="7.37962962962963" style="174" customWidth="1"/>
    <col min="10" max="10" width="6.37962962962963" style="174" customWidth="1"/>
    <col min="11" max="11" width="8.62962962962963" style="174" customWidth="1"/>
    <col min="12" max="12" width="6.37962962962963" style="177" customWidth="1"/>
    <col min="13" max="13" width="5.5" style="178" customWidth="1"/>
    <col min="14" max="17" width="6.12962962962963" style="174" customWidth="1"/>
    <col min="18" max="18" width="11.8796296296296" style="179" customWidth="1"/>
    <col min="19" max="19" width="9.12962962962963" style="175" customWidth="1"/>
    <col min="20" max="20" width="16.3796296296296" style="174" customWidth="1"/>
    <col min="21" max="21" width="13.5" style="179" customWidth="1"/>
    <col min="22" max="22" width="17.8796296296296" style="175" customWidth="1"/>
    <col min="23" max="23" width="9.37962962962963" style="175" customWidth="1"/>
    <col min="24" max="24" width="6.62962962962963" style="177" customWidth="1"/>
    <col min="25" max="26" width="6.25" style="174" customWidth="1"/>
    <col min="27" max="27" width="6.25" style="175" customWidth="1"/>
    <col min="28" max="28" width="9.37962962962963" style="174" customWidth="1"/>
    <col min="29" max="30" width="16.75" style="174" customWidth="1"/>
    <col min="31" max="16384" width="12.75" style="174"/>
  </cols>
  <sheetData>
    <row r="1" spans="1:30">
      <c r="A1" s="180" t="s">
        <v>171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95" t="s">
        <v>172</v>
      </c>
      <c r="O1" s="195"/>
      <c r="P1" s="195"/>
      <c r="Q1" s="195"/>
      <c r="R1" s="195"/>
      <c r="S1" s="195"/>
      <c r="T1" s="195"/>
      <c r="U1" s="195"/>
      <c r="V1" s="195"/>
      <c r="W1" s="195"/>
      <c r="AB1" s="228" t="s">
        <v>173</v>
      </c>
      <c r="AC1" s="229" t="s">
        <v>174</v>
      </c>
      <c r="AD1" s="229"/>
    </row>
    <row r="2" s="172" customFormat="1" ht="32.25" customHeight="1" spans="1:30">
      <c r="A2" s="181" t="s">
        <v>40</v>
      </c>
      <c r="B2" s="181" t="s">
        <v>101</v>
      </c>
      <c r="C2" s="181" t="s">
        <v>2</v>
      </c>
      <c r="D2" s="182" t="s">
        <v>3</v>
      </c>
      <c r="E2" s="182" t="s">
        <v>4</v>
      </c>
      <c r="F2" s="182" t="s">
        <v>44</v>
      </c>
      <c r="G2" s="183" t="s">
        <v>175</v>
      </c>
      <c r="H2" s="183" t="s">
        <v>20</v>
      </c>
      <c r="I2" s="196" t="s">
        <v>176</v>
      </c>
      <c r="J2" s="183" t="s">
        <v>177</v>
      </c>
      <c r="K2" s="196" t="s">
        <v>178</v>
      </c>
      <c r="L2" s="197" t="s">
        <v>107</v>
      </c>
      <c r="M2" s="198" t="s">
        <v>179</v>
      </c>
      <c r="N2" s="199" t="s">
        <v>180</v>
      </c>
      <c r="O2" s="200" t="s">
        <v>181</v>
      </c>
      <c r="P2" s="199" t="s">
        <v>182</v>
      </c>
      <c r="Q2" s="209" t="s">
        <v>183</v>
      </c>
      <c r="R2" s="210" t="s">
        <v>178</v>
      </c>
      <c r="S2" s="211" t="s">
        <v>184</v>
      </c>
      <c r="T2" s="212" t="s">
        <v>185</v>
      </c>
      <c r="U2" s="210" t="s">
        <v>186</v>
      </c>
      <c r="V2" s="213" t="s">
        <v>103</v>
      </c>
      <c r="W2" s="211" t="s">
        <v>112</v>
      </c>
      <c r="X2" s="214" t="s">
        <v>187</v>
      </c>
      <c r="Y2" s="230" t="s">
        <v>188</v>
      </c>
      <c r="Z2" s="231" t="s">
        <v>189</v>
      </c>
      <c r="AA2" s="232" t="s">
        <v>190</v>
      </c>
      <c r="AB2" s="233" t="s">
        <v>191</v>
      </c>
      <c r="AC2" s="234" t="s">
        <v>192</v>
      </c>
      <c r="AD2" s="234" t="s">
        <v>193</v>
      </c>
    </row>
    <row r="3" ht="48" customHeight="1" spans="1:30">
      <c r="A3" s="117"/>
      <c r="B3" s="184"/>
      <c r="C3" s="185" t="s">
        <v>121</v>
      </c>
      <c r="D3" s="185" t="s">
        <v>121</v>
      </c>
      <c r="E3" s="185" t="s">
        <v>121</v>
      </c>
      <c r="F3" s="186"/>
      <c r="G3" s="187"/>
      <c r="H3" s="185" t="s">
        <v>194</v>
      </c>
      <c r="I3" s="201"/>
      <c r="J3" s="187"/>
      <c r="K3" s="201"/>
      <c r="L3" s="202"/>
      <c r="M3" s="203"/>
      <c r="N3" s="201"/>
      <c r="O3" s="204" t="s">
        <v>63</v>
      </c>
      <c r="P3" s="201"/>
      <c r="Q3" s="185" t="s">
        <v>194</v>
      </c>
      <c r="R3" s="215" t="s">
        <v>195</v>
      </c>
      <c r="S3" s="216" t="s">
        <v>196</v>
      </c>
      <c r="T3" s="217" t="s">
        <v>197</v>
      </c>
      <c r="U3" s="116" t="s">
        <v>198</v>
      </c>
      <c r="V3" s="218" t="s">
        <v>199</v>
      </c>
      <c r="W3" s="204" t="s">
        <v>63</v>
      </c>
      <c r="X3" s="202"/>
      <c r="Y3" s="187"/>
      <c r="Z3" s="116"/>
      <c r="AA3" s="155"/>
      <c r="AB3" s="235"/>
      <c r="AC3" s="236"/>
      <c r="AD3" s="236"/>
    </row>
    <row r="4" s="173" customFormat="1" ht="20.1" customHeight="1" spans="1:30">
      <c r="A4" s="120" t="s">
        <v>22</v>
      </c>
      <c r="B4" s="136" t="s">
        <v>135</v>
      </c>
      <c r="C4" s="122">
        <f>价格策略模拟!B4</f>
        <v>17.99</v>
      </c>
      <c r="D4" s="123">
        <v>0.3</v>
      </c>
      <c r="E4" s="124">
        <f>价格策略模拟!D4</f>
        <v>0</v>
      </c>
      <c r="F4" s="137">
        <f t="shared" ref="F4:F27" si="0">SUM(C4*(1-D4-E4))</f>
        <v>12.593</v>
      </c>
      <c r="G4" s="188"/>
      <c r="H4" s="189">
        <f>阶段总盈亏!AC4</f>
        <v>0</v>
      </c>
      <c r="I4" s="188"/>
      <c r="J4" s="188"/>
      <c r="K4" s="205"/>
      <c r="L4" s="206"/>
      <c r="M4" s="207"/>
      <c r="N4" s="188"/>
      <c r="O4" s="188">
        <f>SUM(Q4/R4)</f>
        <v>132.631578947368</v>
      </c>
      <c r="P4" s="120"/>
      <c r="Q4" s="189">
        <f>阶段总盈亏!H4</f>
        <v>12.6</v>
      </c>
      <c r="R4" s="219">
        <v>0.095</v>
      </c>
      <c r="S4" s="220">
        <v>1.5</v>
      </c>
      <c r="T4" s="120">
        <f>SUM(O4*S4)</f>
        <v>198.947368421053</v>
      </c>
      <c r="U4" s="221">
        <f>SUM(S4/R4/C4)</f>
        <v>0.877680582779907</v>
      </c>
      <c r="V4" s="222">
        <f>SUM(T4/Q4)</f>
        <v>15.7894736842105</v>
      </c>
      <c r="W4" s="222">
        <f>T4/7</f>
        <v>28.4210526315789</v>
      </c>
      <c r="X4" s="206"/>
      <c r="Y4" s="120"/>
      <c r="Z4" s="205"/>
      <c r="AA4" s="222"/>
      <c r="AB4" s="188"/>
      <c r="AC4" s="120"/>
      <c r="AD4" s="120"/>
    </row>
    <row r="5" s="173" customFormat="1" ht="20.1" customHeight="1" spans="1:30">
      <c r="A5" s="120"/>
      <c r="B5" s="136" t="s">
        <v>136</v>
      </c>
      <c r="C5" s="122">
        <f>价格策略模拟!B4</f>
        <v>17.99</v>
      </c>
      <c r="D5" s="123">
        <f>价格策略模拟!C4</f>
        <v>0.2</v>
      </c>
      <c r="E5" s="124">
        <f>价格策略模拟!D4</f>
        <v>0</v>
      </c>
      <c r="F5" s="137">
        <f t="shared" si="0"/>
        <v>14.392</v>
      </c>
      <c r="G5" s="188"/>
      <c r="H5" s="189">
        <f>阶段总盈亏!AC5</f>
        <v>0</v>
      </c>
      <c r="I5" s="188"/>
      <c r="J5" s="188"/>
      <c r="K5" s="205"/>
      <c r="L5" s="206"/>
      <c r="M5" s="207"/>
      <c r="N5" s="188"/>
      <c r="O5" s="188">
        <f t="shared" ref="O5:O11" si="1">SUM(Q5/R5)</f>
        <v>198.947368421053</v>
      </c>
      <c r="P5" s="120"/>
      <c r="Q5" s="189">
        <f>阶段总盈亏!H5</f>
        <v>18.9</v>
      </c>
      <c r="R5" s="219">
        <v>0.095</v>
      </c>
      <c r="S5" s="220">
        <v>1.45</v>
      </c>
      <c r="T5" s="120">
        <f t="shared" ref="T5:T11" si="2">SUM(O5*S5)</f>
        <v>288.473684210526</v>
      </c>
      <c r="U5" s="221">
        <f t="shared" ref="U5:U11" si="3">SUM(S5/R5/C5)</f>
        <v>0.84842456335391</v>
      </c>
      <c r="V5" s="222">
        <f t="shared" ref="V5:V11" si="4">SUM(T5/Q5)</f>
        <v>15.2631578947368</v>
      </c>
      <c r="W5" s="222">
        <f t="shared" ref="W5:W11" si="5">T5/7</f>
        <v>41.2105263157895</v>
      </c>
      <c r="X5" s="206"/>
      <c r="Y5" s="120"/>
      <c r="Z5" s="205"/>
      <c r="AA5" s="222"/>
      <c r="AB5" s="188"/>
      <c r="AC5" s="120"/>
      <c r="AD5" s="120"/>
    </row>
    <row r="6" s="173" customFormat="1" ht="20.1" customHeight="1" spans="1:30">
      <c r="A6" s="120"/>
      <c r="B6" s="136" t="s">
        <v>138</v>
      </c>
      <c r="C6" s="122">
        <f>价格策略模拟!B4</f>
        <v>17.99</v>
      </c>
      <c r="D6" s="123">
        <f>价格策略模拟!C4</f>
        <v>0.2</v>
      </c>
      <c r="E6" s="124">
        <f>价格策略模拟!D4</f>
        <v>0</v>
      </c>
      <c r="F6" s="137">
        <f t="shared" si="0"/>
        <v>14.392</v>
      </c>
      <c r="G6" s="188"/>
      <c r="H6" s="189">
        <f>阶段总盈亏!AC6</f>
        <v>0</v>
      </c>
      <c r="I6" s="188"/>
      <c r="J6" s="188"/>
      <c r="K6" s="205"/>
      <c r="L6" s="206"/>
      <c r="M6" s="207"/>
      <c r="N6" s="188"/>
      <c r="O6" s="188">
        <f t="shared" si="1"/>
        <v>294.736842105263</v>
      </c>
      <c r="P6" s="120"/>
      <c r="Q6" s="189">
        <f>阶段总盈亏!H6</f>
        <v>28</v>
      </c>
      <c r="R6" s="219">
        <v>0.095</v>
      </c>
      <c r="S6" s="220">
        <v>1.4</v>
      </c>
      <c r="T6" s="120">
        <f t="shared" si="2"/>
        <v>412.631578947368</v>
      </c>
      <c r="U6" s="221">
        <f t="shared" si="3"/>
        <v>0.819168543927913</v>
      </c>
      <c r="V6" s="222">
        <f t="shared" si="4"/>
        <v>14.7368421052632</v>
      </c>
      <c r="W6" s="222">
        <f t="shared" si="5"/>
        <v>58.9473684210526</v>
      </c>
      <c r="X6" s="206"/>
      <c r="Y6" s="120"/>
      <c r="Z6" s="205"/>
      <c r="AA6" s="222"/>
      <c r="AB6" s="188"/>
      <c r="AC6" s="120"/>
      <c r="AD6" s="120"/>
    </row>
    <row r="7" s="173" customFormat="1" ht="20.1" customHeight="1" spans="1:30">
      <c r="A7" s="120"/>
      <c r="B7" s="136" t="s">
        <v>140</v>
      </c>
      <c r="C7" s="122">
        <f>价格策略模拟!B4</f>
        <v>17.99</v>
      </c>
      <c r="D7" s="123">
        <f>价格策略模拟!C4</f>
        <v>0.2</v>
      </c>
      <c r="E7" s="124">
        <f>价格策略模拟!D4</f>
        <v>0</v>
      </c>
      <c r="F7" s="137">
        <f t="shared" si="0"/>
        <v>14.392</v>
      </c>
      <c r="G7" s="188"/>
      <c r="H7" s="189">
        <f>阶段总盈亏!AC7</f>
        <v>0</v>
      </c>
      <c r="I7" s="120"/>
      <c r="J7" s="120"/>
      <c r="K7" s="205"/>
      <c r="L7" s="208"/>
      <c r="M7" s="207"/>
      <c r="N7" s="120"/>
      <c r="O7" s="188">
        <f t="shared" si="1"/>
        <v>412.631578947368</v>
      </c>
      <c r="P7" s="120"/>
      <c r="Q7" s="189">
        <f>阶段总盈亏!H7</f>
        <v>39.2</v>
      </c>
      <c r="R7" s="219">
        <v>0.095</v>
      </c>
      <c r="S7" s="220">
        <v>1.35</v>
      </c>
      <c r="T7" s="120">
        <f t="shared" si="2"/>
        <v>557.052631578947</v>
      </c>
      <c r="U7" s="221">
        <f t="shared" si="3"/>
        <v>0.789912524501916</v>
      </c>
      <c r="V7" s="222">
        <f t="shared" si="4"/>
        <v>14.2105263157895</v>
      </c>
      <c r="W7" s="222">
        <f t="shared" si="5"/>
        <v>79.5789473684211</v>
      </c>
      <c r="X7" s="208"/>
      <c r="Y7" s="120"/>
      <c r="Z7" s="120"/>
      <c r="AA7" s="227"/>
      <c r="AB7" s="120"/>
      <c r="AC7" s="120"/>
      <c r="AD7" s="120"/>
    </row>
    <row r="8" spans="1:30">
      <c r="A8" s="120" t="s">
        <v>24</v>
      </c>
      <c r="B8" s="136" t="s">
        <v>142</v>
      </c>
      <c r="C8" s="122">
        <f>价格策略模拟!B5</f>
        <v>17.99</v>
      </c>
      <c r="D8" s="123">
        <f>价格策略模拟!C5</f>
        <v>0.15</v>
      </c>
      <c r="E8" s="124">
        <f>价格策略模拟!D5</f>
        <v>0</v>
      </c>
      <c r="F8" s="137">
        <f t="shared" si="0"/>
        <v>15.2915</v>
      </c>
      <c r="G8" s="120"/>
      <c r="H8" s="189">
        <f>阶段总盈亏!AC8</f>
        <v>0</v>
      </c>
      <c r="I8" s="120"/>
      <c r="J8" s="120"/>
      <c r="K8" s="120"/>
      <c r="L8" s="208"/>
      <c r="M8" s="207"/>
      <c r="N8" s="120"/>
      <c r="O8" s="188">
        <f t="shared" si="1"/>
        <v>504</v>
      </c>
      <c r="P8" s="120"/>
      <c r="Q8" s="189">
        <f>阶段总盈亏!H8</f>
        <v>50.4</v>
      </c>
      <c r="R8" s="219">
        <v>0.1</v>
      </c>
      <c r="S8" s="220">
        <v>1.35</v>
      </c>
      <c r="T8" s="120">
        <f t="shared" si="2"/>
        <v>680.4</v>
      </c>
      <c r="U8" s="221">
        <f t="shared" si="3"/>
        <v>0.750416898276821</v>
      </c>
      <c r="V8" s="222">
        <f t="shared" si="4"/>
        <v>13.5</v>
      </c>
      <c r="W8" s="222">
        <f t="shared" si="5"/>
        <v>97.2</v>
      </c>
      <c r="X8" s="208"/>
      <c r="Y8" s="120"/>
      <c r="Z8" s="120"/>
      <c r="AA8" s="227"/>
      <c r="AB8" s="120"/>
      <c r="AC8" s="120"/>
      <c r="AD8" s="120"/>
    </row>
    <row r="9" spans="1:30">
      <c r="A9" s="120"/>
      <c r="B9" s="136" t="s">
        <v>144</v>
      </c>
      <c r="C9" s="122">
        <f>价格策略模拟!B5</f>
        <v>17.99</v>
      </c>
      <c r="D9" s="123">
        <f>价格策略模拟!C5</f>
        <v>0.15</v>
      </c>
      <c r="E9" s="124">
        <f>价格策略模拟!D5</f>
        <v>0</v>
      </c>
      <c r="F9" s="137">
        <f t="shared" si="0"/>
        <v>15.2915</v>
      </c>
      <c r="G9" s="120"/>
      <c r="H9" s="189">
        <f>阶段总盈亏!AC9</f>
        <v>0</v>
      </c>
      <c r="I9" s="120"/>
      <c r="J9" s="120"/>
      <c r="K9" s="120"/>
      <c r="L9" s="208"/>
      <c r="M9" s="207"/>
      <c r="N9" s="120"/>
      <c r="O9" s="188">
        <f t="shared" si="1"/>
        <v>653.333333333333</v>
      </c>
      <c r="P9" s="120"/>
      <c r="Q9" s="189">
        <f>阶段总盈亏!H9</f>
        <v>65.3333333333333</v>
      </c>
      <c r="R9" s="219">
        <v>0.1</v>
      </c>
      <c r="S9" s="220">
        <v>1.35</v>
      </c>
      <c r="T9" s="120">
        <f t="shared" si="2"/>
        <v>882</v>
      </c>
      <c r="U9" s="221">
        <f t="shared" si="3"/>
        <v>0.750416898276821</v>
      </c>
      <c r="V9" s="222">
        <f t="shared" si="4"/>
        <v>13.5</v>
      </c>
      <c r="W9" s="222">
        <f t="shared" si="5"/>
        <v>126</v>
      </c>
      <c r="X9" s="208"/>
      <c r="Y9" s="120"/>
      <c r="Z9" s="120"/>
      <c r="AA9" s="227"/>
      <c r="AB9" s="120"/>
      <c r="AC9" s="120"/>
      <c r="AD9" s="120"/>
    </row>
    <row r="10" spans="1:30">
      <c r="A10" s="120"/>
      <c r="B10" s="136" t="s">
        <v>146</v>
      </c>
      <c r="C10" s="122">
        <f>价格策略模拟!B5</f>
        <v>17.99</v>
      </c>
      <c r="D10" s="123">
        <f>价格策略模拟!C5</f>
        <v>0.15</v>
      </c>
      <c r="E10" s="124">
        <f>价格策略模拟!D5</f>
        <v>0</v>
      </c>
      <c r="F10" s="137">
        <f t="shared" si="0"/>
        <v>15.2915</v>
      </c>
      <c r="G10" s="120"/>
      <c r="H10" s="189">
        <f>阶段总盈亏!AC10</f>
        <v>0</v>
      </c>
      <c r="I10" s="120"/>
      <c r="J10" s="120"/>
      <c r="K10" s="120"/>
      <c r="L10" s="208"/>
      <c r="M10" s="207"/>
      <c r="N10" s="120"/>
      <c r="O10" s="188">
        <f t="shared" si="1"/>
        <v>787.5</v>
      </c>
      <c r="P10" s="120"/>
      <c r="Q10" s="189">
        <f>阶段总盈亏!H10</f>
        <v>78.75</v>
      </c>
      <c r="R10" s="219">
        <v>0.1</v>
      </c>
      <c r="S10" s="220">
        <v>1.35</v>
      </c>
      <c r="T10" s="120">
        <f t="shared" si="2"/>
        <v>1063.125</v>
      </c>
      <c r="U10" s="221">
        <f t="shared" si="3"/>
        <v>0.750416898276821</v>
      </c>
      <c r="V10" s="222">
        <f t="shared" si="4"/>
        <v>13.5</v>
      </c>
      <c r="W10" s="222">
        <f t="shared" si="5"/>
        <v>151.875</v>
      </c>
      <c r="X10" s="208"/>
      <c r="Y10" s="120"/>
      <c r="Z10" s="120"/>
      <c r="AA10" s="227"/>
      <c r="AB10" s="120"/>
      <c r="AC10" s="120"/>
      <c r="AD10" s="120"/>
    </row>
    <row r="11" spans="1:30">
      <c r="A11" s="120"/>
      <c r="B11" s="136" t="s">
        <v>148</v>
      </c>
      <c r="C11" s="122">
        <f>价格策略模拟!B5</f>
        <v>17.99</v>
      </c>
      <c r="D11" s="123">
        <f>价格策略模拟!C5</f>
        <v>0.15</v>
      </c>
      <c r="E11" s="124">
        <f>价格策略模拟!D5</f>
        <v>0</v>
      </c>
      <c r="F11" s="137">
        <f t="shared" si="0"/>
        <v>15.2915</v>
      </c>
      <c r="G11" s="120"/>
      <c r="H11" s="189">
        <f>阶段总盈亏!AC11</f>
        <v>0</v>
      </c>
      <c r="I11" s="120"/>
      <c r="J11" s="120"/>
      <c r="K11" s="120"/>
      <c r="L11" s="208"/>
      <c r="M11" s="207"/>
      <c r="N11" s="120"/>
      <c r="O11" s="188">
        <f t="shared" si="1"/>
        <v>980</v>
      </c>
      <c r="P11" s="120"/>
      <c r="Q11" s="189">
        <f>阶段总盈亏!H11</f>
        <v>98</v>
      </c>
      <c r="R11" s="219">
        <v>0.1</v>
      </c>
      <c r="S11" s="220">
        <v>1.35</v>
      </c>
      <c r="T11" s="120">
        <f t="shared" si="2"/>
        <v>1323</v>
      </c>
      <c r="U11" s="221">
        <f t="shared" si="3"/>
        <v>0.750416898276821</v>
      </c>
      <c r="V11" s="222">
        <f t="shared" si="4"/>
        <v>13.5</v>
      </c>
      <c r="W11" s="222">
        <f t="shared" si="5"/>
        <v>189</v>
      </c>
      <c r="X11" s="208"/>
      <c r="Y11" s="120"/>
      <c r="Z11" s="120"/>
      <c r="AA11" s="227"/>
      <c r="AB11" s="120"/>
      <c r="AC11" s="120"/>
      <c r="AD11" s="120"/>
    </row>
    <row r="12" spans="1:30">
      <c r="A12" s="120" t="s">
        <v>26</v>
      </c>
      <c r="B12" s="136" t="s">
        <v>149</v>
      </c>
      <c r="C12" s="122">
        <f>价格策略模拟!B6</f>
        <v>17.99</v>
      </c>
      <c r="D12" s="123">
        <f>价格策略模拟!C6</f>
        <v>0.1</v>
      </c>
      <c r="E12" s="124">
        <f>价格策略模拟!D6</f>
        <v>0</v>
      </c>
      <c r="F12" s="137">
        <f t="shared" si="0"/>
        <v>16.191</v>
      </c>
      <c r="G12" s="120"/>
      <c r="H12" s="189">
        <f>阶段总盈亏!AC12</f>
        <v>0</v>
      </c>
      <c r="I12" s="120"/>
      <c r="J12" s="120"/>
      <c r="K12" s="120"/>
      <c r="L12" s="208"/>
      <c r="M12" s="207"/>
      <c r="N12" s="120"/>
      <c r="O12" s="188">
        <f t="shared" ref="O12:O27" si="6">SUM(Q12/R12)</f>
        <v>1097.72727272727</v>
      </c>
      <c r="P12" s="120"/>
      <c r="Q12" s="189">
        <f>阶段总盈亏!H12</f>
        <v>120.75</v>
      </c>
      <c r="R12" s="219">
        <v>0.11</v>
      </c>
      <c r="S12" s="220">
        <v>1.4</v>
      </c>
      <c r="T12" s="120">
        <f t="shared" ref="T12:T27" si="7">SUM(O12*S12)</f>
        <v>1536.81818181818</v>
      </c>
      <c r="U12" s="221">
        <f t="shared" ref="U12:U27" si="8">SUM(S12/R12/C12)</f>
        <v>0.707463742483198</v>
      </c>
      <c r="V12" s="222">
        <f t="shared" ref="V12:V27" si="9">SUM(T12/Q12)</f>
        <v>12.7272727272727</v>
      </c>
      <c r="W12" s="222">
        <f t="shared" ref="W12:W27" si="10">T12/7</f>
        <v>219.545454545455</v>
      </c>
      <c r="X12" s="208"/>
      <c r="Y12" s="120"/>
      <c r="Z12" s="120"/>
      <c r="AA12" s="227"/>
      <c r="AB12" s="120"/>
      <c r="AC12" s="120"/>
      <c r="AD12" s="120"/>
    </row>
    <row r="13" spans="1:30">
      <c r="A13" s="120"/>
      <c r="B13" s="136" t="s">
        <v>150</v>
      </c>
      <c r="C13" s="122">
        <f>价格策略模拟!B6</f>
        <v>17.99</v>
      </c>
      <c r="D13" s="123">
        <f>价格策略模拟!C6</f>
        <v>0.1</v>
      </c>
      <c r="E13" s="124">
        <f>价格策略模拟!D6</f>
        <v>0</v>
      </c>
      <c r="F13" s="137">
        <f t="shared" si="0"/>
        <v>16.191</v>
      </c>
      <c r="G13" s="120"/>
      <c r="H13" s="189">
        <f>阶段总盈亏!AC13</f>
        <v>0</v>
      </c>
      <c r="I13" s="120"/>
      <c r="J13" s="120"/>
      <c r="K13" s="120"/>
      <c r="L13" s="208"/>
      <c r="M13" s="207"/>
      <c r="N13" s="120"/>
      <c r="O13" s="188">
        <f t="shared" si="6"/>
        <v>992.727272727273</v>
      </c>
      <c r="P13" s="120"/>
      <c r="Q13" s="189">
        <f>阶段总盈亏!H13</f>
        <v>109.2</v>
      </c>
      <c r="R13" s="219">
        <v>0.11</v>
      </c>
      <c r="S13" s="220">
        <v>1.4</v>
      </c>
      <c r="T13" s="120">
        <f t="shared" si="7"/>
        <v>1389.81818181818</v>
      </c>
      <c r="U13" s="221">
        <f t="shared" si="8"/>
        <v>0.707463742483198</v>
      </c>
      <c r="V13" s="222">
        <f t="shared" si="9"/>
        <v>12.7272727272727</v>
      </c>
      <c r="W13" s="222">
        <f t="shared" si="10"/>
        <v>198.545454545455</v>
      </c>
      <c r="X13" s="208"/>
      <c r="Y13" s="120"/>
      <c r="Z13" s="120"/>
      <c r="AA13" s="227"/>
      <c r="AB13" s="120"/>
      <c r="AC13" s="120"/>
      <c r="AD13" s="120"/>
    </row>
    <row r="14" spans="1:30">
      <c r="A14" s="120"/>
      <c r="B14" s="136" t="s">
        <v>152</v>
      </c>
      <c r="C14" s="122">
        <f>价格策略模拟!B6</f>
        <v>17.99</v>
      </c>
      <c r="D14" s="123">
        <f>价格策略模拟!C6</f>
        <v>0.1</v>
      </c>
      <c r="E14" s="124">
        <f>价格策略模拟!D6</f>
        <v>0</v>
      </c>
      <c r="F14" s="137">
        <f t="shared" si="0"/>
        <v>16.191</v>
      </c>
      <c r="G14" s="120"/>
      <c r="H14" s="189">
        <f>阶段总盈亏!AC14</f>
        <v>0</v>
      </c>
      <c r="I14" s="120"/>
      <c r="J14" s="120"/>
      <c r="K14" s="120"/>
      <c r="L14" s="208"/>
      <c r="M14" s="207"/>
      <c r="N14" s="120"/>
      <c r="O14" s="188">
        <f t="shared" si="6"/>
        <v>901.515151515151</v>
      </c>
      <c r="P14" s="120"/>
      <c r="Q14" s="189">
        <f>阶段总盈亏!H14</f>
        <v>99.1666666666667</v>
      </c>
      <c r="R14" s="219">
        <v>0.11</v>
      </c>
      <c r="S14" s="220">
        <v>1.4</v>
      </c>
      <c r="T14" s="120">
        <f t="shared" si="7"/>
        <v>1262.12121212121</v>
      </c>
      <c r="U14" s="221">
        <f t="shared" si="8"/>
        <v>0.707463742483198</v>
      </c>
      <c r="V14" s="222">
        <f t="shared" si="9"/>
        <v>12.7272727272727</v>
      </c>
      <c r="W14" s="222">
        <f t="shared" si="10"/>
        <v>180.30303030303</v>
      </c>
      <c r="X14" s="208"/>
      <c r="Y14" s="120"/>
      <c r="Z14" s="120"/>
      <c r="AA14" s="227"/>
      <c r="AB14" s="120"/>
      <c r="AC14" s="120"/>
      <c r="AD14" s="120"/>
    </row>
    <row r="15" spans="1:30">
      <c r="A15" s="120"/>
      <c r="B15" s="136" t="s">
        <v>154</v>
      </c>
      <c r="C15" s="122">
        <f>价格策略模拟!B6</f>
        <v>17.99</v>
      </c>
      <c r="D15" s="123">
        <f>价格策略模拟!C6</f>
        <v>0.1</v>
      </c>
      <c r="E15" s="124">
        <f>价格策略模拟!D6</f>
        <v>0</v>
      </c>
      <c r="F15" s="137">
        <f t="shared" si="0"/>
        <v>16.191</v>
      </c>
      <c r="G15" s="120"/>
      <c r="H15" s="189">
        <f>阶段总盈亏!AC15</f>
        <v>20</v>
      </c>
      <c r="I15" s="120"/>
      <c r="J15" s="120"/>
      <c r="K15" s="120"/>
      <c r="L15" s="208"/>
      <c r="M15" s="207"/>
      <c r="N15" s="120"/>
      <c r="O15" s="188">
        <f t="shared" si="6"/>
        <v>954.545454545455</v>
      </c>
      <c r="P15" s="120"/>
      <c r="Q15" s="189">
        <f>阶段总盈亏!H15</f>
        <v>105</v>
      </c>
      <c r="R15" s="219">
        <v>0.11</v>
      </c>
      <c r="S15" s="220">
        <v>1.35</v>
      </c>
      <c r="T15" s="120">
        <f t="shared" si="7"/>
        <v>1288.63636363636</v>
      </c>
      <c r="U15" s="221">
        <f t="shared" si="8"/>
        <v>0.682197180251655</v>
      </c>
      <c r="V15" s="222">
        <f t="shared" si="9"/>
        <v>12.2727272727273</v>
      </c>
      <c r="W15" s="222">
        <f t="shared" si="10"/>
        <v>184.090909090909</v>
      </c>
      <c r="X15" s="208"/>
      <c r="Y15" s="120"/>
      <c r="Z15" s="120"/>
      <c r="AA15" s="227"/>
      <c r="AB15" s="120"/>
      <c r="AC15" s="120"/>
      <c r="AD15" s="120"/>
    </row>
    <row r="16" spans="1:30">
      <c r="A16" s="120" t="s">
        <v>28</v>
      </c>
      <c r="B16" s="136" t="s">
        <v>156</v>
      </c>
      <c r="C16" s="122">
        <f>价格策略模拟!B7</f>
        <v>17.99</v>
      </c>
      <c r="D16" s="123">
        <f>价格策略模拟!C7</f>
        <v>0.05</v>
      </c>
      <c r="E16" s="124">
        <f>价格策略模拟!D7</f>
        <v>0</v>
      </c>
      <c r="F16" s="137">
        <f t="shared" si="0"/>
        <v>17.0905</v>
      </c>
      <c r="G16" s="120"/>
      <c r="H16" s="189">
        <f>阶段总盈亏!AC16</f>
        <v>0</v>
      </c>
      <c r="I16" s="120"/>
      <c r="J16" s="120"/>
      <c r="K16" s="120"/>
      <c r="L16" s="208"/>
      <c r="M16" s="207"/>
      <c r="N16" s="120"/>
      <c r="O16" s="188">
        <f t="shared" si="6"/>
        <v>875</v>
      </c>
      <c r="P16" s="120"/>
      <c r="Q16" s="189">
        <f>阶段总盈亏!H16</f>
        <v>105</v>
      </c>
      <c r="R16" s="219">
        <v>0.12</v>
      </c>
      <c r="S16" s="220">
        <v>1.3</v>
      </c>
      <c r="T16" s="120">
        <f t="shared" si="7"/>
        <v>1137.5</v>
      </c>
      <c r="U16" s="221">
        <f t="shared" si="8"/>
        <v>0.60218639985177</v>
      </c>
      <c r="V16" s="222">
        <f t="shared" si="9"/>
        <v>10.8333333333333</v>
      </c>
      <c r="W16" s="222">
        <f t="shared" si="10"/>
        <v>162.5</v>
      </c>
      <c r="X16" s="208"/>
      <c r="Y16" s="120"/>
      <c r="Z16" s="120"/>
      <c r="AA16" s="227"/>
      <c r="AB16" s="120"/>
      <c r="AC16" s="120"/>
      <c r="AD16" s="120"/>
    </row>
    <row r="17" spans="1:30">
      <c r="A17" s="120"/>
      <c r="B17" s="136" t="s">
        <v>158</v>
      </c>
      <c r="C17" s="122">
        <f>价格策略模拟!B7</f>
        <v>17.99</v>
      </c>
      <c r="D17" s="123">
        <f>价格策略模拟!C7</f>
        <v>0.05</v>
      </c>
      <c r="E17" s="124">
        <f>价格策略模拟!D7</f>
        <v>0</v>
      </c>
      <c r="F17" s="137">
        <f t="shared" si="0"/>
        <v>17.0905</v>
      </c>
      <c r="G17" s="120"/>
      <c r="H17" s="189">
        <f>阶段总盈亏!AC17</f>
        <v>0</v>
      </c>
      <c r="I17" s="120"/>
      <c r="J17" s="120"/>
      <c r="K17" s="120"/>
      <c r="L17" s="208"/>
      <c r="M17" s="207"/>
      <c r="N17" s="120"/>
      <c r="O17" s="188">
        <f t="shared" si="6"/>
        <v>875</v>
      </c>
      <c r="P17" s="120"/>
      <c r="Q17" s="189">
        <f>阶段总盈亏!H17</f>
        <v>105</v>
      </c>
      <c r="R17" s="219">
        <v>0.12</v>
      </c>
      <c r="S17" s="220">
        <v>1.3</v>
      </c>
      <c r="T17" s="120">
        <f t="shared" si="7"/>
        <v>1137.5</v>
      </c>
      <c r="U17" s="221">
        <f t="shared" si="8"/>
        <v>0.60218639985177</v>
      </c>
      <c r="V17" s="222">
        <f t="shared" si="9"/>
        <v>10.8333333333333</v>
      </c>
      <c r="W17" s="222">
        <f t="shared" si="10"/>
        <v>162.5</v>
      </c>
      <c r="X17" s="208"/>
      <c r="Y17" s="120"/>
      <c r="Z17" s="120"/>
      <c r="AA17" s="227"/>
      <c r="AB17" s="120"/>
      <c r="AC17" s="120"/>
      <c r="AD17" s="120"/>
    </row>
    <row r="18" spans="1:30">
      <c r="A18" s="120"/>
      <c r="B18" s="136" t="s">
        <v>159</v>
      </c>
      <c r="C18" s="122">
        <f>价格策略模拟!B7</f>
        <v>17.99</v>
      </c>
      <c r="D18" s="123">
        <f>价格策略模拟!C7</f>
        <v>0.05</v>
      </c>
      <c r="E18" s="124">
        <f>价格策略模拟!D7</f>
        <v>0</v>
      </c>
      <c r="F18" s="137">
        <f t="shared" si="0"/>
        <v>17.0905</v>
      </c>
      <c r="G18" s="120"/>
      <c r="H18" s="189">
        <f>阶段总盈亏!AC18</f>
        <v>0</v>
      </c>
      <c r="I18" s="120"/>
      <c r="J18" s="120"/>
      <c r="K18" s="120"/>
      <c r="L18" s="208"/>
      <c r="M18" s="207"/>
      <c r="N18" s="120"/>
      <c r="O18" s="188">
        <f t="shared" si="6"/>
        <v>700</v>
      </c>
      <c r="P18" s="120"/>
      <c r="Q18" s="189">
        <f>阶段总盈亏!H18</f>
        <v>84</v>
      </c>
      <c r="R18" s="219">
        <v>0.12</v>
      </c>
      <c r="S18" s="220">
        <v>1.25</v>
      </c>
      <c r="T18" s="120">
        <f t="shared" si="7"/>
        <v>875</v>
      </c>
      <c r="U18" s="221">
        <f t="shared" si="8"/>
        <v>0.579025384472855</v>
      </c>
      <c r="V18" s="222">
        <f t="shared" si="9"/>
        <v>10.4166666666667</v>
      </c>
      <c r="W18" s="222">
        <f t="shared" si="10"/>
        <v>125</v>
      </c>
      <c r="X18" s="208"/>
      <c r="Y18" s="120"/>
      <c r="Z18" s="120"/>
      <c r="AA18" s="227"/>
      <c r="AB18" s="120"/>
      <c r="AC18" s="120"/>
      <c r="AD18" s="120"/>
    </row>
    <row r="19" spans="1:30">
      <c r="A19" s="120"/>
      <c r="B19" s="136" t="s">
        <v>160</v>
      </c>
      <c r="C19" s="122">
        <f>价格策略模拟!B7</f>
        <v>17.99</v>
      </c>
      <c r="D19" s="123">
        <f>价格策略模拟!C7</f>
        <v>0.05</v>
      </c>
      <c r="E19" s="124">
        <f>价格策略模拟!D7</f>
        <v>0</v>
      </c>
      <c r="F19" s="137">
        <f t="shared" si="0"/>
        <v>17.0905</v>
      </c>
      <c r="G19" s="120"/>
      <c r="H19" s="189">
        <f>阶段总盈亏!AC19</f>
        <v>0</v>
      </c>
      <c r="I19" s="120"/>
      <c r="J19" s="120"/>
      <c r="K19" s="120"/>
      <c r="L19" s="208"/>
      <c r="M19" s="207"/>
      <c r="N19" s="120"/>
      <c r="O19" s="188">
        <f t="shared" si="6"/>
        <v>700</v>
      </c>
      <c r="P19" s="120"/>
      <c r="Q19" s="189">
        <f>阶段总盈亏!H19</f>
        <v>84</v>
      </c>
      <c r="R19" s="219">
        <v>0.12</v>
      </c>
      <c r="S19" s="220">
        <v>1.25</v>
      </c>
      <c r="T19" s="120">
        <f t="shared" si="7"/>
        <v>875</v>
      </c>
      <c r="U19" s="221">
        <f t="shared" si="8"/>
        <v>0.579025384472855</v>
      </c>
      <c r="V19" s="222">
        <f t="shared" si="9"/>
        <v>10.4166666666667</v>
      </c>
      <c r="W19" s="222">
        <f t="shared" si="10"/>
        <v>125</v>
      </c>
      <c r="X19" s="208"/>
      <c r="Y19" s="120"/>
      <c r="Z19" s="120"/>
      <c r="AA19" s="227"/>
      <c r="AB19" s="120"/>
      <c r="AC19" s="120"/>
      <c r="AD19" s="120"/>
    </row>
    <row r="20" spans="1:30">
      <c r="A20" s="120" t="s">
        <v>30</v>
      </c>
      <c r="B20" s="136" t="s">
        <v>161</v>
      </c>
      <c r="C20" s="122">
        <f>价格策略模拟!B8</f>
        <v>17.99</v>
      </c>
      <c r="D20" s="123">
        <f>价格策略模拟!C8</f>
        <v>0.05</v>
      </c>
      <c r="E20" s="124">
        <f>价格策略模拟!D8</f>
        <v>0</v>
      </c>
      <c r="F20" s="137">
        <f t="shared" si="0"/>
        <v>17.0905</v>
      </c>
      <c r="G20" s="120"/>
      <c r="H20" s="189">
        <f>阶段总盈亏!AC20</f>
        <v>0</v>
      </c>
      <c r="I20" s="120"/>
      <c r="J20" s="120"/>
      <c r="K20" s="120"/>
      <c r="L20" s="208"/>
      <c r="M20" s="207"/>
      <c r="N20" s="120"/>
      <c r="O20" s="188">
        <f t="shared" si="6"/>
        <v>646.153846153846</v>
      </c>
      <c r="P20" s="120"/>
      <c r="Q20" s="189">
        <f>阶段总盈亏!H20</f>
        <v>84</v>
      </c>
      <c r="R20" s="219">
        <v>0.13</v>
      </c>
      <c r="S20" s="220">
        <v>1.2</v>
      </c>
      <c r="T20" s="120">
        <f t="shared" si="7"/>
        <v>775.384615384615</v>
      </c>
      <c r="U20" s="221">
        <f t="shared" si="8"/>
        <v>0.51310557147133</v>
      </c>
      <c r="V20" s="222">
        <f t="shared" si="9"/>
        <v>9.23076923076923</v>
      </c>
      <c r="W20" s="222">
        <f t="shared" si="10"/>
        <v>110.769230769231</v>
      </c>
      <c r="X20" s="208"/>
      <c r="Y20" s="120"/>
      <c r="Z20" s="120"/>
      <c r="AA20" s="227"/>
      <c r="AB20" s="120"/>
      <c r="AC20" s="120"/>
      <c r="AD20" s="120"/>
    </row>
    <row r="21" spans="1:30">
      <c r="A21" s="120"/>
      <c r="B21" s="136" t="s">
        <v>162</v>
      </c>
      <c r="C21" s="122">
        <f>价格策略模拟!B8</f>
        <v>17.99</v>
      </c>
      <c r="D21" s="123">
        <f>价格策略模拟!C8</f>
        <v>0.05</v>
      </c>
      <c r="E21" s="124">
        <f>价格策略模拟!D8</f>
        <v>0</v>
      </c>
      <c r="F21" s="137">
        <f t="shared" si="0"/>
        <v>17.0905</v>
      </c>
      <c r="G21" s="120"/>
      <c r="H21" s="189">
        <f>阶段总盈亏!AC21</f>
        <v>0</v>
      </c>
      <c r="I21" s="120"/>
      <c r="J21" s="120"/>
      <c r="K21" s="120"/>
      <c r="L21" s="208"/>
      <c r="M21" s="207"/>
      <c r="N21" s="120"/>
      <c r="O21" s="188">
        <f t="shared" si="6"/>
        <v>646.153846153846</v>
      </c>
      <c r="P21" s="120"/>
      <c r="Q21" s="189">
        <f>阶段总盈亏!H21</f>
        <v>84</v>
      </c>
      <c r="R21" s="219">
        <v>0.13</v>
      </c>
      <c r="S21" s="220">
        <v>1.2</v>
      </c>
      <c r="T21" s="120">
        <f t="shared" si="7"/>
        <v>775.384615384615</v>
      </c>
      <c r="U21" s="221">
        <f t="shared" si="8"/>
        <v>0.51310557147133</v>
      </c>
      <c r="V21" s="222">
        <f t="shared" si="9"/>
        <v>9.23076923076923</v>
      </c>
      <c r="W21" s="222">
        <f t="shared" si="10"/>
        <v>110.769230769231</v>
      </c>
      <c r="X21" s="208"/>
      <c r="Y21" s="120"/>
      <c r="Z21" s="120"/>
      <c r="AA21" s="227"/>
      <c r="AB21" s="120"/>
      <c r="AC21" s="120"/>
      <c r="AD21" s="120"/>
    </row>
    <row r="22" spans="1:30">
      <c r="A22" s="120"/>
      <c r="B22" s="136" t="s">
        <v>163</v>
      </c>
      <c r="C22" s="122">
        <f>价格策略模拟!B8</f>
        <v>17.99</v>
      </c>
      <c r="D22" s="123">
        <f>价格策略模拟!C8</f>
        <v>0.05</v>
      </c>
      <c r="E22" s="124">
        <f>价格策略模拟!D8</f>
        <v>0</v>
      </c>
      <c r="F22" s="137">
        <f t="shared" si="0"/>
        <v>17.0905</v>
      </c>
      <c r="G22" s="120"/>
      <c r="H22" s="189">
        <f>阶段总盈亏!AC22</f>
        <v>0</v>
      </c>
      <c r="I22" s="120"/>
      <c r="J22" s="120"/>
      <c r="K22" s="120"/>
      <c r="L22" s="208"/>
      <c r="M22" s="207"/>
      <c r="N22" s="120"/>
      <c r="O22" s="188">
        <f t="shared" si="6"/>
        <v>646.153846153846</v>
      </c>
      <c r="P22" s="120"/>
      <c r="Q22" s="189">
        <f>阶段总盈亏!H22</f>
        <v>84</v>
      </c>
      <c r="R22" s="219">
        <v>0.13</v>
      </c>
      <c r="S22" s="220">
        <v>1.15</v>
      </c>
      <c r="T22" s="120">
        <f t="shared" si="7"/>
        <v>743.076923076923</v>
      </c>
      <c r="U22" s="221">
        <f t="shared" si="8"/>
        <v>0.491726172660025</v>
      </c>
      <c r="V22" s="222">
        <f t="shared" si="9"/>
        <v>8.84615384615384</v>
      </c>
      <c r="W22" s="222">
        <f t="shared" si="10"/>
        <v>106.153846153846</v>
      </c>
      <c r="X22" s="208"/>
      <c r="Y22" s="120"/>
      <c r="Z22" s="120"/>
      <c r="AA22" s="227"/>
      <c r="AB22" s="120"/>
      <c r="AC22" s="120"/>
      <c r="AD22" s="120"/>
    </row>
    <row r="23" spans="1:30">
      <c r="A23" s="120"/>
      <c r="B23" s="136" t="s">
        <v>164</v>
      </c>
      <c r="C23" s="122">
        <f>价格策略模拟!B8</f>
        <v>17.99</v>
      </c>
      <c r="D23" s="123">
        <f>价格策略模拟!C8</f>
        <v>0.05</v>
      </c>
      <c r="E23" s="124">
        <f>价格策略模拟!D8</f>
        <v>0</v>
      </c>
      <c r="F23" s="137">
        <f t="shared" si="0"/>
        <v>17.0905</v>
      </c>
      <c r="G23" s="120"/>
      <c r="H23" s="189">
        <f>阶段总盈亏!AC23</f>
        <v>0</v>
      </c>
      <c r="I23" s="120"/>
      <c r="J23" s="120"/>
      <c r="K23" s="120"/>
      <c r="L23" s="208"/>
      <c r="M23" s="207"/>
      <c r="N23" s="120"/>
      <c r="O23" s="188">
        <f t="shared" si="6"/>
        <v>484.615384615385</v>
      </c>
      <c r="P23" s="120"/>
      <c r="Q23" s="189">
        <f>阶段总盈亏!H23</f>
        <v>63</v>
      </c>
      <c r="R23" s="219">
        <v>0.13</v>
      </c>
      <c r="S23" s="220">
        <v>1.15</v>
      </c>
      <c r="T23" s="120">
        <f t="shared" si="7"/>
        <v>557.307692307692</v>
      </c>
      <c r="U23" s="221">
        <f t="shared" si="8"/>
        <v>0.491726172660025</v>
      </c>
      <c r="V23" s="222">
        <f t="shared" si="9"/>
        <v>8.84615384615384</v>
      </c>
      <c r="W23" s="222">
        <f t="shared" si="10"/>
        <v>79.6153846153846</v>
      </c>
      <c r="X23" s="208"/>
      <c r="Y23" s="120"/>
      <c r="Z23" s="120"/>
      <c r="AA23" s="227"/>
      <c r="AB23" s="120"/>
      <c r="AC23" s="120"/>
      <c r="AD23" s="120"/>
    </row>
    <row r="24" spans="1:30">
      <c r="A24" s="120" t="s">
        <v>32</v>
      </c>
      <c r="B24" s="136" t="s">
        <v>165</v>
      </c>
      <c r="C24" s="122">
        <f>价格策略模拟!B9</f>
        <v>17.99</v>
      </c>
      <c r="D24" s="123">
        <f>价格策略模拟!C9</f>
        <v>0</v>
      </c>
      <c r="E24" s="124">
        <f>价格策略模拟!D9</f>
        <v>0</v>
      </c>
      <c r="F24" s="137">
        <f t="shared" si="0"/>
        <v>17.99</v>
      </c>
      <c r="G24" s="120"/>
      <c r="H24" s="189">
        <f>阶段总盈亏!AC24</f>
        <v>0</v>
      </c>
      <c r="I24" s="120"/>
      <c r="J24" s="120"/>
      <c r="K24" s="120"/>
      <c r="L24" s="208"/>
      <c r="M24" s="207"/>
      <c r="N24" s="120"/>
      <c r="O24" s="188">
        <f t="shared" si="6"/>
        <v>450</v>
      </c>
      <c r="P24" s="120"/>
      <c r="Q24" s="189">
        <f>阶段总盈亏!H24</f>
        <v>63</v>
      </c>
      <c r="R24" s="219">
        <v>0.14</v>
      </c>
      <c r="S24" s="220">
        <v>1.1</v>
      </c>
      <c r="T24" s="120">
        <f t="shared" si="7"/>
        <v>495</v>
      </c>
      <c r="U24" s="221">
        <f t="shared" si="8"/>
        <v>0.436750575716668</v>
      </c>
      <c r="V24" s="222">
        <f t="shared" si="9"/>
        <v>7.85714285714286</v>
      </c>
      <c r="W24" s="222">
        <f t="shared" si="10"/>
        <v>70.7142857142857</v>
      </c>
      <c r="X24" s="208"/>
      <c r="Y24" s="120"/>
      <c r="Z24" s="120"/>
      <c r="AA24" s="227"/>
      <c r="AB24" s="120"/>
      <c r="AC24" s="120"/>
      <c r="AD24" s="120"/>
    </row>
    <row r="25" spans="1:30">
      <c r="A25" s="120"/>
      <c r="B25" s="136" t="s">
        <v>166</v>
      </c>
      <c r="C25" s="122">
        <f>价格策略模拟!B9</f>
        <v>17.99</v>
      </c>
      <c r="D25" s="123">
        <f>价格策略模拟!C9</f>
        <v>0</v>
      </c>
      <c r="E25" s="124">
        <f>价格策略模拟!D9</f>
        <v>0</v>
      </c>
      <c r="F25" s="137">
        <f t="shared" si="0"/>
        <v>17.99</v>
      </c>
      <c r="G25" s="120"/>
      <c r="H25" s="189">
        <f>阶段总盈亏!AC25</f>
        <v>0</v>
      </c>
      <c r="I25" s="120"/>
      <c r="J25" s="120"/>
      <c r="K25" s="120"/>
      <c r="L25" s="208"/>
      <c r="M25" s="207"/>
      <c r="N25" s="120"/>
      <c r="O25" s="188">
        <f t="shared" si="6"/>
        <v>450</v>
      </c>
      <c r="P25" s="120"/>
      <c r="Q25" s="189">
        <f>阶段总盈亏!H25</f>
        <v>63</v>
      </c>
      <c r="R25" s="219">
        <v>0.14</v>
      </c>
      <c r="S25" s="220">
        <v>1.1</v>
      </c>
      <c r="T25" s="120">
        <f t="shared" si="7"/>
        <v>495</v>
      </c>
      <c r="U25" s="221">
        <f t="shared" si="8"/>
        <v>0.436750575716668</v>
      </c>
      <c r="V25" s="222">
        <f t="shared" si="9"/>
        <v>7.85714285714286</v>
      </c>
      <c r="W25" s="222">
        <f t="shared" si="10"/>
        <v>70.7142857142857</v>
      </c>
      <c r="X25" s="208"/>
      <c r="Y25" s="120"/>
      <c r="Z25" s="120"/>
      <c r="AA25" s="227"/>
      <c r="AB25" s="120"/>
      <c r="AC25" s="120"/>
      <c r="AD25" s="120"/>
    </row>
    <row r="26" spans="1:30">
      <c r="A26" s="120"/>
      <c r="B26" s="136" t="s">
        <v>167</v>
      </c>
      <c r="C26" s="122">
        <f>价格策略模拟!B9</f>
        <v>17.99</v>
      </c>
      <c r="D26" s="123">
        <f>价格策略模拟!C9</f>
        <v>0</v>
      </c>
      <c r="E26" s="124">
        <f>价格策略模拟!D9</f>
        <v>0</v>
      </c>
      <c r="F26" s="137">
        <f t="shared" si="0"/>
        <v>17.99</v>
      </c>
      <c r="G26" s="120"/>
      <c r="H26" s="189">
        <f>阶段总盈亏!AC26</f>
        <v>0</v>
      </c>
      <c r="I26" s="120"/>
      <c r="J26" s="120"/>
      <c r="K26" s="120"/>
      <c r="L26" s="208"/>
      <c r="M26" s="207"/>
      <c r="N26" s="120"/>
      <c r="O26" s="188">
        <f t="shared" si="6"/>
        <v>350</v>
      </c>
      <c r="P26" s="120"/>
      <c r="Q26" s="189">
        <f>阶段总盈亏!H26</f>
        <v>52.5</v>
      </c>
      <c r="R26" s="219">
        <v>0.15</v>
      </c>
      <c r="S26" s="220">
        <v>1.1</v>
      </c>
      <c r="T26" s="120">
        <f t="shared" si="7"/>
        <v>385</v>
      </c>
      <c r="U26" s="221">
        <f t="shared" si="8"/>
        <v>0.40763387066889</v>
      </c>
      <c r="V26" s="222">
        <f t="shared" si="9"/>
        <v>7.33333333333333</v>
      </c>
      <c r="W26" s="222">
        <f t="shared" si="10"/>
        <v>55</v>
      </c>
      <c r="X26" s="208"/>
      <c r="Y26" s="120"/>
      <c r="Z26" s="120"/>
      <c r="AA26" s="227"/>
      <c r="AB26" s="120"/>
      <c r="AC26" s="120"/>
      <c r="AD26" s="120"/>
    </row>
    <row r="27" spans="1:30">
      <c r="A27" s="120"/>
      <c r="B27" s="136" t="s">
        <v>168</v>
      </c>
      <c r="C27" s="122">
        <f>价格策略模拟!B9</f>
        <v>17.99</v>
      </c>
      <c r="D27" s="123">
        <f>价格策略模拟!C9</f>
        <v>0</v>
      </c>
      <c r="E27" s="124">
        <f>价格策略模拟!D9</f>
        <v>0</v>
      </c>
      <c r="F27" s="137">
        <f t="shared" si="0"/>
        <v>17.99</v>
      </c>
      <c r="G27" s="120"/>
      <c r="H27" s="189">
        <f>阶段总盈亏!AC27</f>
        <v>0</v>
      </c>
      <c r="I27" s="120"/>
      <c r="J27" s="120"/>
      <c r="K27" s="120"/>
      <c r="L27" s="208"/>
      <c r="M27" s="207"/>
      <c r="N27" s="120"/>
      <c r="O27" s="188">
        <f t="shared" si="6"/>
        <v>350</v>
      </c>
      <c r="P27" s="120"/>
      <c r="Q27" s="189">
        <f>阶段总盈亏!H27</f>
        <v>52.5</v>
      </c>
      <c r="R27" s="219">
        <v>0.15</v>
      </c>
      <c r="S27" s="220">
        <v>1.1</v>
      </c>
      <c r="T27" s="120">
        <f t="shared" si="7"/>
        <v>385</v>
      </c>
      <c r="U27" s="221">
        <f t="shared" si="8"/>
        <v>0.40763387066889</v>
      </c>
      <c r="V27" s="222">
        <f t="shared" si="9"/>
        <v>7.33333333333333</v>
      </c>
      <c r="W27" s="222">
        <f t="shared" si="10"/>
        <v>55</v>
      </c>
      <c r="X27" s="208"/>
      <c r="Y27" s="120"/>
      <c r="Z27" s="120"/>
      <c r="AA27" s="227"/>
      <c r="AB27" s="120"/>
      <c r="AC27" s="120"/>
      <c r="AD27" s="120"/>
    </row>
    <row r="28" spans="2:23">
      <c r="B28" s="190"/>
      <c r="C28" s="191"/>
      <c r="F28" s="192"/>
      <c r="H28" s="193"/>
      <c r="O28" s="193"/>
      <c r="Q28" s="193"/>
      <c r="R28" s="223" t="s">
        <v>200</v>
      </c>
      <c r="S28" s="224"/>
      <c r="V28" s="225"/>
      <c r="W28" s="225"/>
    </row>
    <row r="29" spans="2:23">
      <c r="B29" s="190"/>
      <c r="C29" s="191"/>
      <c r="F29" s="192"/>
      <c r="H29" s="193"/>
      <c r="O29" s="193"/>
      <c r="Q29" s="193"/>
      <c r="R29" s="223" t="s">
        <v>201</v>
      </c>
      <c r="S29" s="224"/>
      <c r="V29" s="225"/>
      <c r="W29" s="225"/>
    </row>
    <row r="30" spans="18:18">
      <c r="R30" s="223" t="s">
        <v>202</v>
      </c>
    </row>
    <row r="31" spans="1:27">
      <c r="A31" s="174" t="s">
        <v>203</v>
      </c>
      <c r="C31" s="174"/>
      <c r="D31" s="174"/>
      <c r="E31" s="174"/>
      <c r="F31" s="174"/>
      <c r="L31" s="174"/>
      <c r="M31" s="174"/>
      <c r="R31" s="174"/>
      <c r="S31" s="174"/>
      <c r="U31" s="174"/>
      <c r="V31" s="174"/>
      <c r="W31" s="174"/>
      <c r="X31" s="174"/>
      <c r="AA31" s="174"/>
    </row>
    <row r="32" spans="1:30">
      <c r="A32" s="180" t="s">
        <v>171</v>
      </c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95" t="s">
        <v>172</v>
      </c>
      <c r="O32" s="195"/>
      <c r="P32" s="195"/>
      <c r="Q32" s="195"/>
      <c r="R32" s="195"/>
      <c r="S32" s="195"/>
      <c r="T32" s="195"/>
      <c r="U32" s="195"/>
      <c r="V32" s="195"/>
      <c r="W32" s="195"/>
      <c r="AB32" s="228" t="s">
        <v>173</v>
      </c>
      <c r="AC32" s="229" t="s">
        <v>174</v>
      </c>
      <c r="AD32" s="229"/>
    </row>
    <row r="33" s="172" customFormat="1" ht="32.25" customHeight="1" spans="1:30">
      <c r="A33" s="181" t="s">
        <v>40</v>
      </c>
      <c r="B33" s="181" t="s">
        <v>204</v>
      </c>
      <c r="C33" s="181" t="s">
        <v>2</v>
      </c>
      <c r="D33" s="182" t="s">
        <v>3</v>
      </c>
      <c r="E33" s="182" t="s">
        <v>4</v>
      </c>
      <c r="F33" s="182" t="s">
        <v>44</v>
      </c>
      <c r="G33" s="183" t="s">
        <v>175</v>
      </c>
      <c r="H33" s="183" t="s">
        <v>20</v>
      </c>
      <c r="I33" s="196" t="s">
        <v>176</v>
      </c>
      <c r="J33" s="183" t="s">
        <v>177</v>
      </c>
      <c r="K33" s="196" t="s">
        <v>178</v>
      </c>
      <c r="L33" s="197" t="s">
        <v>107</v>
      </c>
      <c r="M33" s="198" t="s">
        <v>179</v>
      </c>
      <c r="N33" s="199" t="s">
        <v>180</v>
      </c>
      <c r="O33" s="199" t="s">
        <v>205</v>
      </c>
      <c r="P33" s="199" t="s">
        <v>182</v>
      </c>
      <c r="Q33" s="199" t="s">
        <v>183</v>
      </c>
      <c r="R33" s="210" t="s">
        <v>178</v>
      </c>
      <c r="S33" s="211" t="s">
        <v>184</v>
      </c>
      <c r="T33" s="212" t="s">
        <v>185</v>
      </c>
      <c r="U33" s="210" t="s">
        <v>186</v>
      </c>
      <c r="V33" s="226" t="s">
        <v>103</v>
      </c>
      <c r="W33" s="211" t="s">
        <v>112</v>
      </c>
      <c r="X33" s="214" t="s">
        <v>187</v>
      </c>
      <c r="Y33" s="230" t="s">
        <v>188</v>
      </c>
      <c r="Z33" s="231" t="s">
        <v>189</v>
      </c>
      <c r="AA33" s="232" t="s">
        <v>190</v>
      </c>
      <c r="AB33" s="233" t="s">
        <v>191</v>
      </c>
      <c r="AC33" s="234" t="s">
        <v>192</v>
      </c>
      <c r="AD33" s="234" t="s">
        <v>193</v>
      </c>
    </row>
    <row r="34" s="173" customFormat="1" ht="20.1" customHeight="1" spans="1:30">
      <c r="A34" s="120" t="s">
        <v>22</v>
      </c>
      <c r="B34" s="194" t="s">
        <v>135</v>
      </c>
      <c r="C34" s="122"/>
      <c r="D34" s="123"/>
      <c r="E34" s="124"/>
      <c r="F34" s="137"/>
      <c r="G34" s="188"/>
      <c r="H34" s="188"/>
      <c r="I34" s="188"/>
      <c r="J34" s="188"/>
      <c r="K34" s="205"/>
      <c r="L34" s="206"/>
      <c r="M34" s="207"/>
      <c r="N34" s="188"/>
      <c r="O34" s="188"/>
      <c r="P34" s="120"/>
      <c r="Q34" s="188"/>
      <c r="R34" s="221"/>
      <c r="S34" s="227"/>
      <c r="T34" s="120"/>
      <c r="U34" s="221"/>
      <c r="V34" s="222"/>
      <c r="W34" s="222"/>
      <c r="X34" s="206"/>
      <c r="Y34" s="120"/>
      <c r="Z34" s="205"/>
      <c r="AA34" s="222"/>
      <c r="AB34" s="188"/>
      <c r="AC34" s="120"/>
      <c r="AD34" s="120"/>
    </row>
    <row r="35" s="173" customFormat="1" ht="20.1" customHeight="1" spans="1:30">
      <c r="A35" s="120"/>
      <c r="B35" s="194" t="s">
        <v>136</v>
      </c>
      <c r="C35" s="122"/>
      <c r="D35" s="123"/>
      <c r="E35" s="124"/>
      <c r="F35" s="137"/>
      <c r="G35" s="188"/>
      <c r="H35" s="188"/>
      <c r="I35" s="188"/>
      <c r="J35" s="188"/>
      <c r="K35" s="205"/>
      <c r="L35" s="206"/>
      <c r="M35" s="207"/>
      <c r="N35" s="188"/>
      <c r="O35" s="188"/>
      <c r="P35" s="120"/>
      <c r="Q35" s="188"/>
      <c r="R35" s="221"/>
      <c r="S35" s="227"/>
      <c r="T35" s="120"/>
      <c r="U35" s="221"/>
      <c r="V35" s="222"/>
      <c r="W35" s="222"/>
      <c r="X35" s="206"/>
      <c r="Y35" s="120"/>
      <c r="Z35" s="205"/>
      <c r="AA35" s="222"/>
      <c r="AB35" s="188"/>
      <c r="AC35" s="120"/>
      <c r="AD35" s="120"/>
    </row>
    <row r="36" s="173" customFormat="1" ht="20.1" customHeight="1" spans="1:30">
      <c r="A36" s="120"/>
      <c r="B36" s="194" t="s">
        <v>138</v>
      </c>
      <c r="C36" s="122"/>
      <c r="D36" s="123"/>
      <c r="E36" s="124"/>
      <c r="F36" s="137"/>
      <c r="G36" s="188"/>
      <c r="H36" s="188"/>
      <c r="I36" s="188"/>
      <c r="J36" s="188"/>
      <c r="K36" s="205"/>
      <c r="L36" s="206"/>
      <c r="M36" s="207"/>
      <c r="N36" s="188"/>
      <c r="O36" s="188"/>
      <c r="P36" s="120"/>
      <c r="Q36" s="188"/>
      <c r="R36" s="221"/>
      <c r="S36" s="227"/>
      <c r="T36" s="120"/>
      <c r="U36" s="221"/>
      <c r="V36" s="222"/>
      <c r="W36" s="222"/>
      <c r="X36" s="206"/>
      <c r="Y36" s="120"/>
      <c r="Z36" s="205"/>
      <c r="AA36" s="222"/>
      <c r="AB36" s="188"/>
      <c r="AC36" s="120"/>
      <c r="AD36" s="120"/>
    </row>
    <row r="37" s="173" customFormat="1" ht="20.1" customHeight="1" spans="1:30">
      <c r="A37" s="120"/>
      <c r="B37" s="194" t="s">
        <v>140</v>
      </c>
      <c r="C37" s="122"/>
      <c r="D37" s="123"/>
      <c r="E37" s="124"/>
      <c r="F37" s="137"/>
      <c r="G37" s="188"/>
      <c r="H37" s="188"/>
      <c r="I37" s="120"/>
      <c r="J37" s="120"/>
      <c r="K37" s="205"/>
      <c r="L37" s="208"/>
      <c r="M37" s="207"/>
      <c r="N37" s="120"/>
      <c r="O37" s="188"/>
      <c r="P37" s="120"/>
      <c r="Q37" s="188"/>
      <c r="R37" s="221"/>
      <c r="S37" s="227"/>
      <c r="T37" s="120"/>
      <c r="U37" s="221"/>
      <c r="V37" s="222"/>
      <c r="W37" s="222"/>
      <c r="X37" s="208"/>
      <c r="Y37" s="120"/>
      <c r="Z37" s="120"/>
      <c r="AA37" s="227"/>
      <c r="AB37" s="120"/>
      <c r="AC37" s="120"/>
      <c r="AD37" s="120"/>
    </row>
    <row r="38" spans="1:30">
      <c r="A38" s="120" t="s">
        <v>24</v>
      </c>
      <c r="B38" s="194" t="s">
        <v>142</v>
      </c>
      <c r="C38" s="122"/>
      <c r="D38" s="123"/>
      <c r="E38" s="124"/>
      <c r="F38" s="137"/>
      <c r="G38" s="120"/>
      <c r="H38" s="120"/>
      <c r="I38" s="120"/>
      <c r="J38" s="120"/>
      <c r="K38" s="120"/>
      <c r="L38" s="208"/>
      <c r="M38" s="207"/>
      <c r="N38" s="120"/>
      <c r="O38" s="188"/>
      <c r="P38" s="120"/>
      <c r="Q38" s="188"/>
      <c r="R38" s="221"/>
      <c r="S38" s="227"/>
      <c r="T38" s="120"/>
      <c r="U38" s="221"/>
      <c r="V38" s="222"/>
      <c r="W38" s="222"/>
      <c r="X38" s="208"/>
      <c r="Y38" s="120"/>
      <c r="Z38" s="120"/>
      <c r="AA38" s="227"/>
      <c r="AB38" s="120"/>
      <c r="AC38" s="120"/>
      <c r="AD38" s="120"/>
    </row>
    <row r="39" spans="1:30">
      <c r="A39" s="120"/>
      <c r="B39" s="194" t="s">
        <v>144</v>
      </c>
      <c r="C39" s="122"/>
      <c r="D39" s="123"/>
      <c r="E39" s="124"/>
      <c r="F39" s="137"/>
      <c r="G39" s="120"/>
      <c r="H39" s="120"/>
      <c r="I39" s="120"/>
      <c r="J39" s="120"/>
      <c r="K39" s="120"/>
      <c r="L39" s="208"/>
      <c r="M39" s="207"/>
      <c r="N39" s="120"/>
      <c r="O39" s="188"/>
      <c r="P39" s="120"/>
      <c r="Q39" s="188"/>
      <c r="R39" s="221"/>
      <c r="S39" s="227"/>
      <c r="T39" s="120"/>
      <c r="U39" s="221"/>
      <c r="V39" s="222"/>
      <c r="W39" s="222"/>
      <c r="X39" s="208"/>
      <c r="Y39" s="120"/>
      <c r="Z39" s="120"/>
      <c r="AA39" s="227"/>
      <c r="AB39" s="120"/>
      <c r="AC39" s="120"/>
      <c r="AD39" s="120"/>
    </row>
    <row r="40" spans="1:30">
      <c r="A40" s="120"/>
      <c r="B40" s="194" t="s">
        <v>146</v>
      </c>
      <c r="C40" s="122"/>
      <c r="D40" s="123"/>
      <c r="E40" s="124"/>
      <c r="F40" s="137"/>
      <c r="G40" s="120"/>
      <c r="H40" s="120"/>
      <c r="I40" s="120"/>
      <c r="J40" s="120"/>
      <c r="K40" s="120"/>
      <c r="L40" s="208"/>
      <c r="M40" s="207"/>
      <c r="N40" s="120"/>
      <c r="O40" s="188"/>
      <c r="P40" s="120"/>
      <c r="Q40" s="188"/>
      <c r="R40" s="221"/>
      <c r="S40" s="227"/>
      <c r="T40" s="120"/>
      <c r="U40" s="221"/>
      <c r="V40" s="222"/>
      <c r="W40" s="222"/>
      <c r="X40" s="208"/>
      <c r="Y40" s="120"/>
      <c r="Z40" s="120"/>
      <c r="AA40" s="227"/>
      <c r="AB40" s="120"/>
      <c r="AC40" s="120"/>
      <c r="AD40" s="120"/>
    </row>
    <row r="41" spans="1:30">
      <c r="A41" s="120"/>
      <c r="B41" s="194" t="s">
        <v>148</v>
      </c>
      <c r="C41" s="122"/>
      <c r="D41" s="123"/>
      <c r="E41" s="124"/>
      <c r="F41" s="137"/>
      <c r="G41" s="120"/>
      <c r="H41" s="120"/>
      <c r="I41" s="120"/>
      <c r="J41" s="120"/>
      <c r="K41" s="120"/>
      <c r="L41" s="208"/>
      <c r="M41" s="207"/>
      <c r="N41" s="120"/>
      <c r="O41" s="188"/>
      <c r="P41" s="120"/>
      <c r="Q41" s="188"/>
      <c r="R41" s="221"/>
      <c r="S41" s="227"/>
      <c r="T41" s="120"/>
      <c r="U41" s="221"/>
      <c r="V41" s="222"/>
      <c r="W41" s="222"/>
      <c r="X41" s="208"/>
      <c r="Y41" s="120"/>
      <c r="Z41" s="120"/>
      <c r="AA41" s="227"/>
      <c r="AB41" s="120"/>
      <c r="AC41" s="120"/>
      <c r="AD41" s="120"/>
    </row>
    <row r="42" spans="1:30">
      <c r="A42" s="120" t="s">
        <v>26</v>
      </c>
      <c r="B42" s="194" t="s">
        <v>149</v>
      </c>
      <c r="C42" s="122"/>
      <c r="D42" s="123"/>
      <c r="E42" s="124"/>
      <c r="F42" s="137"/>
      <c r="G42" s="120"/>
      <c r="H42" s="120"/>
      <c r="I42" s="120"/>
      <c r="J42" s="120"/>
      <c r="K42" s="120"/>
      <c r="L42" s="208"/>
      <c r="M42" s="207"/>
      <c r="N42" s="120"/>
      <c r="O42" s="188"/>
      <c r="P42" s="120"/>
      <c r="Q42" s="188"/>
      <c r="R42" s="221"/>
      <c r="S42" s="227"/>
      <c r="T42" s="120"/>
      <c r="U42" s="221"/>
      <c r="V42" s="222"/>
      <c r="W42" s="222"/>
      <c r="X42" s="208"/>
      <c r="Y42" s="120"/>
      <c r="Z42" s="120"/>
      <c r="AA42" s="227"/>
      <c r="AB42" s="120"/>
      <c r="AC42" s="120"/>
      <c r="AD42" s="120"/>
    </row>
    <row r="43" spans="1:30">
      <c r="A43" s="120"/>
      <c r="B43" s="194" t="s">
        <v>150</v>
      </c>
      <c r="C43" s="122"/>
      <c r="D43" s="123"/>
      <c r="E43" s="124"/>
      <c r="F43" s="137"/>
      <c r="G43" s="120"/>
      <c r="H43" s="120"/>
      <c r="I43" s="120"/>
      <c r="J43" s="120"/>
      <c r="K43" s="120"/>
      <c r="L43" s="208"/>
      <c r="M43" s="207"/>
      <c r="N43" s="120"/>
      <c r="O43" s="188"/>
      <c r="P43" s="120"/>
      <c r="Q43" s="188"/>
      <c r="R43" s="221"/>
      <c r="S43" s="227"/>
      <c r="T43" s="120"/>
      <c r="U43" s="221"/>
      <c r="V43" s="222"/>
      <c r="W43" s="222"/>
      <c r="X43" s="208"/>
      <c r="Y43" s="120"/>
      <c r="Z43" s="120"/>
      <c r="AA43" s="227"/>
      <c r="AB43" s="120"/>
      <c r="AC43" s="120"/>
      <c r="AD43" s="120"/>
    </row>
    <row r="44" spans="1:30">
      <c r="A44" s="120"/>
      <c r="B44" s="194" t="s">
        <v>152</v>
      </c>
      <c r="C44" s="122"/>
      <c r="D44" s="123"/>
      <c r="E44" s="124"/>
      <c r="F44" s="137"/>
      <c r="G44" s="120"/>
      <c r="H44" s="120"/>
      <c r="I44" s="120"/>
      <c r="J44" s="120"/>
      <c r="K44" s="120"/>
      <c r="L44" s="208"/>
      <c r="M44" s="207"/>
      <c r="N44" s="120"/>
      <c r="O44" s="188"/>
      <c r="P44" s="120"/>
      <c r="Q44" s="188"/>
      <c r="R44" s="221"/>
      <c r="S44" s="227"/>
      <c r="T44" s="120"/>
      <c r="U44" s="221"/>
      <c r="V44" s="222"/>
      <c r="W44" s="222"/>
      <c r="X44" s="208"/>
      <c r="Y44" s="120"/>
      <c r="Z44" s="120"/>
      <c r="AA44" s="227"/>
      <c r="AB44" s="120"/>
      <c r="AC44" s="120"/>
      <c r="AD44" s="120"/>
    </row>
    <row r="45" spans="1:30">
      <c r="A45" s="120"/>
      <c r="B45" s="194" t="s">
        <v>154</v>
      </c>
      <c r="C45" s="122"/>
      <c r="D45" s="123"/>
      <c r="E45" s="124"/>
      <c r="F45" s="137"/>
      <c r="G45" s="120"/>
      <c r="H45" s="120"/>
      <c r="I45" s="120"/>
      <c r="J45" s="120"/>
      <c r="K45" s="120"/>
      <c r="L45" s="208"/>
      <c r="M45" s="207"/>
      <c r="N45" s="120"/>
      <c r="O45" s="188"/>
      <c r="P45" s="120"/>
      <c r="Q45" s="188"/>
      <c r="R45" s="221"/>
      <c r="S45" s="227"/>
      <c r="T45" s="120"/>
      <c r="U45" s="221"/>
      <c r="V45" s="222"/>
      <c r="W45" s="222"/>
      <c r="X45" s="208"/>
      <c r="Y45" s="120"/>
      <c r="Z45" s="120"/>
      <c r="AA45" s="227"/>
      <c r="AB45" s="120"/>
      <c r="AC45" s="120"/>
      <c r="AD45" s="120"/>
    </row>
    <row r="46" spans="1:30">
      <c r="A46" s="120" t="s">
        <v>28</v>
      </c>
      <c r="B46" s="194" t="s">
        <v>156</v>
      </c>
      <c r="C46" s="122"/>
      <c r="D46" s="123"/>
      <c r="E46" s="124"/>
      <c r="F46" s="137"/>
      <c r="G46" s="120"/>
      <c r="H46" s="120"/>
      <c r="I46" s="120"/>
      <c r="J46" s="120"/>
      <c r="K46" s="120"/>
      <c r="L46" s="208"/>
      <c r="M46" s="207"/>
      <c r="N46" s="120"/>
      <c r="O46" s="188"/>
      <c r="P46" s="120"/>
      <c r="Q46" s="188"/>
      <c r="R46" s="221"/>
      <c r="S46" s="227"/>
      <c r="T46" s="120"/>
      <c r="U46" s="221"/>
      <c r="V46" s="222"/>
      <c r="W46" s="222"/>
      <c r="X46" s="208"/>
      <c r="Y46" s="120"/>
      <c r="Z46" s="120"/>
      <c r="AA46" s="227"/>
      <c r="AB46" s="120"/>
      <c r="AC46" s="120"/>
      <c r="AD46" s="120"/>
    </row>
    <row r="47" spans="1:30">
      <c r="A47" s="120"/>
      <c r="B47" s="194" t="s">
        <v>158</v>
      </c>
      <c r="C47" s="122"/>
      <c r="D47" s="123"/>
      <c r="E47" s="124"/>
      <c r="F47" s="137"/>
      <c r="G47" s="120"/>
      <c r="H47" s="120"/>
      <c r="I47" s="120"/>
      <c r="J47" s="120"/>
      <c r="K47" s="120"/>
      <c r="L47" s="208"/>
      <c r="M47" s="207"/>
      <c r="N47" s="120"/>
      <c r="O47" s="188"/>
      <c r="P47" s="120"/>
      <c r="Q47" s="188"/>
      <c r="R47" s="221"/>
      <c r="S47" s="227"/>
      <c r="T47" s="120"/>
      <c r="U47" s="221"/>
      <c r="V47" s="222"/>
      <c r="W47" s="222"/>
      <c r="X47" s="208"/>
      <c r="Y47" s="120"/>
      <c r="Z47" s="120"/>
      <c r="AA47" s="227"/>
      <c r="AB47" s="120"/>
      <c r="AC47" s="120"/>
      <c r="AD47" s="120"/>
    </row>
    <row r="48" spans="1:30">
      <c r="A48" s="120"/>
      <c r="B48" s="194" t="s">
        <v>159</v>
      </c>
      <c r="C48" s="122"/>
      <c r="D48" s="123"/>
      <c r="E48" s="124"/>
      <c r="F48" s="137"/>
      <c r="G48" s="120"/>
      <c r="H48" s="120"/>
      <c r="I48" s="120"/>
      <c r="J48" s="120"/>
      <c r="K48" s="120"/>
      <c r="L48" s="208"/>
      <c r="M48" s="207"/>
      <c r="N48" s="120"/>
      <c r="O48" s="188"/>
      <c r="P48" s="120"/>
      <c r="Q48" s="188"/>
      <c r="R48" s="221"/>
      <c r="S48" s="227"/>
      <c r="T48" s="120"/>
      <c r="U48" s="221"/>
      <c r="V48" s="222"/>
      <c r="W48" s="222"/>
      <c r="X48" s="208"/>
      <c r="Y48" s="120"/>
      <c r="Z48" s="120"/>
      <c r="AA48" s="227"/>
      <c r="AB48" s="120"/>
      <c r="AC48" s="120"/>
      <c r="AD48" s="120"/>
    </row>
    <row r="49" spans="1:30">
      <c r="A49" s="120"/>
      <c r="B49" s="194" t="s">
        <v>160</v>
      </c>
      <c r="C49" s="122"/>
      <c r="D49" s="123"/>
      <c r="E49" s="124"/>
      <c r="F49" s="137"/>
      <c r="G49" s="120"/>
      <c r="H49" s="120"/>
      <c r="I49" s="120"/>
      <c r="J49" s="120"/>
      <c r="K49" s="120"/>
      <c r="L49" s="208"/>
      <c r="M49" s="207"/>
      <c r="N49" s="120"/>
      <c r="O49" s="188"/>
      <c r="P49" s="120"/>
      <c r="Q49" s="188"/>
      <c r="R49" s="221"/>
      <c r="S49" s="227"/>
      <c r="T49" s="120"/>
      <c r="U49" s="221"/>
      <c r="V49" s="222"/>
      <c r="W49" s="222"/>
      <c r="X49" s="208"/>
      <c r="Y49" s="120"/>
      <c r="Z49" s="120"/>
      <c r="AA49" s="227"/>
      <c r="AB49" s="120"/>
      <c r="AC49" s="120"/>
      <c r="AD49" s="120"/>
    </row>
    <row r="50" spans="1:30">
      <c r="A50" s="120" t="s">
        <v>30</v>
      </c>
      <c r="B50" s="194" t="s">
        <v>161</v>
      </c>
      <c r="C50" s="122"/>
      <c r="D50" s="123"/>
      <c r="E50" s="124"/>
      <c r="F50" s="137"/>
      <c r="G50" s="120"/>
      <c r="H50" s="120"/>
      <c r="I50" s="120"/>
      <c r="J50" s="120"/>
      <c r="K50" s="120"/>
      <c r="L50" s="208"/>
      <c r="M50" s="207"/>
      <c r="N50" s="120"/>
      <c r="O50" s="188"/>
      <c r="P50" s="120"/>
      <c r="Q50" s="188"/>
      <c r="R50" s="221"/>
      <c r="S50" s="227"/>
      <c r="T50" s="120"/>
      <c r="U50" s="221"/>
      <c r="V50" s="222"/>
      <c r="W50" s="222"/>
      <c r="X50" s="208"/>
      <c r="Y50" s="120"/>
      <c r="Z50" s="120"/>
      <c r="AA50" s="227"/>
      <c r="AB50" s="120"/>
      <c r="AC50" s="120"/>
      <c r="AD50" s="120"/>
    </row>
    <row r="51" spans="1:30">
      <c r="A51" s="120"/>
      <c r="B51" s="194" t="s">
        <v>162</v>
      </c>
      <c r="C51" s="122"/>
      <c r="D51" s="123"/>
      <c r="E51" s="124"/>
      <c r="F51" s="137"/>
      <c r="G51" s="120"/>
      <c r="H51" s="120"/>
      <c r="I51" s="120"/>
      <c r="J51" s="120"/>
      <c r="K51" s="120"/>
      <c r="L51" s="208"/>
      <c r="M51" s="207"/>
      <c r="N51" s="120"/>
      <c r="O51" s="188"/>
      <c r="P51" s="120"/>
      <c r="Q51" s="188"/>
      <c r="R51" s="221"/>
      <c r="S51" s="227"/>
      <c r="T51" s="120"/>
      <c r="U51" s="221"/>
      <c r="V51" s="222"/>
      <c r="W51" s="222"/>
      <c r="X51" s="208"/>
      <c r="Y51" s="120"/>
      <c r="Z51" s="120"/>
      <c r="AA51" s="227"/>
      <c r="AB51" s="120"/>
      <c r="AC51" s="120"/>
      <c r="AD51" s="120"/>
    </row>
    <row r="52" spans="1:30">
      <c r="A52" s="120"/>
      <c r="B52" s="194" t="s">
        <v>163</v>
      </c>
      <c r="C52" s="122"/>
      <c r="D52" s="123"/>
      <c r="E52" s="124"/>
      <c r="F52" s="137"/>
      <c r="G52" s="120"/>
      <c r="H52" s="120"/>
      <c r="I52" s="120"/>
      <c r="J52" s="120"/>
      <c r="K52" s="120"/>
      <c r="L52" s="208"/>
      <c r="M52" s="207"/>
      <c r="N52" s="120"/>
      <c r="O52" s="188"/>
      <c r="P52" s="120"/>
      <c r="Q52" s="188"/>
      <c r="R52" s="221"/>
      <c r="S52" s="227"/>
      <c r="T52" s="120"/>
      <c r="U52" s="221"/>
      <c r="V52" s="222"/>
      <c r="W52" s="222"/>
      <c r="X52" s="208"/>
      <c r="Y52" s="120"/>
      <c r="Z52" s="120"/>
      <c r="AA52" s="227"/>
      <c r="AB52" s="120"/>
      <c r="AC52" s="120"/>
      <c r="AD52" s="120"/>
    </row>
    <row r="53" spans="1:30">
      <c r="A53" s="120"/>
      <c r="B53" s="194" t="s">
        <v>164</v>
      </c>
      <c r="C53" s="122"/>
      <c r="D53" s="123"/>
      <c r="E53" s="124"/>
      <c r="F53" s="137"/>
      <c r="G53" s="120"/>
      <c r="H53" s="120"/>
      <c r="I53" s="120"/>
      <c r="J53" s="120"/>
      <c r="K53" s="120"/>
      <c r="L53" s="208"/>
      <c r="M53" s="207"/>
      <c r="N53" s="120"/>
      <c r="O53" s="188"/>
      <c r="P53" s="120"/>
      <c r="Q53" s="188"/>
      <c r="R53" s="221"/>
      <c r="S53" s="227"/>
      <c r="T53" s="120"/>
      <c r="U53" s="221"/>
      <c r="V53" s="222"/>
      <c r="W53" s="222"/>
      <c r="X53" s="208"/>
      <c r="Y53" s="120"/>
      <c r="Z53" s="120"/>
      <c r="AA53" s="227"/>
      <c r="AB53" s="120"/>
      <c r="AC53" s="120"/>
      <c r="AD53" s="120"/>
    </row>
    <row r="54" spans="1:30">
      <c r="A54" s="120" t="s">
        <v>32</v>
      </c>
      <c r="B54" s="194" t="s">
        <v>165</v>
      </c>
      <c r="C54" s="122"/>
      <c r="D54" s="123"/>
      <c r="E54" s="124"/>
      <c r="F54" s="137"/>
      <c r="G54" s="120"/>
      <c r="H54" s="120"/>
      <c r="I54" s="120"/>
      <c r="J54" s="120"/>
      <c r="K54" s="120"/>
      <c r="L54" s="208"/>
      <c r="M54" s="207"/>
      <c r="N54" s="120"/>
      <c r="O54" s="188"/>
      <c r="P54" s="120"/>
      <c r="Q54" s="188"/>
      <c r="R54" s="221"/>
      <c r="S54" s="227"/>
      <c r="T54" s="120"/>
      <c r="U54" s="221"/>
      <c r="V54" s="222"/>
      <c r="W54" s="222"/>
      <c r="X54" s="208"/>
      <c r="Y54" s="120"/>
      <c r="Z54" s="120"/>
      <c r="AA54" s="227"/>
      <c r="AB54" s="120"/>
      <c r="AC54" s="120"/>
      <c r="AD54" s="120"/>
    </row>
    <row r="55" spans="1:30">
      <c r="A55" s="120"/>
      <c r="B55" s="194" t="s">
        <v>166</v>
      </c>
      <c r="C55" s="122"/>
      <c r="D55" s="123"/>
      <c r="E55" s="124"/>
      <c r="F55" s="137"/>
      <c r="G55" s="120"/>
      <c r="H55" s="120"/>
      <c r="I55" s="120"/>
      <c r="J55" s="120"/>
      <c r="K55" s="120"/>
      <c r="L55" s="208"/>
      <c r="M55" s="207"/>
      <c r="N55" s="120"/>
      <c r="O55" s="188"/>
      <c r="P55" s="120"/>
      <c r="Q55" s="188"/>
      <c r="R55" s="221"/>
      <c r="S55" s="227"/>
      <c r="T55" s="120"/>
      <c r="U55" s="221"/>
      <c r="V55" s="222"/>
      <c r="W55" s="222"/>
      <c r="X55" s="208"/>
      <c r="Y55" s="120"/>
      <c r="Z55" s="120"/>
      <c r="AA55" s="227"/>
      <c r="AB55" s="120"/>
      <c r="AC55" s="120"/>
      <c r="AD55" s="120"/>
    </row>
    <row r="56" spans="1:30">
      <c r="A56" s="120"/>
      <c r="B56" s="194" t="s">
        <v>167</v>
      </c>
      <c r="C56" s="122"/>
      <c r="D56" s="123"/>
      <c r="E56" s="124"/>
      <c r="F56" s="137"/>
      <c r="G56" s="120"/>
      <c r="H56" s="120"/>
      <c r="I56" s="120"/>
      <c r="J56" s="120"/>
      <c r="K56" s="120"/>
      <c r="L56" s="208"/>
      <c r="M56" s="207"/>
      <c r="N56" s="120"/>
      <c r="O56" s="188"/>
      <c r="P56" s="120"/>
      <c r="Q56" s="188"/>
      <c r="R56" s="221"/>
      <c r="S56" s="227"/>
      <c r="T56" s="120"/>
      <c r="U56" s="221"/>
      <c r="V56" s="222"/>
      <c r="W56" s="222"/>
      <c r="X56" s="208"/>
      <c r="Y56" s="120"/>
      <c r="Z56" s="120"/>
      <c r="AA56" s="227"/>
      <c r="AB56" s="120"/>
      <c r="AC56" s="120"/>
      <c r="AD56" s="120"/>
    </row>
    <row r="57" spans="1:30">
      <c r="A57" s="120"/>
      <c r="B57" s="194" t="s">
        <v>168</v>
      </c>
      <c r="C57" s="122"/>
      <c r="D57" s="123"/>
      <c r="E57" s="124"/>
      <c r="F57" s="137"/>
      <c r="G57" s="120"/>
      <c r="H57" s="120"/>
      <c r="I57" s="120"/>
      <c r="J57" s="120"/>
      <c r="K57" s="120"/>
      <c r="L57" s="208"/>
      <c r="M57" s="207"/>
      <c r="N57" s="120"/>
      <c r="O57" s="188"/>
      <c r="P57" s="120"/>
      <c r="Q57" s="188"/>
      <c r="R57" s="221"/>
      <c r="S57" s="227"/>
      <c r="T57" s="120"/>
      <c r="U57" s="221"/>
      <c r="V57" s="222"/>
      <c r="W57" s="222"/>
      <c r="X57" s="208"/>
      <c r="Y57" s="120"/>
      <c r="Z57" s="120"/>
      <c r="AA57" s="227"/>
      <c r="AB57" s="120"/>
      <c r="AC57" s="120"/>
      <c r="AD57" s="120"/>
    </row>
  </sheetData>
  <sheetProtection formatCells="0" insertHyperlinks="0" autoFilter="0"/>
  <mergeCells count="19">
    <mergeCell ref="A1:M1"/>
    <mergeCell ref="N1:W1"/>
    <mergeCell ref="AC1:AD1"/>
    <mergeCell ref="A31:AD31"/>
    <mergeCell ref="A32:M32"/>
    <mergeCell ref="N32:W32"/>
    <mergeCell ref="AC32:AD32"/>
    <mergeCell ref="A4:A7"/>
    <mergeCell ref="A8:A11"/>
    <mergeCell ref="A12:A15"/>
    <mergeCell ref="A16:A19"/>
    <mergeCell ref="A20:A23"/>
    <mergeCell ref="A24:A27"/>
    <mergeCell ref="A34:A37"/>
    <mergeCell ref="A38:A41"/>
    <mergeCell ref="A42:A45"/>
    <mergeCell ref="A46:A49"/>
    <mergeCell ref="A50:A53"/>
    <mergeCell ref="A54:A5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3"/>
  <sheetViews>
    <sheetView zoomScale="70" zoomScaleNormal="70" workbookViewId="0">
      <pane ySplit="2" topLeftCell="A3" activePane="bottomLeft" state="frozen"/>
      <selection/>
      <selection pane="bottomLeft" activeCell="O31" sqref="O31"/>
    </sheetView>
  </sheetViews>
  <sheetFormatPr defaultColWidth="12.5" defaultRowHeight="15.6"/>
  <cols>
    <col min="1" max="1" width="12.5" style="100"/>
    <col min="2" max="3" width="12.5" style="101" customWidth="1"/>
    <col min="4" max="4" width="10.8796296296296" style="101" customWidth="1"/>
    <col min="5" max="5" width="10.5" style="101" customWidth="1"/>
    <col min="6" max="18" width="12.5" style="101" customWidth="1"/>
    <col min="19" max="19" width="13.75" style="102" customWidth="1"/>
    <col min="20" max="20" width="12.5" style="103" customWidth="1"/>
    <col min="21" max="21" width="12.5" style="101" customWidth="1"/>
    <col min="22" max="22" width="12.5" style="104" customWidth="1"/>
    <col min="23" max="23" width="12.5" style="105" customWidth="1"/>
    <col min="24" max="16372" width="12.5" style="101" customWidth="1"/>
    <col min="16373" max="16384" width="12.5" style="101"/>
  </cols>
  <sheetData>
    <row r="1" ht="27.75" customHeight="1" spans="1:21">
      <c r="A1" s="106" t="s">
        <v>206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47"/>
      <c r="T1" s="106"/>
      <c r="U1" s="106"/>
    </row>
    <row r="2" ht="50.1" customHeight="1" spans="1:23">
      <c r="A2" s="107" t="s">
        <v>40</v>
      </c>
      <c r="B2" s="108" t="s">
        <v>101</v>
      </c>
      <c r="C2" s="109" t="s">
        <v>41</v>
      </c>
      <c r="D2" s="110" t="s">
        <v>207</v>
      </c>
      <c r="E2" s="111" t="s">
        <v>43</v>
      </c>
      <c r="F2" s="112" t="s">
        <v>44</v>
      </c>
      <c r="G2" s="113" t="s">
        <v>45</v>
      </c>
      <c r="H2" s="112" t="s">
        <v>46</v>
      </c>
      <c r="I2" s="112" t="s">
        <v>47</v>
      </c>
      <c r="J2" s="112" t="s">
        <v>48</v>
      </c>
      <c r="K2" s="112" t="s">
        <v>49</v>
      </c>
      <c r="L2" s="138" t="s">
        <v>50</v>
      </c>
      <c r="M2" s="113" t="s">
        <v>51</v>
      </c>
      <c r="N2" s="113" t="s">
        <v>52</v>
      </c>
      <c r="O2" s="139" t="s">
        <v>53</v>
      </c>
      <c r="P2" s="112" t="s">
        <v>54</v>
      </c>
      <c r="Q2" s="112" t="s">
        <v>55</v>
      </c>
      <c r="R2" s="111" t="s">
        <v>56</v>
      </c>
      <c r="S2" s="148" t="s">
        <v>57</v>
      </c>
      <c r="T2" s="149" t="s">
        <v>58</v>
      </c>
      <c r="U2" s="150" t="s">
        <v>59</v>
      </c>
      <c r="V2" s="151" t="s">
        <v>113</v>
      </c>
      <c r="W2" s="152" t="s">
        <v>208</v>
      </c>
    </row>
    <row r="3" customFormat="1" ht="56.25" customHeight="1" spans="1:23">
      <c r="A3" s="107"/>
      <c r="B3" s="114"/>
      <c r="C3" s="109"/>
      <c r="D3" s="115"/>
      <c r="E3" s="116"/>
      <c r="F3" s="117"/>
      <c r="G3" s="118" t="s">
        <v>209</v>
      </c>
      <c r="H3" s="119"/>
      <c r="I3" s="119"/>
      <c r="J3" s="119"/>
      <c r="K3" s="119"/>
      <c r="L3" s="118" t="s">
        <v>209</v>
      </c>
      <c r="M3" s="118" t="s">
        <v>209</v>
      </c>
      <c r="N3" s="118" t="s">
        <v>209</v>
      </c>
      <c r="O3" s="118" t="s">
        <v>209</v>
      </c>
      <c r="P3" s="119"/>
      <c r="Q3" s="112"/>
      <c r="R3" s="111"/>
      <c r="S3" s="153" t="s">
        <v>210</v>
      </c>
      <c r="T3" s="154" t="s">
        <v>63</v>
      </c>
      <c r="U3" s="154" t="s">
        <v>63</v>
      </c>
      <c r="V3" s="155"/>
      <c r="W3" s="156" t="s">
        <v>211</v>
      </c>
    </row>
    <row r="4" ht="24.95" customHeight="1" spans="1:23">
      <c r="A4" s="120" t="s">
        <v>22</v>
      </c>
      <c r="B4" s="121" t="s">
        <v>135</v>
      </c>
      <c r="C4" s="122">
        <f>价格策略模拟!B4</f>
        <v>17.99</v>
      </c>
      <c r="D4" s="123">
        <f>价格策略模拟!C4</f>
        <v>0.2</v>
      </c>
      <c r="E4" s="124">
        <f>价格策略模拟!D4</f>
        <v>0</v>
      </c>
      <c r="F4" s="125">
        <f>SUM(C4*(1-D4-E4))</f>
        <v>14.392</v>
      </c>
      <c r="G4" s="126">
        <f>价格策略模拟!F4</f>
        <v>6</v>
      </c>
      <c r="H4" s="127">
        <f>SUM(F4*15%)</f>
        <v>2.1588</v>
      </c>
      <c r="I4" s="127">
        <f>SUM(F4-G4-H4)</f>
        <v>6.2332</v>
      </c>
      <c r="J4" s="127">
        <v>0.22</v>
      </c>
      <c r="K4" s="127">
        <v>0</v>
      </c>
      <c r="L4" s="126">
        <f>价格策略模拟!K4</f>
        <v>3.7</v>
      </c>
      <c r="M4" s="126">
        <f>价格策略模拟!L4</f>
        <v>1.4</v>
      </c>
      <c r="N4" s="126">
        <f>SUM(20%*15%*F4+G4+J4+L4+M4+0.65)</f>
        <v>12.40176</v>
      </c>
      <c r="O4" s="140">
        <f>价格策略模拟!N4</f>
        <v>0.02</v>
      </c>
      <c r="P4" s="127">
        <f>SUM(N4*O4/(1-O4))</f>
        <v>0.253097142857143</v>
      </c>
      <c r="Q4" s="127">
        <f>SUM(I4-J4-K4-L4-M4-P4)</f>
        <v>0.660102857142857</v>
      </c>
      <c r="R4" s="157">
        <f>SUM(Q4/C4)</f>
        <v>0.0366927658222822</v>
      </c>
      <c r="S4" s="158">
        <f>阶段总盈亏!I4</f>
        <v>14</v>
      </c>
      <c r="T4" s="159">
        <f>SUM(Q4*S4)</f>
        <v>9.24144</v>
      </c>
      <c r="U4" s="160">
        <f>SUM(T4:T4)</f>
        <v>9.24144</v>
      </c>
      <c r="V4" s="161">
        <f>S4*C4</f>
        <v>251.86</v>
      </c>
      <c r="W4" s="105">
        <f>(L4+M4+Q4)*S4</f>
        <v>80.64144</v>
      </c>
    </row>
    <row r="5" ht="24.95" customHeight="1" spans="1:16384">
      <c r="A5" s="120"/>
      <c r="B5" s="121" t="s">
        <v>136</v>
      </c>
      <c r="C5" s="122">
        <f>价格策略模拟!B4</f>
        <v>17.99</v>
      </c>
      <c r="D5" s="123">
        <f>价格策略模拟!C4</f>
        <v>0.2</v>
      </c>
      <c r="E5" s="124">
        <f>价格策略模拟!D4</f>
        <v>0</v>
      </c>
      <c r="F5" s="125">
        <f>SUM(C5*(1-D5-E5))</f>
        <v>14.392</v>
      </c>
      <c r="G5" s="126">
        <f>G4</f>
        <v>6</v>
      </c>
      <c r="H5" s="127">
        <f>SUM(F5*15%)</f>
        <v>2.1588</v>
      </c>
      <c r="I5" s="127">
        <f>SUM(F5-G5-H5)</f>
        <v>6.2332</v>
      </c>
      <c r="J5" s="127">
        <v>0.22</v>
      </c>
      <c r="K5" s="127">
        <v>0</v>
      </c>
      <c r="L5" s="126">
        <f t="shared" ref="L5:L27" si="0">L4</f>
        <v>3.7</v>
      </c>
      <c r="M5" s="126">
        <f t="shared" ref="M5:M27" si="1">M4</f>
        <v>1.4</v>
      </c>
      <c r="N5" s="126">
        <f>SUM(20%*15%*F5+G5+J5+L5+M5+0.65)</f>
        <v>12.40176</v>
      </c>
      <c r="O5" s="140">
        <f>O4</f>
        <v>0.02</v>
      </c>
      <c r="P5" s="127">
        <f>SUM(N5*O5/(1-O5))</f>
        <v>0.253097142857143</v>
      </c>
      <c r="Q5" s="127">
        <f>SUM(I5-J5-K5-L5-M5-P5)</f>
        <v>0.660102857142857</v>
      </c>
      <c r="R5" s="157">
        <f>SUM(Q5/C5)</f>
        <v>0.0366927658222822</v>
      </c>
      <c r="S5" s="158">
        <f>阶段总盈亏!I5</f>
        <v>21</v>
      </c>
      <c r="T5" s="125">
        <f t="shared" ref="T5:T27" si="2">SUM(Q5*S5)</f>
        <v>13.86216</v>
      </c>
      <c r="U5" s="160">
        <f>SUM(T5:T5)</f>
        <v>13.86216</v>
      </c>
      <c r="V5" s="161">
        <f t="shared" ref="V5:V27" si="3">S5*C5</f>
        <v>377.79</v>
      </c>
      <c r="W5" s="105">
        <f t="shared" ref="W5:W27" si="4">(L5+M5+Q5)*S5</f>
        <v>120.96216</v>
      </c>
      <c r="XEQ5" s="99"/>
      <c r="XER5" s="99"/>
      <c r="XES5" s="99"/>
      <c r="XET5" s="99"/>
      <c r="XEU5" s="99"/>
      <c r="XEV5" s="99"/>
      <c r="XEW5" s="99"/>
      <c r="XEX5" s="99"/>
      <c r="XEY5" s="99"/>
      <c r="XEZ5" s="99"/>
      <c r="XFA5" s="99"/>
      <c r="XFB5" s="99"/>
      <c r="XFC5" s="99"/>
      <c r="XFD5" s="99"/>
    </row>
    <row r="6" ht="24.95" customHeight="1" spans="1:16384">
      <c r="A6" s="120"/>
      <c r="B6" s="121" t="s">
        <v>138</v>
      </c>
      <c r="C6" s="122">
        <f>价格策略模拟!B4</f>
        <v>17.99</v>
      </c>
      <c r="D6" s="123">
        <f>价格策略模拟!C4</f>
        <v>0.2</v>
      </c>
      <c r="E6" s="124">
        <f>价格策略模拟!D4</f>
        <v>0</v>
      </c>
      <c r="F6" s="125">
        <f t="shared" ref="F6:F27" si="5">SUM(C6*(1-D6-E6))</f>
        <v>14.392</v>
      </c>
      <c r="G6" s="126">
        <f t="shared" ref="G6:G27" si="6">G5</f>
        <v>6</v>
      </c>
      <c r="H6" s="127">
        <f t="shared" ref="H6:H27" si="7">SUM(F6*15%)</f>
        <v>2.1588</v>
      </c>
      <c r="I6" s="127">
        <f t="shared" ref="I6:I27" si="8">SUM(F6-G6-H6)</f>
        <v>6.2332</v>
      </c>
      <c r="J6" s="127">
        <v>0.22</v>
      </c>
      <c r="K6" s="127">
        <v>0</v>
      </c>
      <c r="L6" s="126">
        <f t="shared" si="0"/>
        <v>3.7</v>
      </c>
      <c r="M6" s="126">
        <f t="shared" si="1"/>
        <v>1.4</v>
      </c>
      <c r="N6" s="126">
        <f>SUM(20%*15%*F6+G6+J6+L6+M6+0.65)</f>
        <v>12.40176</v>
      </c>
      <c r="O6" s="140">
        <f t="shared" ref="O6:O27" si="9">O5</f>
        <v>0.02</v>
      </c>
      <c r="P6" s="127">
        <f t="shared" ref="P6:P27" si="10">SUM(N6*O6/(1-O6))</f>
        <v>0.253097142857143</v>
      </c>
      <c r="Q6" s="127">
        <f t="shared" ref="Q6:Q27" si="11">SUM(I6-J6-K6-L6-M6-P6)</f>
        <v>0.660102857142857</v>
      </c>
      <c r="R6" s="157">
        <f t="shared" ref="R6:R27" si="12">SUM(Q6/C6)</f>
        <v>0.0366927658222822</v>
      </c>
      <c r="S6" s="158">
        <f>阶段总盈亏!I6</f>
        <v>35</v>
      </c>
      <c r="T6" s="125">
        <f t="shared" si="2"/>
        <v>23.1036</v>
      </c>
      <c r="U6" s="160">
        <f t="shared" ref="U6:U27" si="13">SUM(T6:T6)</f>
        <v>23.1036</v>
      </c>
      <c r="V6" s="161">
        <f t="shared" si="3"/>
        <v>629.65</v>
      </c>
      <c r="W6" s="105">
        <f t="shared" si="4"/>
        <v>201.6036</v>
      </c>
      <c r="XEQ6" s="99"/>
      <c r="XER6" s="99"/>
      <c r="XES6" s="99"/>
      <c r="XET6" s="99"/>
      <c r="XEU6" s="99"/>
      <c r="XEV6" s="99"/>
      <c r="XEW6" s="99"/>
      <c r="XEX6" s="99"/>
      <c r="XEY6" s="99"/>
      <c r="XEZ6" s="99"/>
      <c r="XFA6" s="99"/>
      <c r="XFB6" s="99"/>
      <c r="XFC6" s="99"/>
      <c r="XFD6" s="99"/>
    </row>
    <row r="7" ht="24.95" customHeight="1" spans="1:16384">
      <c r="A7" s="120"/>
      <c r="B7" s="121" t="s">
        <v>140</v>
      </c>
      <c r="C7" s="122">
        <f>价格策略模拟!B4</f>
        <v>17.99</v>
      </c>
      <c r="D7" s="123">
        <f>价格策略模拟!C4</f>
        <v>0.2</v>
      </c>
      <c r="E7" s="124">
        <f>价格策略模拟!D4</f>
        <v>0</v>
      </c>
      <c r="F7" s="125">
        <f t="shared" si="5"/>
        <v>14.392</v>
      </c>
      <c r="G7" s="126">
        <f t="shared" si="6"/>
        <v>6</v>
      </c>
      <c r="H7" s="127">
        <f t="shared" si="7"/>
        <v>2.1588</v>
      </c>
      <c r="I7" s="127">
        <f t="shared" si="8"/>
        <v>6.2332</v>
      </c>
      <c r="J7" s="127">
        <v>0.22</v>
      </c>
      <c r="K7" s="127">
        <v>0</v>
      </c>
      <c r="L7" s="126">
        <f t="shared" si="0"/>
        <v>3.7</v>
      </c>
      <c r="M7" s="126">
        <f t="shared" si="1"/>
        <v>1.4</v>
      </c>
      <c r="N7" s="126">
        <f>SUM(20%*15%*F7+G7+J7+L7+M7+0.65)</f>
        <v>12.40176</v>
      </c>
      <c r="O7" s="140">
        <f t="shared" si="9"/>
        <v>0.02</v>
      </c>
      <c r="P7" s="127">
        <f t="shared" si="10"/>
        <v>0.253097142857143</v>
      </c>
      <c r="Q7" s="127">
        <f t="shared" si="11"/>
        <v>0.660102857142857</v>
      </c>
      <c r="R7" s="157">
        <f t="shared" si="12"/>
        <v>0.0366927658222822</v>
      </c>
      <c r="S7" s="158">
        <f>阶段总盈亏!I7</f>
        <v>49</v>
      </c>
      <c r="T7" s="125">
        <f t="shared" si="2"/>
        <v>32.34504</v>
      </c>
      <c r="U7" s="160">
        <f t="shared" si="13"/>
        <v>32.34504</v>
      </c>
      <c r="V7" s="161">
        <f t="shared" si="3"/>
        <v>881.51</v>
      </c>
      <c r="W7" s="105">
        <f t="shared" si="4"/>
        <v>282.24504</v>
      </c>
      <c r="XEQ7" s="99"/>
      <c r="XER7" s="99"/>
      <c r="XES7" s="99"/>
      <c r="XET7" s="99"/>
      <c r="XEU7" s="99"/>
      <c r="XEV7" s="99"/>
      <c r="XEW7" s="99"/>
      <c r="XEX7" s="99"/>
      <c r="XEY7" s="99"/>
      <c r="XEZ7" s="99"/>
      <c r="XFA7" s="99"/>
      <c r="XFB7" s="99"/>
      <c r="XFC7" s="99"/>
      <c r="XFD7" s="99"/>
    </row>
    <row r="8" ht="24.95" customHeight="1" spans="1:16384">
      <c r="A8" s="120" t="s">
        <v>24</v>
      </c>
      <c r="B8" s="121" t="s">
        <v>142</v>
      </c>
      <c r="C8" s="122">
        <f>价格策略模拟!B5</f>
        <v>17.99</v>
      </c>
      <c r="D8" s="123">
        <f>价格策略模拟!C5</f>
        <v>0.15</v>
      </c>
      <c r="E8" s="124">
        <f>价格策略模拟!D5</f>
        <v>0</v>
      </c>
      <c r="F8" s="125">
        <f t="shared" si="5"/>
        <v>15.2915</v>
      </c>
      <c r="G8" s="126">
        <f t="shared" si="6"/>
        <v>6</v>
      </c>
      <c r="H8" s="127">
        <f t="shared" si="7"/>
        <v>2.293725</v>
      </c>
      <c r="I8" s="127">
        <f t="shared" si="8"/>
        <v>6.997775</v>
      </c>
      <c r="J8" s="127">
        <v>0.22</v>
      </c>
      <c r="K8" s="127">
        <v>0</v>
      </c>
      <c r="L8" s="126">
        <f t="shared" si="0"/>
        <v>3.7</v>
      </c>
      <c r="M8" s="126">
        <f t="shared" si="1"/>
        <v>1.4</v>
      </c>
      <c r="N8" s="126">
        <f t="shared" ref="N8:N27" si="14">SUM(20%*15%*F8+G8+J8+L8+M8+0.65)</f>
        <v>12.428745</v>
      </c>
      <c r="O8" s="140">
        <f t="shared" si="9"/>
        <v>0.02</v>
      </c>
      <c r="P8" s="127">
        <f t="shared" si="10"/>
        <v>0.253647857142857</v>
      </c>
      <c r="Q8" s="127">
        <f t="shared" si="11"/>
        <v>1.42412714285714</v>
      </c>
      <c r="R8" s="157">
        <f t="shared" si="12"/>
        <v>0.0791621535773842</v>
      </c>
      <c r="S8" s="158">
        <f>阶段总盈亏!I8</f>
        <v>63</v>
      </c>
      <c r="T8" s="125">
        <f t="shared" si="2"/>
        <v>89.7200099999999</v>
      </c>
      <c r="U8" s="160">
        <f t="shared" si="13"/>
        <v>89.7200099999999</v>
      </c>
      <c r="V8" s="161">
        <f t="shared" si="3"/>
        <v>1133.37</v>
      </c>
      <c r="W8" s="105">
        <f t="shared" si="4"/>
        <v>411.02001</v>
      </c>
      <c r="XEQ8" s="99"/>
      <c r="XER8" s="99"/>
      <c r="XES8" s="99"/>
      <c r="XET8" s="99"/>
      <c r="XEU8" s="99"/>
      <c r="XEV8" s="99"/>
      <c r="XEW8" s="99"/>
      <c r="XEX8" s="99"/>
      <c r="XEY8" s="99"/>
      <c r="XEZ8" s="99"/>
      <c r="XFA8" s="99"/>
      <c r="XFB8" s="99"/>
      <c r="XFC8" s="99"/>
      <c r="XFD8" s="99"/>
    </row>
    <row r="9" s="99" customFormat="1" ht="24.95" customHeight="1" spans="1:23">
      <c r="A9" s="120"/>
      <c r="B9" s="121" t="s">
        <v>144</v>
      </c>
      <c r="C9" s="122">
        <f>价格策略模拟!B5</f>
        <v>17.99</v>
      </c>
      <c r="D9" s="123">
        <f>价格策略模拟!C5</f>
        <v>0.15</v>
      </c>
      <c r="E9" s="124">
        <f>价格策略模拟!D5</f>
        <v>0</v>
      </c>
      <c r="F9" s="125">
        <f t="shared" si="5"/>
        <v>15.2915</v>
      </c>
      <c r="G9" s="126">
        <f t="shared" si="6"/>
        <v>6</v>
      </c>
      <c r="H9" s="127">
        <f t="shared" si="7"/>
        <v>2.293725</v>
      </c>
      <c r="I9" s="127">
        <f t="shared" si="8"/>
        <v>6.997775</v>
      </c>
      <c r="J9" s="127">
        <v>0.22</v>
      </c>
      <c r="K9" s="127">
        <v>0</v>
      </c>
      <c r="L9" s="126">
        <f t="shared" si="0"/>
        <v>3.7</v>
      </c>
      <c r="M9" s="126">
        <f t="shared" si="1"/>
        <v>1.4</v>
      </c>
      <c r="N9" s="126">
        <f t="shared" si="14"/>
        <v>12.428745</v>
      </c>
      <c r="O9" s="140">
        <f t="shared" si="9"/>
        <v>0.02</v>
      </c>
      <c r="P9" s="127">
        <f t="shared" si="10"/>
        <v>0.253647857142857</v>
      </c>
      <c r="Q9" s="127">
        <f t="shared" si="11"/>
        <v>1.42412714285714</v>
      </c>
      <c r="R9" s="157">
        <f t="shared" si="12"/>
        <v>0.0791621535773842</v>
      </c>
      <c r="S9" s="158">
        <f>阶段总盈亏!I9</f>
        <v>81.6666666666667</v>
      </c>
      <c r="T9" s="125">
        <f t="shared" si="2"/>
        <v>116.303716666667</v>
      </c>
      <c r="U9" s="160">
        <f t="shared" si="13"/>
        <v>116.303716666667</v>
      </c>
      <c r="V9" s="161">
        <f t="shared" si="3"/>
        <v>1469.18333333333</v>
      </c>
      <c r="W9" s="105">
        <f t="shared" si="4"/>
        <v>532.803716666667</v>
      </c>
    </row>
    <row r="10" ht="24.95" customHeight="1" spans="1:16384">
      <c r="A10" s="120"/>
      <c r="B10" s="121" t="s">
        <v>146</v>
      </c>
      <c r="C10" s="122">
        <f>价格策略模拟!B5</f>
        <v>17.99</v>
      </c>
      <c r="D10" s="123">
        <f>价格策略模拟!C5</f>
        <v>0.15</v>
      </c>
      <c r="E10" s="124">
        <f>价格策略模拟!D5</f>
        <v>0</v>
      </c>
      <c r="F10" s="125">
        <f t="shared" si="5"/>
        <v>15.2915</v>
      </c>
      <c r="G10" s="126">
        <f t="shared" si="6"/>
        <v>6</v>
      </c>
      <c r="H10" s="127">
        <f t="shared" si="7"/>
        <v>2.293725</v>
      </c>
      <c r="I10" s="127">
        <f t="shared" si="8"/>
        <v>6.997775</v>
      </c>
      <c r="J10" s="127">
        <v>0.22</v>
      </c>
      <c r="K10" s="127">
        <v>0</v>
      </c>
      <c r="L10" s="126">
        <f t="shared" si="0"/>
        <v>3.7</v>
      </c>
      <c r="M10" s="126">
        <f t="shared" si="1"/>
        <v>1.4</v>
      </c>
      <c r="N10" s="126">
        <f t="shared" si="14"/>
        <v>12.428745</v>
      </c>
      <c r="O10" s="140">
        <f t="shared" si="9"/>
        <v>0.02</v>
      </c>
      <c r="P10" s="127">
        <f t="shared" si="10"/>
        <v>0.253647857142857</v>
      </c>
      <c r="Q10" s="127">
        <f t="shared" si="11"/>
        <v>1.42412714285714</v>
      </c>
      <c r="R10" s="157">
        <f t="shared" si="12"/>
        <v>0.0791621535773842</v>
      </c>
      <c r="S10" s="158">
        <f>阶段总盈亏!I10</f>
        <v>105</v>
      </c>
      <c r="T10" s="125">
        <f t="shared" si="2"/>
        <v>149.53335</v>
      </c>
      <c r="U10" s="160">
        <f t="shared" si="13"/>
        <v>149.53335</v>
      </c>
      <c r="V10" s="161">
        <f t="shared" si="3"/>
        <v>1888.95</v>
      </c>
      <c r="W10" s="105">
        <f t="shared" si="4"/>
        <v>685.03335</v>
      </c>
      <c r="XEQ10" s="99"/>
      <c r="XER10" s="99"/>
      <c r="XES10" s="99"/>
      <c r="XET10" s="99"/>
      <c r="XEU10" s="99"/>
      <c r="XEV10" s="99"/>
      <c r="XEW10" s="99"/>
      <c r="XEX10" s="99"/>
      <c r="XEY10" s="99"/>
      <c r="XEZ10" s="99"/>
      <c r="XFA10" s="99"/>
      <c r="XFB10" s="99"/>
      <c r="XFC10" s="99"/>
      <c r="XFD10" s="99"/>
    </row>
    <row r="11" ht="24.95" customHeight="1" spans="1:16384">
      <c r="A11" s="120"/>
      <c r="B11" s="121" t="s">
        <v>148</v>
      </c>
      <c r="C11" s="122">
        <f>价格策略模拟!B5</f>
        <v>17.99</v>
      </c>
      <c r="D11" s="123">
        <f>价格策略模拟!C5</f>
        <v>0.15</v>
      </c>
      <c r="E11" s="124">
        <f>价格策略模拟!D5</f>
        <v>0</v>
      </c>
      <c r="F11" s="125">
        <f t="shared" si="5"/>
        <v>15.2915</v>
      </c>
      <c r="G11" s="126">
        <f t="shared" si="6"/>
        <v>6</v>
      </c>
      <c r="H11" s="127">
        <f t="shared" si="7"/>
        <v>2.293725</v>
      </c>
      <c r="I11" s="127">
        <f t="shared" si="8"/>
        <v>6.997775</v>
      </c>
      <c r="J11" s="127">
        <v>0.22</v>
      </c>
      <c r="K11" s="127">
        <v>0</v>
      </c>
      <c r="L11" s="126">
        <f t="shared" si="0"/>
        <v>3.7</v>
      </c>
      <c r="M11" s="126">
        <f t="shared" si="1"/>
        <v>1.4</v>
      </c>
      <c r="N11" s="126">
        <f t="shared" si="14"/>
        <v>12.428745</v>
      </c>
      <c r="O11" s="140">
        <f t="shared" si="9"/>
        <v>0.02</v>
      </c>
      <c r="P11" s="127">
        <f t="shared" si="10"/>
        <v>0.253647857142857</v>
      </c>
      <c r="Q11" s="127">
        <f t="shared" si="11"/>
        <v>1.42412714285714</v>
      </c>
      <c r="R11" s="157">
        <f t="shared" si="12"/>
        <v>0.0791621535773842</v>
      </c>
      <c r="S11" s="158">
        <f>阶段总盈亏!I11</f>
        <v>130.666666666667</v>
      </c>
      <c r="T11" s="125">
        <f t="shared" si="2"/>
        <v>186.085946666666</v>
      </c>
      <c r="U11" s="160">
        <f t="shared" si="13"/>
        <v>186.085946666666</v>
      </c>
      <c r="V11" s="161">
        <f t="shared" si="3"/>
        <v>2350.69333333333</v>
      </c>
      <c r="W11" s="105">
        <f t="shared" si="4"/>
        <v>852.485946666667</v>
      </c>
      <c r="XEQ11" s="99"/>
      <c r="XER11" s="99"/>
      <c r="XES11" s="99"/>
      <c r="XET11" s="99"/>
      <c r="XEU11" s="99"/>
      <c r="XEV11" s="99"/>
      <c r="XEW11" s="99"/>
      <c r="XEX11" s="99"/>
      <c r="XEY11" s="99"/>
      <c r="XEZ11" s="99"/>
      <c r="XFA11" s="99"/>
      <c r="XFB11" s="99"/>
      <c r="XFC11" s="99"/>
      <c r="XFD11" s="99"/>
    </row>
    <row r="12" ht="24.95" customHeight="1" spans="1:16384">
      <c r="A12" s="120" t="s">
        <v>26</v>
      </c>
      <c r="B12" s="121" t="s">
        <v>149</v>
      </c>
      <c r="C12" s="122">
        <f>价格策略模拟!B6</f>
        <v>17.99</v>
      </c>
      <c r="D12" s="123">
        <f>价格策略模拟!C6</f>
        <v>0.1</v>
      </c>
      <c r="E12" s="124">
        <f>价格策略模拟!D6</f>
        <v>0</v>
      </c>
      <c r="F12" s="125">
        <f t="shared" si="5"/>
        <v>16.191</v>
      </c>
      <c r="G12" s="126">
        <f t="shared" si="6"/>
        <v>6</v>
      </c>
      <c r="H12" s="127">
        <f t="shared" si="7"/>
        <v>2.42865</v>
      </c>
      <c r="I12" s="127">
        <f t="shared" si="8"/>
        <v>7.76235</v>
      </c>
      <c r="J12" s="127">
        <v>0.22</v>
      </c>
      <c r="K12" s="127">
        <v>0</v>
      </c>
      <c r="L12" s="126">
        <f t="shared" si="0"/>
        <v>3.7</v>
      </c>
      <c r="M12" s="126">
        <f t="shared" si="1"/>
        <v>1.4</v>
      </c>
      <c r="N12" s="126">
        <f t="shared" si="14"/>
        <v>12.45573</v>
      </c>
      <c r="O12" s="140">
        <f t="shared" si="9"/>
        <v>0.02</v>
      </c>
      <c r="P12" s="127">
        <f t="shared" si="10"/>
        <v>0.254198571428571</v>
      </c>
      <c r="Q12" s="127">
        <f t="shared" si="11"/>
        <v>2.18815142857143</v>
      </c>
      <c r="R12" s="157">
        <f t="shared" si="12"/>
        <v>0.121631541332486</v>
      </c>
      <c r="S12" s="158">
        <f>阶段总盈亏!I12</f>
        <v>161</v>
      </c>
      <c r="T12" s="125">
        <f t="shared" si="2"/>
        <v>352.29238</v>
      </c>
      <c r="U12" s="160">
        <f t="shared" si="13"/>
        <v>352.29238</v>
      </c>
      <c r="V12" s="161">
        <f t="shared" si="3"/>
        <v>2896.39</v>
      </c>
      <c r="W12" s="105">
        <f t="shared" si="4"/>
        <v>1173.39238</v>
      </c>
      <c r="XEQ12" s="99"/>
      <c r="XER12" s="99"/>
      <c r="XES12" s="99"/>
      <c r="XET12" s="99"/>
      <c r="XEU12" s="99"/>
      <c r="XEV12" s="99"/>
      <c r="XEW12" s="99"/>
      <c r="XEX12" s="99"/>
      <c r="XEY12" s="99"/>
      <c r="XEZ12" s="99"/>
      <c r="XFA12" s="99"/>
      <c r="XFB12" s="99"/>
      <c r="XFC12" s="99"/>
      <c r="XFD12" s="99"/>
    </row>
    <row r="13" ht="24.95" customHeight="1" spans="1:16384">
      <c r="A13" s="120"/>
      <c r="B13" s="121" t="s">
        <v>150</v>
      </c>
      <c r="C13" s="122">
        <f>价格策略模拟!B6</f>
        <v>17.99</v>
      </c>
      <c r="D13" s="123">
        <f>价格策略模拟!C6</f>
        <v>0.1</v>
      </c>
      <c r="E13" s="124">
        <f>价格策略模拟!D6</f>
        <v>0</v>
      </c>
      <c r="F13" s="125">
        <f t="shared" si="5"/>
        <v>16.191</v>
      </c>
      <c r="G13" s="126">
        <f t="shared" si="6"/>
        <v>6</v>
      </c>
      <c r="H13" s="127">
        <f t="shared" si="7"/>
        <v>2.42865</v>
      </c>
      <c r="I13" s="127">
        <f t="shared" si="8"/>
        <v>7.76235</v>
      </c>
      <c r="J13" s="127">
        <v>0.22</v>
      </c>
      <c r="K13" s="127">
        <v>0</v>
      </c>
      <c r="L13" s="126">
        <f t="shared" si="0"/>
        <v>3.7</v>
      </c>
      <c r="M13" s="126">
        <f t="shared" si="1"/>
        <v>1.4</v>
      </c>
      <c r="N13" s="126">
        <f t="shared" si="14"/>
        <v>12.45573</v>
      </c>
      <c r="O13" s="140">
        <f t="shared" si="9"/>
        <v>0.02</v>
      </c>
      <c r="P13" s="127">
        <f t="shared" si="10"/>
        <v>0.254198571428571</v>
      </c>
      <c r="Q13" s="127">
        <f t="shared" si="11"/>
        <v>2.18815142857143</v>
      </c>
      <c r="R13" s="157">
        <f t="shared" si="12"/>
        <v>0.121631541332486</v>
      </c>
      <c r="S13" s="158">
        <f>阶段总盈亏!I13</f>
        <v>182</v>
      </c>
      <c r="T13" s="125">
        <f t="shared" si="2"/>
        <v>398.24356</v>
      </c>
      <c r="U13" s="160">
        <f t="shared" si="13"/>
        <v>398.24356</v>
      </c>
      <c r="V13" s="161">
        <f t="shared" si="3"/>
        <v>3274.18</v>
      </c>
      <c r="W13" s="105">
        <f t="shared" si="4"/>
        <v>1326.44356</v>
      </c>
      <c r="XEQ13" s="99"/>
      <c r="XER13" s="99"/>
      <c r="XES13" s="99"/>
      <c r="XET13" s="99"/>
      <c r="XEU13" s="99"/>
      <c r="XEV13" s="99"/>
      <c r="XEW13" s="99"/>
      <c r="XEX13" s="99"/>
      <c r="XEY13" s="99"/>
      <c r="XEZ13" s="99"/>
      <c r="XFA13" s="99"/>
      <c r="XFB13" s="99"/>
      <c r="XFC13" s="99"/>
      <c r="XFD13" s="99"/>
    </row>
    <row r="14" ht="24.95" customHeight="1" spans="1:16384">
      <c r="A14" s="120"/>
      <c r="B14" s="121" t="s">
        <v>152</v>
      </c>
      <c r="C14" s="122">
        <f>价格策略模拟!B6</f>
        <v>17.99</v>
      </c>
      <c r="D14" s="123">
        <f>价格策略模拟!C6</f>
        <v>0.1</v>
      </c>
      <c r="E14" s="124">
        <f>价格策略模拟!D6</f>
        <v>0</v>
      </c>
      <c r="F14" s="125">
        <f t="shared" si="5"/>
        <v>16.191</v>
      </c>
      <c r="G14" s="126">
        <f t="shared" si="6"/>
        <v>6</v>
      </c>
      <c r="H14" s="127">
        <f t="shared" si="7"/>
        <v>2.42865</v>
      </c>
      <c r="I14" s="127">
        <f t="shared" si="8"/>
        <v>7.76235</v>
      </c>
      <c r="J14" s="127">
        <v>0.22</v>
      </c>
      <c r="K14" s="127">
        <v>0</v>
      </c>
      <c r="L14" s="126">
        <f t="shared" si="0"/>
        <v>3.7</v>
      </c>
      <c r="M14" s="126">
        <f t="shared" si="1"/>
        <v>1.4</v>
      </c>
      <c r="N14" s="126">
        <f t="shared" si="14"/>
        <v>12.45573</v>
      </c>
      <c r="O14" s="140">
        <f t="shared" si="9"/>
        <v>0.02</v>
      </c>
      <c r="P14" s="127">
        <f t="shared" si="10"/>
        <v>0.254198571428571</v>
      </c>
      <c r="Q14" s="127">
        <f t="shared" si="11"/>
        <v>2.18815142857143</v>
      </c>
      <c r="R14" s="157">
        <f t="shared" si="12"/>
        <v>0.121631541332486</v>
      </c>
      <c r="S14" s="158">
        <f>阶段总盈亏!I14</f>
        <v>198.333333333333</v>
      </c>
      <c r="T14" s="125">
        <f t="shared" si="2"/>
        <v>433.983366666667</v>
      </c>
      <c r="U14" s="160">
        <f t="shared" si="13"/>
        <v>433.983366666667</v>
      </c>
      <c r="V14" s="161">
        <f t="shared" si="3"/>
        <v>3568.01666666667</v>
      </c>
      <c r="W14" s="105">
        <f t="shared" si="4"/>
        <v>1445.48336666667</v>
      </c>
      <c r="XEQ14" s="99"/>
      <c r="XER14" s="99"/>
      <c r="XES14" s="99"/>
      <c r="XET14" s="99"/>
      <c r="XEU14" s="99"/>
      <c r="XEV14" s="99"/>
      <c r="XEW14" s="99"/>
      <c r="XEX14" s="99"/>
      <c r="XEY14" s="99"/>
      <c r="XEZ14" s="99"/>
      <c r="XFA14" s="99"/>
      <c r="XFB14" s="99"/>
      <c r="XFC14" s="99"/>
      <c r="XFD14" s="99"/>
    </row>
    <row r="15" ht="24.95" customHeight="1" spans="1:16384">
      <c r="A15" s="120"/>
      <c r="B15" s="121" t="s">
        <v>154</v>
      </c>
      <c r="C15" s="122">
        <f>价格策略模拟!B6</f>
        <v>17.99</v>
      </c>
      <c r="D15" s="123">
        <f>价格策略模拟!C6</f>
        <v>0.1</v>
      </c>
      <c r="E15" s="124">
        <f>价格策略模拟!D6</f>
        <v>0</v>
      </c>
      <c r="F15" s="125">
        <f t="shared" si="5"/>
        <v>16.191</v>
      </c>
      <c r="G15" s="126">
        <f t="shared" si="6"/>
        <v>6</v>
      </c>
      <c r="H15" s="127">
        <f t="shared" si="7"/>
        <v>2.42865</v>
      </c>
      <c r="I15" s="127">
        <f t="shared" si="8"/>
        <v>7.76235</v>
      </c>
      <c r="J15" s="127">
        <v>0.22</v>
      </c>
      <c r="K15" s="127">
        <v>0</v>
      </c>
      <c r="L15" s="126">
        <f t="shared" si="0"/>
        <v>3.7</v>
      </c>
      <c r="M15" s="126">
        <f t="shared" si="1"/>
        <v>1.4</v>
      </c>
      <c r="N15" s="126">
        <f t="shared" si="14"/>
        <v>12.45573</v>
      </c>
      <c r="O15" s="140">
        <f t="shared" si="9"/>
        <v>0.02</v>
      </c>
      <c r="P15" s="127">
        <f t="shared" si="10"/>
        <v>0.254198571428571</v>
      </c>
      <c r="Q15" s="127">
        <f t="shared" si="11"/>
        <v>2.18815142857143</v>
      </c>
      <c r="R15" s="157">
        <f t="shared" si="12"/>
        <v>0.121631541332486</v>
      </c>
      <c r="S15" s="158">
        <f>阶段总盈亏!I15</f>
        <v>210</v>
      </c>
      <c r="T15" s="125">
        <f t="shared" si="2"/>
        <v>459.5118</v>
      </c>
      <c r="U15" s="160">
        <f t="shared" si="13"/>
        <v>459.5118</v>
      </c>
      <c r="V15" s="161">
        <f t="shared" si="3"/>
        <v>3777.9</v>
      </c>
      <c r="W15" s="105">
        <f t="shared" si="4"/>
        <v>1530.5118</v>
      </c>
      <c r="XEQ15" s="99"/>
      <c r="XER15" s="99"/>
      <c r="XES15" s="99"/>
      <c r="XET15" s="99"/>
      <c r="XEU15" s="99"/>
      <c r="XEV15" s="99"/>
      <c r="XEW15" s="99"/>
      <c r="XEX15" s="99"/>
      <c r="XEY15" s="99"/>
      <c r="XEZ15" s="99"/>
      <c r="XFA15" s="99"/>
      <c r="XFB15" s="99"/>
      <c r="XFC15" s="99"/>
      <c r="XFD15" s="99"/>
    </row>
    <row r="16" ht="24.95" customHeight="1" spans="1:16384">
      <c r="A16" s="120" t="s">
        <v>28</v>
      </c>
      <c r="B16" s="121" t="s">
        <v>156</v>
      </c>
      <c r="C16" s="122">
        <f>价格策略模拟!B7</f>
        <v>17.99</v>
      </c>
      <c r="D16" s="123">
        <f>价格策略模拟!C7</f>
        <v>0.05</v>
      </c>
      <c r="E16" s="124">
        <f>价格策略模拟!D7</f>
        <v>0</v>
      </c>
      <c r="F16" s="125">
        <f t="shared" si="5"/>
        <v>17.0905</v>
      </c>
      <c r="G16" s="126">
        <f t="shared" si="6"/>
        <v>6</v>
      </c>
      <c r="H16" s="127">
        <f t="shared" si="7"/>
        <v>2.563575</v>
      </c>
      <c r="I16" s="127">
        <f t="shared" si="8"/>
        <v>8.526925</v>
      </c>
      <c r="J16" s="127">
        <v>0.22</v>
      </c>
      <c r="K16" s="127">
        <v>0</v>
      </c>
      <c r="L16" s="126">
        <f t="shared" si="0"/>
        <v>3.7</v>
      </c>
      <c r="M16" s="126">
        <f t="shared" si="1"/>
        <v>1.4</v>
      </c>
      <c r="N16" s="126">
        <f t="shared" si="14"/>
        <v>12.482715</v>
      </c>
      <c r="O16" s="140">
        <f t="shared" si="9"/>
        <v>0.02</v>
      </c>
      <c r="P16" s="127">
        <f t="shared" si="10"/>
        <v>0.254749285714286</v>
      </c>
      <c r="Q16" s="127">
        <f t="shared" si="11"/>
        <v>2.95217571428571</v>
      </c>
      <c r="R16" s="157">
        <f t="shared" si="12"/>
        <v>0.164100929087588</v>
      </c>
      <c r="S16" s="158">
        <f>阶段总盈亏!I16</f>
        <v>210</v>
      </c>
      <c r="T16" s="125">
        <f t="shared" si="2"/>
        <v>619.956899999999</v>
      </c>
      <c r="U16" s="160">
        <f t="shared" si="13"/>
        <v>619.956899999999</v>
      </c>
      <c r="V16" s="161">
        <f t="shared" si="3"/>
        <v>3777.9</v>
      </c>
      <c r="W16" s="105">
        <f t="shared" si="4"/>
        <v>1690.9569</v>
      </c>
      <c r="XEQ16" s="99"/>
      <c r="XER16" s="99"/>
      <c r="XES16" s="99"/>
      <c r="XET16" s="99"/>
      <c r="XEU16" s="99"/>
      <c r="XEV16" s="99"/>
      <c r="XEW16" s="99"/>
      <c r="XEX16" s="99"/>
      <c r="XEY16" s="99"/>
      <c r="XEZ16" s="99"/>
      <c r="XFA16" s="99"/>
      <c r="XFB16" s="99"/>
      <c r="XFC16" s="99"/>
      <c r="XFD16" s="99"/>
    </row>
    <row r="17" ht="24.95" customHeight="1" spans="1:16384">
      <c r="A17" s="120"/>
      <c r="B17" s="121" t="s">
        <v>158</v>
      </c>
      <c r="C17" s="122">
        <f>价格策略模拟!B7</f>
        <v>17.99</v>
      </c>
      <c r="D17" s="123">
        <f>价格策略模拟!C7</f>
        <v>0.05</v>
      </c>
      <c r="E17" s="124">
        <f>价格策略模拟!D7</f>
        <v>0</v>
      </c>
      <c r="F17" s="125">
        <f t="shared" si="5"/>
        <v>17.0905</v>
      </c>
      <c r="G17" s="126">
        <f t="shared" si="6"/>
        <v>6</v>
      </c>
      <c r="H17" s="127">
        <f t="shared" si="7"/>
        <v>2.563575</v>
      </c>
      <c r="I17" s="127">
        <f t="shared" si="8"/>
        <v>8.526925</v>
      </c>
      <c r="J17" s="127">
        <v>0.22</v>
      </c>
      <c r="K17" s="127">
        <v>0</v>
      </c>
      <c r="L17" s="126">
        <f t="shared" si="0"/>
        <v>3.7</v>
      </c>
      <c r="M17" s="126">
        <f t="shared" si="1"/>
        <v>1.4</v>
      </c>
      <c r="N17" s="126">
        <f t="shared" si="14"/>
        <v>12.482715</v>
      </c>
      <c r="O17" s="140">
        <f t="shared" si="9"/>
        <v>0.02</v>
      </c>
      <c r="P17" s="127">
        <f t="shared" si="10"/>
        <v>0.254749285714286</v>
      </c>
      <c r="Q17" s="127">
        <f t="shared" si="11"/>
        <v>2.95217571428571</v>
      </c>
      <c r="R17" s="157">
        <f t="shared" si="12"/>
        <v>0.164100929087588</v>
      </c>
      <c r="S17" s="158">
        <f>阶段总盈亏!I17</f>
        <v>210</v>
      </c>
      <c r="T17" s="125">
        <f t="shared" si="2"/>
        <v>619.956899999999</v>
      </c>
      <c r="U17" s="160">
        <f t="shared" si="13"/>
        <v>619.956899999999</v>
      </c>
      <c r="V17" s="161">
        <f t="shared" si="3"/>
        <v>3777.9</v>
      </c>
      <c r="W17" s="105">
        <f t="shared" si="4"/>
        <v>1690.9569</v>
      </c>
      <c r="XEQ17" s="99"/>
      <c r="XER17" s="99"/>
      <c r="XES17" s="99"/>
      <c r="XET17" s="99"/>
      <c r="XEU17" s="99"/>
      <c r="XEV17" s="99"/>
      <c r="XEW17" s="99"/>
      <c r="XEX17" s="99"/>
      <c r="XEY17" s="99"/>
      <c r="XEZ17" s="99"/>
      <c r="XFA17" s="99"/>
      <c r="XFB17" s="99"/>
      <c r="XFC17" s="99"/>
      <c r="XFD17" s="99"/>
    </row>
    <row r="18" ht="24.95" customHeight="1" spans="1:16384">
      <c r="A18" s="120"/>
      <c r="B18" s="121" t="s">
        <v>159</v>
      </c>
      <c r="C18" s="122">
        <f>价格策略模拟!B7</f>
        <v>17.99</v>
      </c>
      <c r="D18" s="123">
        <f>价格策略模拟!C7</f>
        <v>0.05</v>
      </c>
      <c r="E18" s="124">
        <f>价格策略模拟!D7</f>
        <v>0</v>
      </c>
      <c r="F18" s="125">
        <f t="shared" si="5"/>
        <v>17.0905</v>
      </c>
      <c r="G18" s="126">
        <f t="shared" si="6"/>
        <v>6</v>
      </c>
      <c r="H18" s="127">
        <f t="shared" si="7"/>
        <v>2.563575</v>
      </c>
      <c r="I18" s="127">
        <f t="shared" si="8"/>
        <v>8.526925</v>
      </c>
      <c r="J18" s="127">
        <v>0.22</v>
      </c>
      <c r="K18" s="127">
        <v>0</v>
      </c>
      <c r="L18" s="126">
        <f t="shared" si="0"/>
        <v>3.7</v>
      </c>
      <c r="M18" s="126">
        <f t="shared" si="1"/>
        <v>1.4</v>
      </c>
      <c r="N18" s="126">
        <f t="shared" si="14"/>
        <v>12.482715</v>
      </c>
      <c r="O18" s="140">
        <f t="shared" si="9"/>
        <v>0.02</v>
      </c>
      <c r="P18" s="127">
        <f t="shared" si="10"/>
        <v>0.254749285714286</v>
      </c>
      <c r="Q18" s="127">
        <f t="shared" si="11"/>
        <v>2.95217571428571</v>
      </c>
      <c r="R18" s="157">
        <f t="shared" si="12"/>
        <v>0.164100929087588</v>
      </c>
      <c r="S18" s="158">
        <f>阶段总盈亏!I18</f>
        <v>210</v>
      </c>
      <c r="T18" s="125">
        <f t="shared" si="2"/>
        <v>619.956899999999</v>
      </c>
      <c r="U18" s="160">
        <f t="shared" si="13"/>
        <v>619.956899999999</v>
      </c>
      <c r="V18" s="161">
        <f t="shared" si="3"/>
        <v>3777.9</v>
      </c>
      <c r="W18" s="105">
        <f t="shared" si="4"/>
        <v>1690.9569</v>
      </c>
      <c r="XEQ18" s="99"/>
      <c r="XER18" s="99"/>
      <c r="XES18" s="99"/>
      <c r="XET18" s="99"/>
      <c r="XEU18" s="99"/>
      <c r="XEV18" s="99"/>
      <c r="XEW18" s="99"/>
      <c r="XEX18" s="99"/>
      <c r="XEY18" s="99"/>
      <c r="XEZ18" s="99"/>
      <c r="XFA18" s="99"/>
      <c r="XFB18" s="99"/>
      <c r="XFC18" s="99"/>
      <c r="XFD18" s="99"/>
    </row>
    <row r="19" ht="24.95" customHeight="1" spans="1:16384">
      <c r="A19" s="120"/>
      <c r="B19" s="121" t="s">
        <v>160</v>
      </c>
      <c r="C19" s="122">
        <f>价格策略模拟!B7</f>
        <v>17.99</v>
      </c>
      <c r="D19" s="123">
        <f>价格策略模拟!C7</f>
        <v>0.05</v>
      </c>
      <c r="E19" s="124">
        <f>价格策略模拟!D7</f>
        <v>0</v>
      </c>
      <c r="F19" s="125">
        <f t="shared" si="5"/>
        <v>17.0905</v>
      </c>
      <c r="G19" s="126">
        <f t="shared" si="6"/>
        <v>6</v>
      </c>
      <c r="H19" s="127">
        <f t="shared" si="7"/>
        <v>2.563575</v>
      </c>
      <c r="I19" s="127">
        <f t="shared" si="8"/>
        <v>8.526925</v>
      </c>
      <c r="J19" s="127">
        <v>0.22</v>
      </c>
      <c r="K19" s="127">
        <v>0</v>
      </c>
      <c r="L19" s="126">
        <f t="shared" si="0"/>
        <v>3.7</v>
      </c>
      <c r="M19" s="126">
        <f t="shared" si="1"/>
        <v>1.4</v>
      </c>
      <c r="N19" s="126">
        <f t="shared" si="14"/>
        <v>12.482715</v>
      </c>
      <c r="O19" s="140">
        <f t="shared" si="9"/>
        <v>0.02</v>
      </c>
      <c r="P19" s="127">
        <f t="shared" si="10"/>
        <v>0.254749285714286</v>
      </c>
      <c r="Q19" s="127">
        <f t="shared" si="11"/>
        <v>2.95217571428571</v>
      </c>
      <c r="R19" s="157">
        <f t="shared" si="12"/>
        <v>0.164100929087588</v>
      </c>
      <c r="S19" s="158">
        <f>阶段总盈亏!I19</f>
        <v>210</v>
      </c>
      <c r="T19" s="125">
        <f t="shared" si="2"/>
        <v>619.956899999999</v>
      </c>
      <c r="U19" s="160">
        <f t="shared" si="13"/>
        <v>619.956899999999</v>
      </c>
      <c r="V19" s="161">
        <f t="shared" si="3"/>
        <v>3777.9</v>
      </c>
      <c r="W19" s="105">
        <f t="shared" si="4"/>
        <v>1690.9569</v>
      </c>
      <c r="XEQ19" s="99"/>
      <c r="XER19" s="99"/>
      <c r="XES19" s="99"/>
      <c r="XET19" s="99"/>
      <c r="XEU19" s="99"/>
      <c r="XEV19" s="99"/>
      <c r="XEW19" s="99"/>
      <c r="XEX19" s="99"/>
      <c r="XEY19" s="99"/>
      <c r="XEZ19" s="99"/>
      <c r="XFA19" s="99"/>
      <c r="XFB19" s="99"/>
      <c r="XFC19" s="99"/>
      <c r="XFD19" s="99"/>
    </row>
    <row r="20" ht="24.95" customHeight="1" spans="1:16384">
      <c r="A20" s="120" t="s">
        <v>30</v>
      </c>
      <c r="B20" s="121" t="s">
        <v>161</v>
      </c>
      <c r="C20" s="122">
        <f>价格策略模拟!B8</f>
        <v>17.99</v>
      </c>
      <c r="D20" s="123">
        <f>价格策略模拟!C8</f>
        <v>0.05</v>
      </c>
      <c r="E20" s="124">
        <f>价格策略模拟!D8</f>
        <v>0</v>
      </c>
      <c r="F20" s="125">
        <f t="shared" si="5"/>
        <v>17.0905</v>
      </c>
      <c r="G20" s="126">
        <f t="shared" si="6"/>
        <v>6</v>
      </c>
      <c r="H20" s="127">
        <f t="shared" si="7"/>
        <v>2.563575</v>
      </c>
      <c r="I20" s="127">
        <f t="shared" si="8"/>
        <v>8.526925</v>
      </c>
      <c r="J20" s="127">
        <v>0.22</v>
      </c>
      <c r="K20" s="127">
        <v>0</v>
      </c>
      <c r="L20" s="126">
        <f t="shared" si="0"/>
        <v>3.7</v>
      </c>
      <c r="M20" s="126">
        <f t="shared" si="1"/>
        <v>1.4</v>
      </c>
      <c r="N20" s="126">
        <f t="shared" si="14"/>
        <v>12.482715</v>
      </c>
      <c r="O20" s="140">
        <f t="shared" si="9"/>
        <v>0.02</v>
      </c>
      <c r="P20" s="127">
        <f t="shared" si="10"/>
        <v>0.254749285714286</v>
      </c>
      <c r="Q20" s="127">
        <f t="shared" si="11"/>
        <v>2.95217571428571</v>
      </c>
      <c r="R20" s="157">
        <f t="shared" si="12"/>
        <v>0.164100929087588</v>
      </c>
      <c r="S20" s="158">
        <f>阶段总盈亏!I20</f>
        <v>210</v>
      </c>
      <c r="T20" s="125">
        <f t="shared" si="2"/>
        <v>619.956899999999</v>
      </c>
      <c r="U20" s="160">
        <f t="shared" si="13"/>
        <v>619.956899999999</v>
      </c>
      <c r="V20" s="161">
        <f t="shared" si="3"/>
        <v>3777.9</v>
      </c>
      <c r="W20" s="105">
        <f t="shared" si="4"/>
        <v>1690.9569</v>
      </c>
      <c r="XEQ20" s="99"/>
      <c r="XER20" s="99"/>
      <c r="XES20" s="99"/>
      <c r="XET20" s="99"/>
      <c r="XEU20" s="99"/>
      <c r="XEV20" s="99"/>
      <c r="XEW20" s="99"/>
      <c r="XEX20" s="99"/>
      <c r="XEY20" s="99"/>
      <c r="XEZ20" s="99"/>
      <c r="XFA20" s="99"/>
      <c r="XFB20" s="99"/>
      <c r="XFC20" s="99"/>
      <c r="XFD20" s="99"/>
    </row>
    <row r="21" ht="24.95" customHeight="1" spans="1:16384">
      <c r="A21" s="120"/>
      <c r="B21" s="121" t="s">
        <v>162</v>
      </c>
      <c r="C21" s="122">
        <f>价格策略模拟!B8</f>
        <v>17.99</v>
      </c>
      <c r="D21" s="123">
        <f>价格策略模拟!C8</f>
        <v>0.05</v>
      </c>
      <c r="E21" s="124">
        <f>价格策略模拟!D8</f>
        <v>0</v>
      </c>
      <c r="F21" s="125">
        <f t="shared" si="5"/>
        <v>17.0905</v>
      </c>
      <c r="G21" s="126">
        <f t="shared" si="6"/>
        <v>6</v>
      </c>
      <c r="H21" s="127">
        <f t="shared" si="7"/>
        <v>2.563575</v>
      </c>
      <c r="I21" s="127">
        <f t="shared" si="8"/>
        <v>8.526925</v>
      </c>
      <c r="J21" s="127">
        <v>0.22</v>
      </c>
      <c r="K21" s="127">
        <v>0</v>
      </c>
      <c r="L21" s="126">
        <f t="shared" si="0"/>
        <v>3.7</v>
      </c>
      <c r="M21" s="126">
        <f t="shared" si="1"/>
        <v>1.4</v>
      </c>
      <c r="N21" s="126">
        <f t="shared" si="14"/>
        <v>12.482715</v>
      </c>
      <c r="O21" s="140">
        <f t="shared" si="9"/>
        <v>0.02</v>
      </c>
      <c r="P21" s="127">
        <f t="shared" si="10"/>
        <v>0.254749285714286</v>
      </c>
      <c r="Q21" s="127">
        <f t="shared" si="11"/>
        <v>2.95217571428571</v>
      </c>
      <c r="R21" s="157">
        <f t="shared" si="12"/>
        <v>0.164100929087588</v>
      </c>
      <c r="S21" s="158">
        <f>阶段总盈亏!I21</f>
        <v>210</v>
      </c>
      <c r="T21" s="125">
        <f t="shared" si="2"/>
        <v>619.956899999999</v>
      </c>
      <c r="U21" s="160">
        <f t="shared" si="13"/>
        <v>619.956899999999</v>
      </c>
      <c r="V21" s="161">
        <f t="shared" si="3"/>
        <v>3777.9</v>
      </c>
      <c r="W21" s="105">
        <f t="shared" si="4"/>
        <v>1690.9569</v>
      </c>
      <c r="XEQ21" s="99"/>
      <c r="XER21" s="99"/>
      <c r="XES21" s="99"/>
      <c r="XET21" s="99"/>
      <c r="XEU21" s="99"/>
      <c r="XEV21" s="99"/>
      <c r="XEW21" s="99"/>
      <c r="XEX21" s="99"/>
      <c r="XEY21" s="99"/>
      <c r="XEZ21" s="99"/>
      <c r="XFA21" s="99"/>
      <c r="XFB21" s="99"/>
      <c r="XFC21" s="99"/>
      <c r="XFD21" s="99"/>
    </row>
    <row r="22" ht="24.95" customHeight="1" spans="1:16384">
      <c r="A22" s="120"/>
      <c r="B22" s="121" t="s">
        <v>163</v>
      </c>
      <c r="C22" s="122">
        <f>价格策略模拟!B8</f>
        <v>17.99</v>
      </c>
      <c r="D22" s="123">
        <f>价格策略模拟!C8</f>
        <v>0.05</v>
      </c>
      <c r="E22" s="124">
        <f>价格策略模拟!D8</f>
        <v>0</v>
      </c>
      <c r="F22" s="125">
        <f t="shared" si="5"/>
        <v>17.0905</v>
      </c>
      <c r="G22" s="126">
        <f t="shared" si="6"/>
        <v>6</v>
      </c>
      <c r="H22" s="127">
        <f t="shared" si="7"/>
        <v>2.563575</v>
      </c>
      <c r="I22" s="127">
        <f t="shared" si="8"/>
        <v>8.526925</v>
      </c>
      <c r="J22" s="127">
        <v>0.22</v>
      </c>
      <c r="K22" s="127">
        <v>0</v>
      </c>
      <c r="L22" s="126">
        <f t="shared" si="0"/>
        <v>3.7</v>
      </c>
      <c r="M22" s="126">
        <f t="shared" si="1"/>
        <v>1.4</v>
      </c>
      <c r="N22" s="126">
        <f t="shared" si="14"/>
        <v>12.482715</v>
      </c>
      <c r="O22" s="140">
        <f t="shared" si="9"/>
        <v>0.02</v>
      </c>
      <c r="P22" s="127">
        <f t="shared" si="10"/>
        <v>0.254749285714286</v>
      </c>
      <c r="Q22" s="127">
        <f t="shared" si="11"/>
        <v>2.95217571428571</v>
      </c>
      <c r="R22" s="157">
        <f t="shared" si="12"/>
        <v>0.164100929087588</v>
      </c>
      <c r="S22" s="158">
        <f>阶段总盈亏!I22</f>
        <v>210</v>
      </c>
      <c r="T22" s="125">
        <f t="shared" si="2"/>
        <v>619.956899999999</v>
      </c>
      <c r="U22" s="160">
        <f t="shared" si="13"/>
        <v>619.956899999999</v>
      </c>
      <c r="V22" s="161">
        <f t="shared" si="3"/>
        <v>3777.9</v>
      </c>
      <c r="W22" s="105">
        <f t="shared" si="4"/>
        <v>1690.9569</v>
      </c>
      <c r="XEQ22" s="99"/>
      <c r="XER22" s="99"/>
      <c r="XES22" s="99"/>
      <c r="XET22" s="99"/>
      <c r="XEU22" s="99"/>
      <c r="XEV22" s="99"/>
      <c r="XEW22" s="99"/>
      <c r="XEX22" s="99"/>
      <c r="XEY22" s="99"/>
      <c r="XEZ22" s="99"/>
      <c r="XFA22" s="99"/>
      <c r="XFB22" s="99"/>
      <c r="XFC22" s="99"/>
      <c r="XFD22" s="99"/>
    </row>
    <row r="23" ht="24.95" customHeight="1" spans="1:16384">
      <c r="A23" s="120"/>
      <c r="B23" s="121" t="s">
        <v>164</v>
      </c>
      <c r="C23" s="122">
        <f>价格策略模拟!B8</f>
        <v>17.99</v>
      </c>
      <c r="D23" s="123">
        <f>价格策略模拟!C8</f>
        <v>0.05</v>
      </c>
      <c r="E23" s="124">
        <f>价格策略模拟!D8</f>
        <v>0</v>
      </c>
      <c r="F23" s="125">
        <f t="shared" si="5"/>
        <v>17.0905</v>
      </c>
      <c r="G23" s="126">
        <f t="shared" si="6"/>
        <v>6</v>
      </c>
      <c r="H23" s="127">
        <f t="shared" si="7"/>
        <v>2.563575</v>
      </c>
      <c r="I23" s="127">
        <f t="shared" si="8"/>
        <v>8.526925</v>
      </c>
      <c r="J23" s="127">
        <v>0.22</v>
      </c>
      <c r="K23" s="127">
        <v>0</v>
      </c>
      <c r="L23" s="126">
        <f t="shared" si="0"/>
        <v>3.7</v>
      </c>
      <c r="M23" s="126">
        <f t="shared" si="1"/>
        <v>1.4</v>
      </c>
      <c r="N23" s="126">
        <f t="shared" si="14"/>
        <v>12.482715</v>
      </c>
      <c r="O23" s="140">
        <f t="shared" si="9"/>
        <v>0.02</v>
      </c>
      <c r="P23" s="127">
        <f t="shared" si="10"/>
        <v>0.254749285714286</v>
      </c>
      <c r="Q23" s="127">
        <f t="shared" si="11"/>
        <v>2.95217571428571</v>
      </c>
      <c r="R23" s="157">
        <f t="shared" si="12"/>
        <v>0.164100929087588</v>
      </c>
      <c r="S23" s="158">
        <f>阶段总盈亏!I23</f>
        <v>210</v>
      </c>
      <c r="T23" s="125">
        <f t="shared" si="2"/>
        <v>619.956899999999</v>
      </c>
      <c r="U23" s="160">
        <f t="shared" si="13"/>
        <v>619.956899999999</v>
      </c>
      <c r="V23" s="161">
        <f t="shared" si="3"/>
        <v>3777.9</v>
      </c>
      <c r="W23" s="105">
        <f t="shared" si="4"/>
        <v>1690.9569</v>
      </c>
      <c r="XEQ23" s="99"/>
      <c r="XER23" s="99"/>
      <c r="XES23" s="99"/>
      <c r="XET23" s="99"/>
      <c r="XEU23" s="99"/>
      <c r="XEV23" s="99"/>
      <c r="XEW23" s="99"/>
      <c r="XEX23" s="99"/>
      <c r="XEY23" s="99"/>
      <c r="XEZ23" s="99"/>
      <c r="XFA23" s="99"/>
      <c r="XFB23" s="99"/>
      <c r="XFC23" s="99"/>
      <c r="XFD23" s="99"/>
    </row>
    <row r="24" ht="24.95" customHeight="1" spans="1:16384">
      <c r="A24" s="120" t="s">
        <v>32</v>
      </c>
      <c r="B24" s="121" t="s">
        <v>165</v>
      </c>
      <c r="C24" s="122">
        <f>价格策略模拟!B9</f>
        <v>17.99</v>
      </c>
      <c r="D24" s="123">
        <f>价格策略模拟!C9</f>
        <v>0</v>
      </c>
      <c r="E24" s="124">
        <f>价格策略模拟!D9</f>
        <v>0</v>
      </c>
      <c r="F24" s="125">
        <f t="shared" si="5"/>
        <v>17.99</v>
      </c>
      <c r="G24" s="126">
        <f t="shared" si="6"/>
        <v>6</v>
      </c>
      <c r="H24" s="127">
        <f t="shared" si="7"/>
        <v>2.6985</v>
      </c>
      <c r="I24" s="127">
        <f t="shared" si="8"/>
        <v>9.2915</v>
      </c>
      <c r="J24" s="127">
        <v>0.22</v>
      </c>
      <c r="K24" s="127">
        <v>0</v>
      </c>
      <c r="L24" s="126">
        <f t="shared" si="0"/>
        <v>3.7</v>
      </c>
      <c r="M24" s="126">
        <f t="shared" si="1"/>
        <v>1.4</v>
      </c>
      <c r="N24" s="126">
        <f t="shared" si="14"/>
        <v>12.5097</v>
      </c>
      <c r="O24" s="140">
        <f t="shared" si="9"/>
        <v>0.02</v>
      </c>
      <c r="P24" s="127">
        <f t="shared" si="10"/>
        <v>0.2553</v>
      </c>
      <c r="Q24" s="127">
        <f t="shared" si="11"/>
        <v>3.7162</v>
      </c>
      <c r="R24" s="157">
        <f t="shared" si="12"/>
        <v>0.20657031684269</v>
      </c>
      <c r="S24" s="158">
        <f>阶段总盈亏!I24</f>
        <v>210</v>
      </c>
      <c r="T24" s="125">
        <f t="shared" si="2"/>
        <v>780.402</v>
      </c>
      <c r="U24" s="160">
        <f t="shared" si="13"/>
        <v>780.402</v>
      </c>
      <c r="V24" s="161">
        <f t="shared" si="3"/>
        <v>3777.9</v>
      </c>
      <c r="W24" s="105">
        <f t="shared" si="4"/>
        <v>1851.402</v>
      </c>
      <c r="XEQ24" s="99"/>
      <c r="XER24" s="99"/>
      <c r="XES24" s="99"/>
      <c r="XET24" s="99"/>
      <c r="XEU24" s="99"/>
      <c r="XEV24" s="99"/>
      <c r="XEW24" s="99"/>
      <c r="XEX24" s="99"/>
      <c r="XEY24" s="99"/>
      <c r="XEZ24" s="99"/>
      <c r="XFA24" s="99"/>
      <c r="XFB24" s="99"/>
      <c r="XFC24" s="99"/>
      <c r="XFD24" s="99"/>
    </row>
    <row r="25" ht="24.95" customHeight="1" spans="1:16384">
      <c r="A25" s="120"/>
      <c r="B25" s="121" t="s">
        <v>166</v>
      </c>
      <c r="C25" s="122">
        <f>价格策略模拟!B9</f>
        <v>17.99</v>
      </c>
      <c r="D25" s="123">
        <f>价格策略模拟!C9</f>
        <v>0</v>
      </c>
      <c r="E25" s="124">
        <f>价格策略模拟!D9</f>
        <v>0</v>
      </c>
      <c r="F25" s="125">
        <f t="shared" si="5"/>
        <v>17.99</v>
      </c>
      <c r="G25" s="126">
        <f t="shared" si="6"/>
        <v>6</v>
      </c>
      <c r="H25" s="127">
        <f t="shared" si="7"/>
        <v>2.6985</v>
      </c>
      <c r="I25" s="127">
        <f t="shared" si="8"/>
        <v>9.2915</v>
      </c>
      <c r="J25" s="127">
        <v>0.22</v>
      </c>
      <c r="K25" s="127">
        <v>0</v>
      </c>
      <c r="L25" s="126">
        <f t="shared" si="0"/>
        <v>3.7</v>
      </c>
      <c r="M25" s="126">
        <f t="shared" si="1"/>
        <v>1.4</v>
      </c>
      <c r="N25" s="126">
        <f t="shared" si="14"/>
        <v>12.5097</v>
      </c>
      <c r="O25" s="140">
        <f t="shared" si="9"/>
        <v>0.02</v>
      </c>
      <c r="P25" s="127">
        <f t="shared" si="10"/>
        <v>0.2553</v>
      </c>
      <c r="Q25" s="127">
        <f t="shared" si="11"/>
        <v>3.7162</v>
      </c>
      <c r="R25" s="157">
        <f t="shared" si="12"/>
        <v>0.20657031684269</v>
      </c>
      <c r="S25" s="158">
        <f>阶段总盈亏!I25</f>
        <v>210</v>
      </c>
      <c r="T25" s="125">
        <f t="shared" si="2"/>
        <v>780.402</v>
      </c>
      <c r="U25" s="160">
        <f t="shared" si="13"/>
        <v>780.402</v>
      </c>
      <c r="V25" s="161">
        <f t="shared" si="3"/>
        <v>3777.9</v>
      </c>
      <c r="W25" s="105">
        <f t="shared" si="4"/>
        <v>1851.402</v>
      </c>
      <c r="XEQ25" s="99"/>
      <c r="XER25" s="99"/>
      <c r="XES25" s="99"/>
      <c r="XET25" s="99"/>
      <c r="XEU25" s="99"/>
      <c r="XEV25" s="99"/>
      <c r="XEW25" s="99"/>
      <c r="XEX25" s="99"/>
      <c r="XEY25" s="99"/>
      <c r="XEZ25" s="99"/>
      <c r="XFA25" s="99"/>
      <c r="XFB25" s="99"/>
      <c r="XFC25" s="99"/>
      <c r="XFD25" s="99"/>
    </row>
    <row r="26" ht="24.95" customHeight="1" spans="1:16384">
      <c r="A26" s="120"/>
      <c r="B26" s="121" t="s">
        <v>167</v>
      </c>
      <c r="C26" s="122">
        <f>价格策略模拟!B9</f>
        <v>17.99</v>
      </c>
      <c r="D26" s="123">
        <f>价格策略模拟!C9</f>
        <v>0</v>
      </c>
      <c r="E26" s="124">
        <f>价格策略模拟!D9</f>
        <v>0</v>
      </c>
      <c r="F26" s="125">
        <f t="shared" si="5"/>
        <v>17.99</v>
      </c>
      <c r="G26" s="126">
        <f t="shared" si="6"/>
        <v>6</v>
      </c>
      <c r="H26" s="127">
        <f t="shared" si="7"/>
        <v>2.6985</v>
      </c>
      <c r="I26" s="127">
        <f t="shared" si="8"/>
        <v>9.2915</v>
      </c>
      <c r="J26" s="127">
        <v>0.22</v>
      </c>
      <c r="K26" s="127">
        <v>0</v>
      </c>
      <c r="L26" s="126">
        <f t="shared" si="0"/>
        <v>3.7</v>
      </c>
      <c r="M26" s="126">
        <f t="shared" si="1"/>
        <v>1.4</v>
      </c>
      <c r="N26" s="126">
        <f t="shared" si="14"/>
        <v>12.5097</v>
      </c>
      <c r="O26" s="140">
        <f t="shared" si="9"/>
        <v>0.02</v>
      </c>
      <c r="P26" s="127">
        <f t="shared" si="10"/>
        <v>0.2553</v>
      </c>
      <c r="Q26" s="127">
        <f t="shared" si="11"/>
        <v>3.7162</v>
      </c>
      <c r="R26" s="157">
        <f t="shared" si="12"/>
        <v>0.20657031684269</v>
      </c>
      <c r="S26" s="158">
        <f>阶段总盈亏!I26</f>
        <v>210</v>
      </c>
      <c r="T26" s="125">
        <f t="shared" si="2"/>
        <v>780.402</v>
      </c>
      <c r="U26" s="160">
        <f t="shared" si="13"/>
        <v>780.402</v>
      </c>
      <c r="V26" s="161">
        <f t="shared" si="3"/>
        <v>3777.9</v>
      </c>
      <c r="W26" s="105">
        <f t="shared" si="4"/>
        <v>1851.402</v>
      </c>
      <c r="XEQ26" s="99"/>
      <c r="XER26" s="99"/>
      <c r="XES26" s="99"/>
      <c r="XET26" s="99"/>
      <c r="XEU26" s="99"/>
      <c r="XEV26" s="99"/>
      <c r="XEW26" s="99"/>
      <c r="XEX26" s="99"/>
      <c r="XEY26" s="99"/>
      <c r="XEZ26" s="99"/>
      <c r="XFA26" s="99"/>
      <c r="XFB26" s="99"/>
      <c r="XFC26" s="99"/>
      <c r="XFD26" s="99"/>
    </row>
    <row r="27" ht="24.95" customHeight="1" spans="1:16384">
      <c r="A27" s="120"/>
      <c r="B27" s="121" t="s">
        <v>168</v>
      </c>
      <c r="C27" s="122">
        <f>价格策略模拟!B9</f>
        <v>17.99</v>
      </c>
      <c r="D27" s="123">
        <f>价格策略模拟!C9</f>
        <v>0</v>
      </c>
      <c r="E27" s="124">
        <f>价格策略模拟!D9</f>
        <v>0</v>
      </c>
      <c r="F27" s="125">
        <f t="shared" si="5"/>
        <v>17.99</v>
      </c>
      <c r="G27" s="126">
        <f t="shared" si="6"/>
        <v>6</v>
      </c>
      <c r="H27" s="127">
        <f t="shared" si="7"/>
        <v>2.6985</v>
      </c>
      <c r="I27" s="127">
        <f t="shared" si="8"/>
        <v>9.2915</v>
      </c>
      <c r="J27" s="127">
        <v>0.22</v>
      </c>
      <c r="K27" s="127">
        <v>0</v>
      </c>
      <c r="L27" s="126">
        <f t="shared" si="0"/>
        <v>3.7</v>
      </c>
      <c r="M27" s="126">
        <f t="shared" si="1"/>
        <v>1.4</v>
      </c>
      <c r="N27" s="126">
        <f t="shared" si="14"/>
        <v>12.5097</v>
      </c>
      <c r="O27" s="140">
        <f t="shared" si="9"/>
        <v>0.02</v>
      </c>
      <c r="P27" s="127">
        <f t="shared" si="10"/>
        <v>0.2553</v>
      </c>
      <c r="Q27" s="127">
        <f t="shared" si="11"/>
        <v>3.7162</v>
      </c>
      <c r="R27" s="157">
        <f t="shared" si="12"/>
        <v>0.20657031684269</v>
      </c>
      <c r="S27" s="158">
        <f>阶段总盈亏!I27</f>
        <v>210</v>
      </c>
      <c r="T27" s="125">
        <f t="shared" si="2"/>
        <v>780.402</v>
      </c>
      <c r="U27" s="160">
        <f t="shared" si="13"/>
        <v>780.402</v>
      </c>
      <c r="V27" s="161">
        <f t="shared" si="3"/>
        <v>3777.9</v>
      </c>
      <c r="W27" s="105">
        <f t="shared" si="4"/>
        <v>1851.402</v>
      </c>
      <c r="XEQ27" s="99"/>
      <c r="XER27" s="99"/>
      <c r="XES27" s="99"/>
      <c r="XET27" s="99"/>
      <c r="XEU27" s="99"/>
      <c r="XEV27" s="99"/>
      <c r="XEW27" s="99"/>
      <c r="XEX27" s="99"/>
      <c r="XEY27" s="99"/>
      <c r="XEZ27" s="99"/>
      <c r="XFA27" s="99"/>
      <c r="XFB27" s="99"/>
      <c r="XFC27" s="99"/>
      <c r="XFD27" s="99"/>
    </row>
    <row r="28" spans="20:20">
      <c r="T28" s="101"/>
    </row>
    <row r="29" ht="26.25" customHeight="1" spans="1:22">
      <c r="A29" s="128" t="s">
        <v>212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62"/>
      <c r="T29" s="129"/>
      <c r="U29" s="129"/>
      <c r="V29" s="163"/>
    </row>
    <row r="30" ht="24.95" customHeight="1" spans="1:22">
      <c r="A30" s="130" t="s">
        <v>22</v>
      </c>
      <c r="B30" s="131" t="s">
        <v>135</v>
      </c>
      <c r="C30" s="132"/>
      <c r="D30" s="133"/>
      <c r="E30" s="134"/>
      <c r="F30" s="135"/>
      <c r="G30" s="135"/>
      <c r="H30" s="135"/>
      <c r="I30" s="135"/>
      <c r="J30" s="141"/>
      <c r="K30" s="135"/>
      <c r="L30" s="142"/>
      <c r="M30" s="135"/>
      <c r="N30" s="135"/>
      <c r="O30" s="143"/>
      <c r="P30" s="135"/>
      <c r="Q30" s="135"/>
      <c r="R30" s="164"/>
      <c r="S30" s="165"/>
      <c r="T30" s="135"/>
      <c r="U30" s="166"/>
      <c r="V30" s="167"/>
    </row>
    <row r="31" ht="24.95" customHeight="1" spans="1:16384">
      <c r="A31" s="120"/>
      <c r="B31" s="136" t="s">
        <v>136</v>
      </c>
      <c r="C31" s="122"/>
      <c r="D31" s="123"/>
      <c r="E31" s="124"/>
      <c r="F31" s="137"/>
      <c r="G31" s="137"/>
      <c r="H31" s="137"/>
      <c r="I31" s="137"/>
      <c r="J31" s="144"/>
      <c r="K31" s="137"/>
      <c r="L31" s="145"/>
      <c r="M31" s="137"/>
      <c r="N31" s="137"/>
      <c r="O31" s="146"/>
      <c r="P31" s="137"/>
      <c r="Q31" s="137"/>
      <c r="R31" s="168"/>
      <c r="S31" s="169"/>
      <c r="T31" s="137"/>
      <c r="U31" s="170"/>
      <c r="V31" s="171"/>
      <c r="XEQ31" s="99"/>
      <c r="XER31" s="99"/>
      <c r="XES31" s="99"/>
      <c r="XET31" s="99"/>
      <c r="XEU31" s="99"/>
      <c r="XEV31" s="99"/>
      <c r="XEW31" s="99"/>
      <c r="XEX31" s="99"/>
      <c r="XEY31" s="99"/>
      <c r="XEZ31" s="99"/>
      <c r="XFA31" s="99"/>
      <c r="XFB31" s="99"/>
      <c r="XFC31" s="99"/>
      <c r="XFD31" s="99"/>
    </row>
    <row r="32" ht="24.95" customHeight="1" spans="1:16384">
      <c r="A32" s="120"/>
      <c r="B32" s="136" t="s">
        <v>138</v>
      </c>
      <c r="C32" s="122"/>
      <c r="D32" s="123"/>
      <c r="E32" s="124"/>
      <c r="F32" s="137"/>
      <c r="G32" s="137"/>
      <c r="H32" s="137"/>
      <c r="I32" s="137"/>
      <c r="J32" s="144"/>
      <c r="K32" s="137"/>
      <c r="L32" s="145"/>
      <c r="M32" s="137"/>
      <c r="N32" s="137"/>
      <c r="O32" s="146"/>
      <c r="P32" s="137"/>
      <c r="Q32" s="137"/>
      <c r="R32" s="168"/>
      <c r="S32" s="169"/>
      <c r="T32" s="137"/>
      <c r="U32" s="170"/>
      <c r="V32" s="171"/>
      <c r="XEQ32" s="99"/>
      <c r="XER32" s="99"/>
      <c r="XES32" s="99"/>
      <c r="XET32" s="99"/>
      <c r="XEU32" s="99"/>
      <c r="XEV32" s="99"/>
      <c r="XEW32" s="99"/>
      <c r="XEX32" s="99"/>
      <c r="XEY32" s="99"/>
      <c r="XEZ32" s="99"/>
      <c r="XFA32" s="99"/>
      <c r="XFB32" s="99"/>
      <c r="XFC32" s="99"/>
      <c r="XFD32" s="99"/>
    </row>
    <row r="33" ht="24.95" customHeight="1" spans="1:16384">
      <c r="A33" s="120"/>
      <c r="B33" s="136" t="s">
        <v>140</v>
      </c>
      <c r="C33" s="122"/>
      <c r="D33" s="123"/>
      <c r="E33" s="124"/>
      <c r="F33" s="137"/>
      <c r="G33" s="137"/>
      <c r="H33" s="137"/>
      <c r="I33" s="137"/>
      <c r="J33" s="144"/>
      <c r="K33" s="137"/>
      <c r="L33" s="145"/>
      <c r="M33" s="137"/>
      <c r="N33" s="137"/>
      <c r="O33" s="146"/>
      <c r="P33" s="137"/>
      <c r="Q33" s="137"/>
      <c r="R33" s="168"/>
      <c r="S33" s="169"/>
      <c r="T33" s="137"/>
      <c r="U33" s="170"/>
      <c r="V33" s="171"/>
      <c r="XEQ33" s="99"/>
      <c r="XER33" s="99"/>
      <c r="XES33" s="99"/>
      <c r="XET33" s="99"/>
      <c r="XEU33" s="99"/>
      <c r="XEV33" s="99"/>
      <c r="XEW33" s="99"/>
      <c r="XEX33" s="99"/>
      <c r="XEY33" s="99"/>
      <c r="XEZ33" s="99"/>
      <c r="XFA33" s="99"/>
      <c r="XFB33" s="99"/>
      <c r="XFC33" s="99"/>
      <c r="XFD33" s="99"/>
    </row>
    <row r="34" ht="24.95" customHeight="1" spans="1:16384">
      <c r="A34" s="120" t="s">
        <v>24</v>
      </c>
      <c r="B34" s="136" t="s">
        <v>142</v>
      </c>
      <c r="C34" s="122"/>
      <c r="D34" s="123"/>
      <c r="E34" s="124"/>
      <c r="F34" s="137"/>
      <c r="G34" s="137"/>
      <c r="H34" s="137"/>
      <c r="I34" s="137"/>
      <c r="J34" s="144"/>
      <c r="K34" s="137"/>
      <c r="L34" s="145"/>
      <c r="M34" s="137"/>
      <c r="N34" s="137"/>
      <c r="O34" s="146"/>
      <c r="P34" s="137"/>
      <c r="Q34" s="137"/>
      <c r="R34" s="168"/>
      <c r="S34" s="169"/>
      <c r="T34" s="137"/>
      <c r="U34" s="170"/>
      <c r="V34" s="171"/>
      <c r="XEQ34" s="99"/>
      <c r="XER34" s="99"/>
      <c r="XES34" s="99"/>
      <c r="XET34" s="99"/>
      <c r="XEU34" s="99"/>
      <c r="XEV34" s="99"/>
      <c r="XEW34" s="99"/>
      <c r="XEX34" s="99"/>
      <c r="XEY34" s="99"/>
      <c r="XEZ34" s="99"/>
      <c r="XFA34" s="99"/>
      <c r="XFB34" s="99"/>
      <c r="XFC34" s="99"/>
      <c r="XFD34" s="99"/>
    </row>
    <row r="35" s="99" customFormat="1" ht="24.95" customHeight="1" spans="1:23">
      <c r="A35" s="120"/>
      <c r="B35" s="136" t="s">
        <v>144</v>
      </c>
      <c r="C35" s="122"/>
      <c r="D35" s="123"/>
      <c r="E35" s="124"/>
      <c r="F35" s="137"/>
      <c r="G35" s="137"/>
      <c r="H35" s="137"/>
      <c r="I35" s="137"/>
      <c r="J35" s="144"/>
      <c r="K35" s="137"/>
      <c r="L35" s="145"/>
      <c r="M35" s="137"/>
      <c r="N35" s="137"/>
      <c r="O35" s="146"/>
      <c r="P35" s="137"/>
      <c r="Q35" s="137"/>
      <c r="R35" s="168"/>
      <c r="S35" s="169"/>
      <c r="T35" s="137"/>
      <c r="U35" s="170"/>
      <c r="V35" s="171"/>
      <c r="W35" s="105"/>
    </row>
    <row r="36" ht="24.95" customHeight="1" spans="1:16384">
      <c r="A36" s="120"/>
      <c r="B36" s="136" t="s">
        <v>146</v>
      </c>
      <c r="C36" s="122"/>
      <c r="D36" s="123"/>
      <c r="E36" s="124"/>
      <c r="F36" s="137"/>
      <c r="G36" s="137"/>
      <c r="H36" s="137"/>
      <c r="I36" s="137"/>
      <c r="J36" s="144"/>
      <c r="K36" s="137"/>
      <c r="L36" s="145"/>
      <c r="M36" s="137"/>
      <c r="N36" s="137"/>
      <c r="O36" s="146"/>
      <c r="P36" s="137"/>
      <c r="Q36" s="137"/>
      <c r="R36" s="168"/>
      <c r="S36" s="169"/>
      <c r="T36" s="137"/>
      <c r="U36" s="170"/>
      <c r="V36" s="171"/>
      <c r="XEQ36" s="99"/>
      <c r="XER36" s="99"/>
      <c r="XES36" s="99"/>
      <c r="XET36" s="99"/>
      <c r="XEU36" s="99"/>
      <c r="XEV36" s="99"/>
      <c r="XEW36" s="99"/>
      <c r="XEX36" s="99"/>
      <c r="XEY36" s="99"/>
      <c r="XEZ36" s="99"/>
      <c r="XFA36" s="99"/>
      <c r="XFB36" s="99"/>
      <c r="XFC36" s="99"/>
      <c r="XFD36" s="99"/>
    </row>
    <row r="37" ht="24.95" customHeight="1" spans="1:16384">
      <c r="A37" s="120"/>
      <c r="B37" s="136" t="s">
        <v>148</v>
      </c>
      <c r="C37" s="122"/>
      <c r="D37" s="123"/>
      <c r="E37" s="124"/>
      <c r="F37" s="137"/>
      <c r="G37" s="137"/>
      <c r="H37" s="137"/>
      <c r="I37" s="137"/>
      <c r="J37" s="144"/>
      <c r="K37" s="137"/>
      <c r="L37" s="145"/>
      <c r="M37" s="137"/>
      <c r="N37" s="137"/>
      <c r="O37" s="146"/>
      <c r="P37" s="137"/>
      <c r="Q37" s="137"/>
      <c r="R37" s="168"/>
      <c r="S37" s="169"/>
      <c r="T37" s="137"/>
      <c r="U37" s="170"/>
      <c r="V37" s="171"/>
      <c r="XEQ37" s="99"/>
      <c r="XER37" s="99"/>
      <c r="XES37" s="99"/>
      <c r="XET37" s="99"/>
      <c r="XEU37" s="99"/>
      <c r="XEV37" s="99"/>
      <c r="XEW37" s="99"/>
      <c r="XEX37" s="99"/>
      <c r="XEY37" s="99"/>
      <c r="XEZ37" s="99"/>
      <c r="XFA37" s="99"/>
      <c r="XFB37" s="99"/>
      <c r="XFC37" s="99"/>
      <c r="XFD37" s="99"/>
    </row>
    <row r="38" ht="24.95" customHeight="1" spans="1:16384">
      <c r="A38" s="120" t="s">
        <v>26</v>
      </c>
      <c r="B38" s="136" t="s">
        <v>149</v>
      </c>
      <c r="C38" s="122"/>
      <c r="D38" s="123"/>
      <c r="E38" s="124"/>
      <c r="F38" s="137"/>
      <c r="G38" s="137"/>
      <c r="H38" s="137"/>
      <c r="I38" s="137"/>
      <c r="J38" s="144"/>
      <c r="K38" s="137"/>
      <c r="L38" s="145"/>
      <c r="M38" s="137"/>
      <c r="N38" s="137"/>
      <c r="O38" s="146"/>
      <c r="P38" s="137"/>
      <c r="Q38" s="137"/>
      <c r="R38" s="168"/>
      <c r="S38" s="169"/>
      <c r="T38" s="137"/>
      <c r="U38" s="170"/>
      <c r="V38" s="171"/>
      <c r="XEQ38" s="99"/>
      <c r="XER38" s="99"/>
      <c r="XES38" s="99"/>
      <c r="XET38" s="99"/>
      <c r="XEU38" s="99"/>
      <c r="XEV38" s="99"/>
      <c r="XEW38" s="99"/>
      <c r="XEX38" s="99"/>
      <c r="XEY38" s="99"/>
      <c r="XEZ38" s="99"/>
      <c r="XFA38" s="99"/>
      <c r="XFB38" s="99"/>
      <c r="XFC38" s="99"/>
      <c r="XFD38" s="99"/>
    </row>
    <row r="39" ht="24.95" customHeight="1" spans="1:16384">
      <c r="A39" s="120"/>
      <c r="B39" s="136" t="s">
        <v>150</v>
      </c>
      <c r="C39" s="122"/>
      <c r="D39" s="123"/>
      <c r="E39" s="124"/>
      <c r="F39" s="137"/>
      <c r="G39" s="137"/>
      <c r="H39" s="137"/>
      <c r="I39" s="137"/>
      <c r="J39" s="144"/>
      <c r="K39" s="137"/>
      <c r="L39" s="145"/>
      <c r="M39" s="137"/>
      <c r="N39" s="137"/>
      <c r="O39" s="146"/>
      <c r="P39" s="137"/>
      <c r="Q39" s="137"/>
      <c r="R39" s="168"/>
      <c r="S39" s="169"/>
      <c r="T39" s="137"/>
      <c r="U39" s="170"/>
      <c r="V39" s="171"/>
      <c r="XEQ39" s="99"/>
      <c r="XER39" s="99"/>
      <c r="XES39" s="99"/>
      <c r="XET39" s="99"/>
      <c r="XEU39" s="99"/>
      <c r="XEV39" s="99"/>
      <c r="XEW39" s="99"/>
      <c r="XEX39" s="99"/>
      <c r="XEY39" s="99"/>
      <c r="XEZ39" s="99"/>
      <c r="XFA39" s="99"/>
      <c r="XFB39" s="99"/>
      <c r="XFC39" s="99"/>
      <c r="XFD39" s="99"/>
    </row>
    <row r="40" ht="24.95" customHeight="1" spans="1:16384">
      <c r="A40" s="120"/>
      <c r="B40" s="136" t="s">
        <v>152</v>
      </c>
      <c r="C40" s="122"/>
      <c r="D40" s="123"/>
      <c r="E40" s="124"/>
      <c r="F40" s="137"/>
      <c r="G40" s="137"/>
      <c r="H40" s="137"/>
      <c r="I40" s="137"/>
      <c r="J40" s="144"/>
      <c r="K40" s="137"/>
      <c r="L40" s="145"/>
      <c r="M40" s="137"/>
      <c r="N40" s="137"/>
      <c r="O40" s="146"/>
      <c r="P40" s="137"/>
      <c r="Q40" s="137"/>
      <c r="R40" s="168"/>
      <c r="S40" s="169"/>
      <c r="T40" s="137"/>
      <c r="U40" s="170"/>
      <c r="V40" s="171"/>
      <c r="XEQ40" s="99"/>
      <c r="XER40" s="99"/>
      <c r="XES40" s="99"/>
      <c r="XET40" s="99"/>
      <c r="XEU40" s="99"/>
      <c r="XEV40" s="99"/>
      <c r="XEW40" s="99"/>
      <c r="XEX40" s="99"/>
      <c r="XEY40" s="99"/>
      <c r="XEZ40" s="99"/>
      <c r="XFA40" s="99"/>
      <c r="XFB40" s="99"/>
      <c r="XFC40" s="99"/>
      <c r="XFD40" s="99"/>
    </row>
    <row r="41" ht="24.95" customHeight="1" spans="1:16384">
      <c r="A41" s="120"/>
      <c r="B41" s="136" t="s">
        <v>154</v>
      </c>
      <c r="C41" s="122"/>
      <c r="D41" s="123"/>
      <c r="E41" s="124"/>
      <c r="F41" s="137"/>
      <c r="G41" s="137"/>
      <c r="H41" s="137"/>
      <c r="I41" s="137"/>
      <c r="J41" s="144"/>
      <c r="K41" s="137"/>
      <c r="L41" s="145"/>
      <c r="M41" s="137"/>
      <c r="N41" s="137"/>
      <c r="O41" s="146"/>
      <c r="P41" s="137"/>
      <c r="Q41" s="137"/>
      <c r="R41" s="168"/>
      <c r="S41" s="169"/>
      <c r="T41" s="137"/>
      <c r="U41" s="170"/>
      <c r="V41" s="171"/>
      <c r="XEQ41" s="99"/>
      <c r="XER41" s="99"/>
      <c r="XES41" s="99"/>
      <c r="XET41" s="99"/>
      <c r="XEU41" s="99"/>
      <c r="XEV41" s="99"/>
      <c r="XEW41" s="99"/>
      <c r="XEX41" s="99"/>
      <c r="XEY41" s="99"/>
      <c r="XEZ41" s="99"/>
      <c r="XFA41" s="99"/>
      <c r="XFB41" s="99"/>
      <c r="XFC41" s="99"/>
      <c r="XFD41" s="99"/>
    </row>
    <row r="42" ht="24.95" customHeight="1" spans="1:16384">
      <c r="A42" s="120" t="s">
        <v>28</v>
      </c>
      <c r="B42" s="136" t="s">
        <v>156</v>
      </c>
      <c r="C42" s="122"/>
      <c r="D42" s="123"/>
      <c r="E42" s="124"/>
      <c r="F42" s="137"/>
      <c r="G42" s="137"/>
      <c r="H42" s="137"/>
      <c r="I42" s="137"/>
      <c r="J42" s="144"/>
      <c r="K42" s="137"/>
      <c r="L42" s="145"/>
      <c r="M42" s="137"/>
      <c r="N42" s="137"/>
      <c r="O42" s="146"/>
      <c r="P42" s="137"/>
      <c r="Q42" s="137"/>
      <c r="R42" s="168"/>
      <c r="S42" s="169"/>
      <c r="T42" s="137"/>
      <c r="U42" s="170"/>
      <c r="V42" s="171"/>
      <c r="XEQ42" s="99"/>
      <c r="XER42" s="99"/>
      <c r="XES42" s="99"/>
      <c r="XET42" s="99"/>
      <c r="XEU42" s="99"/>
      <c r="XEV42" s="99"/>
      <c r="XEW42" s="99"/>
      <c r="XEX42" s="99"/>
      <c r="XEY42" s="99"/>
      <c r="XEZ42" s="99"/>
      <c r="XFA42" s="99"/>
      <c r="XFB42" s="99"/>
      <c r="XFC42" s="99"/>
      <c r="XFD42" s="99"/>
    </row>
    <row r="43" ht="24.95" customHeight="1" spans="1:16384">
      <c r="A43" s="120"/>
      <c r="B43" s="136" t="s">
        <v>158</v>
      </c>
      <c r="C43" s="122"/>
      <c r="D43" s="123"/>
      <c r="E43" s="124"/>
      <c r="F43" s="137"/>
      <c r="G43" s="137"/>
      <c r="H43" s="137"/>
      <c r="I43" s="137"/>
      <c r="J43" s="144"/>
      <c r="K43" s="137"/>
      <c r="L43" s="145"/>
      <c r="M43" s="137"/>
      <c r="N43" s="137"/>
      <c r="O43" s="146"/>
      <c r="P43" s="137"/>
      <c r="Q43" s="137"/>
      <c r="R43" s="168"/>
      <c r="S43" s="169"/>
      <c r="T43" s="137"/>
      <c r="U43" s="170"/>
      <c r="V43" s="171"/>
      <c r="XEQ43" s="99"/>
      <c r="XER43" s="99"/>
      <c r="XES43" s="99"/>
      <c r="XET43" s="99"/>
      <c r="XEU43" s="99"/>
      <c r="XEV43" s="99"/>
      <c r="XEW43" s="99"/>
      <c r="XEX43" s="99"/>
      <c r="XEY43" s="99"/>
      <c r="XEZ43" s="99"/>
      <c r="XFA43" s="99"/>
      <c r="XFB43" s="99"/>
      <c r="XFC43" s="99"/>
      <c r="XFD43" s="99"/>
    </row>
    <row r="44" ht="24.95" customHeight="1" spans="1:16384">
      <c r="A44" s="120"/>
      <c r="B44" s="136" t="s">
        <v>159</v>
      </c>
      <c r="C44" s="122"/>
      <c r="D44" s="123"/>
      <c r="E44" s="124"/>
      <c r="F44" s="137"/>
      <c r="G44" s="137"/>
      <c r="H44" s="137"/>
      <c r="I44" s="137"/>
      <c r="J44" s="144"/>
      <c r="K44" s="137"/>
      <c r="L44" s="145"/>
      <c r="M44" s="137"/>
      <c r="N44" s="137"/>
      <c r="O44" s="146"/>
      <c r="P44" s="137"/>
      <c r="Q44" s="137"/>
      <c r="R44" s="168"/>
      <c r="S44" s="169"/>
      <c r="T44" s="137"/>
      <c r="U44" s="170"/>
      <c r="V44" s="171"/>
      <c r="XEQ44" s="99"/>
      <c r="XER44" s="99"/>
      <c r="XES44" s="99"/>
      <c r="XET44" s="99"/>
      <c r="XEU44" s="99"/>
      <c r="XEV44" s="99"/>
      <c r="XEW44" s="99"/>
      <c r="XEX44" s="99"/>
      <c r="XEY44" s="99"/>
      <c r="XEZ44" s="99"/>
      <c r="XFA44" s="99"/>
      <c r="XFB44" s="99"/>
      <c r="XFC44" s="99"/>
      <c r="XFD44" s="99"/>
    </row>
    <row r="45" ht="24.95" customHeight="1" spans="1:16384">
      <c r="A45" s="120"/>
      <c r="B45" s="136" t="s">
        <v>160</v>
      </c>
      <c r="C45" s="122"/>
      <c r="D45" s="123"/>
      <c r="E45" s="124"/>
      <c r="F45" s="137"/>
      <c r="G45" s="137"/>
      <c r="H45" s="137"/>
      <c r="I45" s="137"/>
      <c r="J45" s="144"/>
      <c r="K45" s="137"/>
      <c r="L45" s="145"/>
      <c r="M45" s="137"/>
      <c r="N45" s="137"/>
      <c r="O45" s="146"/>
      <c r="P45" s="137"/>
      <c r="Q45" s="137"/>
      <c r="R45" s="168"/>
      <c r="S45" s="169"/>
      <c r="T45" s="137"/>
      <c r="U45" s="170"/>
      <c r="V45" s="171"/>
      <c r="XEQ45" s="99"/>
      <c r="XER45" s="99"/>
      <c r="XES45" s="99"/>
      <c r="XET45" s="99"/>
      <c r="XEU45" s="99"/>
      <c r="XEV45" s="99"/>
      <c r="XEW45" s="99"/>
      <c r="XEX45" s="99"/>
      <c r="XEY45" s="99"/>
      <c r="XEZ45" s="99"/>
      <c r="XFA45" s="99"/>
      <c r="XFB45" s="99"/>
      <c r="XFC45" s="99"/>
      <c r="XFD45" s="99"/>
    </row>
    <row r="46" ht="24.95" customHeight="1" spans="1:16384">
      <c r="A46" s="120" t="s">
        <v>30</v>
      </c>
      <c r="B46" s="136" t="s">
        <v>161</v>
      </c>
      <c r="C46" s="122"/>
      <c r="D46" s="123"/>
      <c r="E46" s="124"/>
      <c r="F46" s="137"/>
      <c r="G46" s="137"/>
      <c r="H46" s="137"/>
      <c r="I46" s="137"/>
      <c r="J46" s="144"/>
      <c r="K46" s="137"/>
      <c r="L46" s="145"/>
      <c r="M46" s="137"/>
      <c r="N46" s="137"/>
      <c r="O46" s="146"/>
      <c r="P46" s="137"/>
      <c r="Q46" s="137"/>
      <c r="R46" s="168"/>
      <c r="S46" s="169"/>
      <c r="T46" s="137"/>
      <c r="U46" s="170"/>
      <c r="V46" s="171"/>
      <c r="XEQ46" s="99"/>
      <c r="XER46" s="99"/>
      <c r="XES46" s="99"/>
      <c r="XET46" s="99"/>
      <c r="XEU46" s="99"/>
      <c r="XEV46" s="99"/>
      <c r="XEW46" s="99"/>
      <c r="XEX46" s="99"/>
      <c r="XEY46" s="99"/>
      <c r="XEZ46" s="99"/>
      <c r="XFA46" s="99"/>
      <c r="XFB46" s="99"/>
      <c r="XFC46" s="99"/>
      <c r="XFD46" s="99"/>
    </row>
    <row r="47" ht="24.95" customHeight="1" spans="1:16384">
      <c r="A47" s="120"/>
      <c r="B47" s="136" t="s">
        <v>162</v>
      </c>
      <c r="C47" s="122"/>
      <c r="D47" s="123"/>
      <c r="E47" s="124"/>
      <c r="F47" s="137"/>
      <c r="G47" s="137"/>
      <c r="H47" s="137"/>
      <c r="I47" s="137"/>
      <c r="J47" s="144"/>
      <c r="K47" s="137"/>
      <c r="L47" s="145"/>
      <c r="M47" s="137"/>
      <c r="N47" s="137"/>
      <c r="O47" s="146"/>
      <c r="P47" s="137"/>
      <c r="Q47" s="137"/>
      <c r="R47" s="168"/>
      <c r="S47" s="169"/>
      <c r="T47" s="137"/>
      <c r="U47" s="170"/>
      <c r="V47" s="171"/>
      <c r="XEQ47" s="99"/>
      <c r="XER47" s="99"/>
      <c r="XES47" s="99"/>
      <c r="XET47" s="99"/>
      <c r="XEU47" s="99"/>
      <c r="XEV47" s="99"/>
      <c r="XEW47" s="99"/>
      <c r="XEX47" s="99"/>
      <c r="XEY47" s="99"/>
      <c r="XEZ47" s="99"/>
      <c r="XFA47" s="99"/>
      <c r="XFB47" s="99"/>
      <c r="XFC47" s="99"/>
      <c r="XFD47" s="99"/>
    </row>
    <row r="48" ht="24.95" customHeight="1" spans="1:16384">
      <c r="A48" s="120"/>
      <c r="B48" s="136" t="s">
        <v>163</v>
      </c>
      <c r="C48" s="122"/>
      <c r="D48" s="123"/>
      <c r="E48" s="124"/>
      <c r="F48" s="137"/>
      <c r="G48" s="137"/>
      <c r="H48" s="137"/>
      <c r="I48" s="137"/>
      <c r="J48" s="144"/>
      <c r="K48" s="137"/>
      <c r="L48" s="145"/>
      <c r="M48" s="137"/>
      <c r="N48" s="137"/>
      <c r="O48" s="146"/>
      <c r="P48" s="137"/>
      <c r="Q48" s="137"/>
      <c r="R48" s="168"/>
      <c r="S48" s="169"/>
      <c r="T48" s="137"/>
      <c r="U48" s="170"/>
      <c r="V48" s="171"/>
      <c r="XEQ48" s="99"/>
      <c r="XER48" s="99"/>
      <c r="XES48" s="99"/>
      <c r="XET48" s="99"/>
      <c r="XEU48" s="99"/>
      <c r="XEV48" s="99"/>
      <c r="XEW48" s="99"/>
      <c r="XEX48" s="99"/>
      <c r="XEY48" s="99"/>
      <c r="XEZ48" s="99"/>
      <c r="XFA48" s="99"/>
      <c r="XFB48" s="99"/>
      <c r="XFC48" s="99"/>
      <c r="XFD48" s="99"/>
    </row>
    <row r="49" ht="24.95" customHeight="1" spans="1:16384">
      <c r="A49" s="120"/>
      <c r="B49" s="136" t="s">
        <v>164</v>
      </c>
      <c r="C49" s="122"/>
      <c r="D49" s="123"/>
      <c r="E49" s="124"/>
      <c r="F49" s="137"/>
      <c r="G49" s="137"/>
      <c r="H49" s="137"/>
      <c r="I49" s="137"/>
      <c r="J49" s="144"/>
      <c r="K49" s="137"/>
      <c r="L49" s="145"/>
      <c r="M49" s="137"/>
      <c r="N49" s="137"/>
      <c r="O49" s="146"/>
      <c r="P49" s="137"/>
      <c r="Q49" s="137"/>
      <c r="R49" s="168"/>
      <c r="S49" s="169"/>
      <c r="T49" s="137"/>
      <c r="U49" s="170"/>
      <c r="V49" s="171"/>
      <c r="XEQ49" s="99"/>
      <c r="XER49" s="99"/>
      <c r="XES49" s="99"/>
      <c r="XET49" s="99"/>
      <c r="XEU49" s="99"/>
      <c r="XEV49" s="99"/>
      <c r="XEW49" s="99"/>
      <c r="XEX49" s="99"/>
      <c r="XEY49" s="99"/>
      <c r="XEZ49" s="99"/>
      <c r="XFA49" s="99"/>
      <c r="XFB49" s="99"/>
      <c r="XFC49" s="99"/>
      <c r="XFD49" s="99"/>
    </row>
    <row r="50" ht="24.95" customHeight="1" spans="1:16384">
      <c r="A50" s="120" t="s">
        <v>32</v>
      </c>
      <c r="B50" s="136" t="s">
        <v>165</v>
      </c>
      <c r="C50" s="122"/>
      <c r="D50" s="123"/>
      <c r="E50" s="124"/>
      <c r="F50" s="137"/>
      <c r="G50" s="137"/>
      <c r="H50" s="137"/>
      <c r="I50" s="137"/>
      <c r="J50" s="144"/>
      <c r="K50" s="137"/>
      <c r="L50" s="145"/>
      <c r="M50" s="137"/>
      <c r="N50" s="137"/>
      <c r="O50" s="146"/>
      <c r="P50" s="137"/>
      <c r="Q50" s="137"/>
      <c r="R50" s="168"/>
      <c r="S50" s="169"/>
      <c r="T50" s="137"/>
      <c r="U50" s="170"/>
      <c r="V50" s="171"/>
      <c r="XEQ50" s="99"/>
      <c r="XER50" s="99"/>
      <c r="XES50" s="99"/>
      <c r="XET50" s="99"/>
      <c r="XEU50" s="99"/>
      <c r="XEV50" s="99"/>
      <c r="XEW50" s="99"/>
      <c r="XEX50" s="99"/>
      <c r="XEY50" s="99"/>
      <c r="XEZ50" s="99"/>
      <c r="XFA50" s="99"/>
      <c r="XFB50" s="99"/>
      <c r="XFC50" s="99"/>
      <c r="XFD50" s="99"/>
    </row>
    <row r="51" ht="24.95" customHeight="1" spans="1:16384">
      <c r="A51" s="120"/>
      <c r="B51" s="136" t="s">
        <v>166</v>
      </c>
      <c r="C51" s="122"/>
      <c r="D51" s="123"/>
      <c r="E51" s="124"/>
      <c r="F51" s="137"/>
      <c r="G51" s="137"/>
      <c r="H51" s="137"/>
      <c r="I51" s="137"/>
      <c r="J51" s="144"/>
      <c r="K51" s="137"/>
      <c r="L51" s="145"/>
      <c r="M51" s="137"/>
      <c r="N51" s="137"/>
      <c r="O51" s="146"/>
      <c r="P51" s="137"/>
      <c r="Q51" s="137"/>
      <c r="R51" s="168"/>
      <c r="S51" s="169"/>
      <c r="T51" s="137"/>
      <c r="U51" s="170"/>
      <c r="V51" s="171"/>
      <c r="XEQ51" s="99"/>
      <c r="XER51" s="99"/>
      <c r="XES51" s="99"/>
      <c r="XET51" s="99"/>
      <c r="XEU51" s="99"/>
      <c r="XEV51" s="99"/>
      <c r="XEW51" s="99"/>
      <c r="XEX51" s="99"/>
      <c r="XEY51" s="99"/>
      <c r="XEZ51" s="99"/>
      <c r="XFA51" s="99"/>
      <c r="XFB51" s="99"/>
      <c r="XFC51" s="99"/>
      <c r="XFD51" s="99"/>
    </row>
    <row r="52" ht="24.95" customHeight="1" spans="1:16384">
      <c r="A52" s="120"/>
      <c r="B52" s="136" t="s">
        <v>167</v>
      </c>
      <c r="C52" s="122"/>
      <c r="D52" s="123"/>
      <c r="E52" s="124"/>
      <c r="F52" s="137"/>
      <c r="G52" s="137"/>
      <c r="H52" s="137"/>
      <c r="I52" s="137"/>
      <c r="J52" s="144"/>
      <c r="K52" s="137"/>
      <c r="L52" s="145"/>
      <c r="M52" s="137"/>
      <c r="N52" s="137"/>
      <c r="O52" s="146"/>
      <c r="P52" s="137"/>
      <c r="Q52" s="137"/>
      <c r="R52" s="168"/>
      <c r="S52" s="169"/>
      <c r="T52" s="137"/>
      <c r="U52" s="170"/>
      <c r="V52" s="171"/>
      <c r="XEQ52" s="99"/>
      <c r="XER52" s="99"/>
      <c r="XES52" s="99"/>
      <c r="XET52" s="99"/>
      <c r="XEU52" s="99"/>
      <c r="XEV52" s="99"/>
      <c r="XEW52" s="99"/>
      <c r="XEX52" s="99"/>
      <c r="XEY52" s="99"/>
      <c r="XEZ52" s="99"/>
      <c r="XFA52" s="99"/>
      <c r="XFB52" s="99"/>
      <c r="XFC52" s="99"/>
      <c r="XFD52" s="99"/>
    </row>
    <row r="53" ht="24.95" customHeight="1" spans="1:16384">
      <c r="A53" s="120"/>
      <c r="B53" s="136" t="s">
        <v>168</v>
      </c>
      <c r="C53" s="122"/>
      <c r="D53" s="123"/>
      <c r="E53" s="124"/>
      <c r="F53" s="137"/>
      <c r="G53" s="137"/>
      <c r="H53" s="137"/>
      <c r="I53" s="137"/>
      <c r="J53" s="144"/>
      <c r="K53" s="137"/>
      <c r="L53" s="145"/>
      <c r="M53" s="137"/>
      <c r="N53" s="137"/>
      <c r="O53" s="146"/>
      <c r="P53" s="137"/>
      <c r="Q53" s="137"/>
      <c r="R53" s="168"/>
      <c r="S53" s="169"/>
      <c r="T53" s="137"/>
      <c r="U53" s="170"/>
      <c r="V53" s="171"/>
      <c r="XEQ53" s="99"/>
      <c r="XER53" s="99"/>
      <c r="XES53" s="99"/>
      <c r="XET53" s="99"/>
      <c r="XEU53" s="99"/>
      <c r="XEV53" s="99"/>
      <c r="XEW53" s="99"/>
      <c r="XEX53" s="99"/>
      <c r="XEY53" s="99"/>
      <c r="XEZ53" s="99"/>
      <c r="XFA53" s="99"/>
      <c r="XFB53" s="99"/>
      <c r="XFC53" s="99"/>
      <c r="XFD53" s="99"/>
    </row>
  </sheetData>
  <sheetProtection formatCells="0" insertHyperlinks="0" autoFilter="0"/>
  <mergeCells count="14">
    <mergeCell ref="A1:U1"/>
    <mergeCell ref="A29:V29"/>
    <mergeCell ref="A4:A7"/>
    <mergeCell ref="A8:A11"/>
    <mergeCell ref="A12:A15"/>
    <mergeCell ref="A16:A19"/>
    <mergeCell ref="A20:A23"/>
    <mergeCell ref="A24:A27"/>
    <mergeCell ref="A30:A33"/>
    <mergeCell ref="A34:A37"/>
    <mergeCell ref="A38:A41"/>
    <mergeCell ref="A42:A45"/>
    <mergeCell ref="A46:A49"/>
    <mergeCell ref="A50:A5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4.4"/>
  <cols>
    <col min="28" max="28" width="9" hidden="1" customWidth="1"/>
    <col min="29" max="29" width="48.5" customWidth="1"/>
  </cols>
  <sheetData>
    <row r="1" spans="1:52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</row>
    <row r="2" spans="1:52">
      <c r="A2" t="s">
        <v>265</v>
      </c>
      <c r="B2" t="s">
        <v>265</v>
      </c>
      <c r="C2" t="s">
        <v>266</v>
      </c>
      <c r="D2" t="s">
        <v>267</v>
      </c>
      <c r="E2" t="s">
        <v>268</v>
      </c>
      <c r="F2" t="s">
        <v>269</v>
      </c>
      <c r="G2" s="98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275</v>
      </c>
      <c r="O2">
        <v>1</v>
      </c>
      <c r="P2" t="s">
        <v>276</v>
      </c>
      <c r="Q2">
        <v>79.99</v>
      </c>
      <c r="Y2" t="s">
        <v>277</v>
      </c>
      <c r="Z2" t="s">
        <v>278</v>
      </c>
      <c r="AA2" t="s">
        <v>279</v>
      </c>
      <c r="AB2" t="s">
        <v>280</v>
      </c>
      <c r="AC2" t="s">
        <v>281</v>
      </c>
      <c r="AD2" t="b">
        <v>0</v>
      </c>
      <c r="AW2" t="b">
        <v>0</v>
      </c>
      <c r="AZ2" t="b">
        <v>0</v>
      </c>
    </row>
    <row r="3" spans="1:52">
      <c r="A3" t="s">
        <v>282</v>
      </c>
      <c r="B3" t="s">
        <v>282</v>
      </c>
      <c r="C3" t="s">
        <v>283</v>
      </c>
      <c r="D3" t="s">
        <v>284</v>
      </c>
      <c r="E3" t="s">
        <v>285</v>
      </c>
      <c r="F3" t="s">
        <v>269</v>
      </c>
      <c r="G3" s="98" t="s">
        <v>270</v>
      </c>
      <c r="J3" t="s">
        <v>271</v>
      </c>
      <c r="K3" t="s">
        <v>286</v>
      </c>
      <c r="L3" t="s">
        <v>287</v>
      </c>
      <c r="M3" t="s">
        <v>288</v>
      </c>
      <c r="N3" t="s">
        <v>285</v>
      </c>
      <c r="O3">
        <v>1</v>
      </c>
      <c r="P3" t="s">
        <v>276</v>
      </c>
      <c r="Q3">
        <v>99.99</v>
      </c>
      <c r="R3">
        <v>1.89</v>
      </c>
      <c r="W3">
        <v>72.99</v>
      </c>
      <c r="Y3" t="s">
        <v>289</v>
      </c>
      <c r="Z3" t="s">
        <v>290</v>
      </c>
      <c r="AA3" t="s">
        <v>291</v>
      </c>
      <c r="AB3" t="s">
        <v>280</v>
      </c>
      <c r="AC3" t="s">
        <v>292</v>
      </c>
      <c r="AD3" t="b">
        <v>0</v>
      </c>
      <c r="AW3" t="b">
        <v>0</v>
      </c>
      <c r="AZ3" t="b">
        <v>0</v>
      </c>
    </row>
    <row r="4" spans="1:52">
      <c r="A4" t="s">
        <v>293</v>
      </c>
      <c r="B4" t="s">
        <v>293</v>
      </c>
      <c r="C4" t="s">
        <v>294</v>
      </c>
      <c r="D4" t="s">
        <v>295</v>
      </c>
      <c r="E4" t="s">
        <v>268</v>
      </c>
      <c r="F4" t="s">
        <v>269</v>
      </c>
      <c r="G4" s="98" t="s">
        <v>270</v>
      </c>
      <c r="J4" t="s">
        <v>271</v>
      </c>
      <c r="K4" t="s">
        <v>272</v>
      </c>
      <c r="L4" t="s">
        <v>273</v>
      </c>
      <c r="M4" t="s">
        <v>274</v>
      </c>
      <c r="N4" t="s">
        <v>275</v>
      </c>
      <c r="O4">
        <v>1</v>
      </c>
      <c r="P4" t="s">
        <v>276</v>
      </c>
      <c r="Q4">
        <v>79.99</v>
      </c>
      <c r="Y4" t="s">
        <v>296</v>
      </c>
      <c r="Z4" t="s">
        <v>297</v>
      </c>
      <c r="AA4" t="s">
        <v>298</v>
      </c>
      <c r="AB4" t="s">
        <v>280</v>
      </c>
      <c r="AC4" t="s">
        <v>299</v>
      </c>
      <c r="AD4" t="b">
        <v>0</v>
      </c>
      <c r="AW4" t="b">
        <v>0</v>
      </c>
      <c r="AZ4" t="b">
        <v>0</v>
      </c>
    </row>
    <row r="5" spans="1:52">
      <c r="A5" t="s">
        <v>300</v>
      </c>
      <c r="B5" t="s">
        <v>300</v>
      </c>
      <c r="C5" t="s">
        <v>301</v>
      </c>
      <c r="D5" t="s">
        <v>302</v>
      </c>
      <c r="E5" t="s">
        <v>285</v>
      </c>
      <c r="F5" t="s">
        <v>269</v>
      </c>
      <c r="G5" s="98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285</v>
      </c>
      <c r="O5">
        <v>1</v>
      </c>
      <c r="P5" t="s">
        <v>276</v>
      </c>
      <c r="Q5">
        <v>79.99</v>
      </c>
      <c r="R5">
        <v>1.85</v>
      </c>
      <c r="W5">
        <v>59.99</v>
      </c>
      <c r="Y5" t="s">
        <v>303</v>
      </c>
      <c r="Z5" t="s">
        <v>304</v>
      </c>
      <c r="AA5" t="s">
        <v>305</v>
      </c>
      <c r="AB5" t="s">
        <v>280</v>
      </c>
      <c r="AC5" t="s">
        <v>306</v>
      </c>
      <c r="AD5" t="b">
        <v>0</v>
      </c>
      <c r="AW5" t="b">
        <v>0</v>
      </c>
      <c r="AZ5" t="b">
        <v>0</v>
      </c>
    </row>
    <row r="6" spans="1:52">
      <c r="A6" t="s">
        <v>307</v>
      </c>
      <c r="B6" t="s">
        <v>307</v>
      </c>
      <c r="C6" t="s">
        <v>308</v>
      </c>
      <c r="D6" t="s">
        <v>309</v>
      </c>
      <c r="E6" t="s">
        <v>268</v>
      </c>
      <c r="F6" t="s">
        <v>269</v>
      </c>
      <c r="G6" s="98" t="s">
        <v>270</v>
      </c>
      <c r="J6" t="s">
        <v>310</v>
      </c>
      <c r="K6" t="s">
        <v>311</v>
      </c>
      <c r="L6" t="s">
        <v>312</v>
      </c>
      <c r="M6" t="s">
        <v>313</v>
      </c>
      <c r="N6" t="s">
        <v>275</v>
      </c>
      <c r="O6">
        <v>1</v>
      </c>
      <c r="P6" t="s">
        <v>276</v>
      </c>
      <c r="Q6">
        <v>79.99</v>
      </c>
      <c r="Y6" t="s">
        <v>314</v>
      </c>
      <c r="Z6" t="s">
        <v>315</v>
      </c>
      <c r="AA6" t="s">
        <v>316</v>
      </c>
      <c r="AB6" t="s">
        <v>280</v>
      </c>
      <c r="AC6" t="s">
        <v>317</v>
      </c>
      <c r="AD6" t="b">
        <v>0</v>
      </c>
      <c r="AW6" t="b">
        <v>0</v>
      </c>
      <c r="AZ6" t="b">
        <v>0</v>
      </c>
    </row>
    <row r="7" spans="1:52">
      <c r="A7" t="s">
        <v>318</v>
      </c>
      <c r="B7" t="s">
        <v>318</v>
      </c>
      <c r="C7" t="s">
        <v>319</v>
      </c>
      <c r="D7" t="s">
        <v>320</v>
      </c>
      <c r="E7" t="s">
        <v>268</v>
      </c>
      <c r="F7" t="s">
        <v>269</v>
      </c>
      <c r="G7" s="98" t="s">
        <v>270</v>
      </c>
      <c r="J7" t="s">
        <v>271</v>
      </c>
      <c r="K7" t="s">
        <v>272</v>
      </c>
      <c r="L7" t="s">
        <v>273</v>
      </c>
      <c r="M7" t="s">
        <v>274</v>
      </c>
      <c r="N7" t="s">
        <v>275</v>
      </c>
      <c r="O7">
        <v>1</v>
      </c>
      <c r="P7" t="s">
        <v>276</v>
      </c>
      <c r="Q7">
        <v>79.99</v>
      </c>
      <c r="Y7" t="s">
        <v>321</v>
      </c>
      <c r="Z7" t="s">
        <v>322</v>
      </c>
      <c r="AA7" t="s">
        <v>323</v>
      </c>
      <c r="AB7" t="s">
        <v>280</v>
      </c>
      <c r="AC7" t="s">
        <v>299</v>
      </c>
      <c r="AD7" t="b">
        <v>0</v>
      </c>
      <c r="AW7" t="b">
        <v>0</v>
      </c>
      <c r="AZ7" t="b">
        <v>0</v>
      </c>
    </row>
    <row r="8" spans="1:52">
      <c r="A8" t="s">
        <v>324</v>
      </c>
      <c r="B8" t="s">
        <v>324</v>
      </c>
      <c r="C8" t="s">
        <v>325</v>
      </c>
      <c r="D8" t="s">
        <v>326</v>
      </c>
      <c r="E8" t="s">
        <v>268</v>
      </c>
      <c r="F8" t="s">
        <v>269</v>
      </c>
      <c r="G8" s="98" t="s">
        <v>270</v>
      </c>
      <c r="J8" t="s">
        <v>271</v>
      </c>
      <c r="K8" t="s">
        <v>311</v>
      </c>
      <c r="L8" t="s">
        <v>312</v>
      </c>
      <c r="M8" t="s">
        <v>313</v>
      </c>
      <c r="N8" t="s">
        <v>275</v>
      </c>
      <c r="O8">
        <v>1</v>
      </c>
      <c r="P8" t="s">
        <v>276</v>
      </c>
      <c r="Q8">
        <v>79.99</v>
      </c>
      <c r="Y8" t="s">
        <v>327</v>
      </c>
      <c r="Z8" t="s">
        <v>328</v>
      </c>
      <c r="AA8" t="s">
        <v>329</v>
      </c>
      <c r="AB8" t="s">
        <v>280</v>
      </c>
      <c r="AC8" t="s">
        <v>330</v>
      </c>
      <c r="AD8" t="b">
        <v>0</v>
      </c>
      <c r="AW8" t="b">
        <v>0</v>
      </c>
      <c r="AZ8" t="b">
        <v>0</v>
      </c>
    </row>
    <row r="9" spans="1:52">
      <c r="A9" t="s">
        <v>331</v>
      </c>
      <c r="B9" t="s">
        <v>331</v>
      </c>
      <c r="C9" t="s">
        <v>332</v>
      </c>
      <c r="D9" t="s">
        <v>333</v>
      </c>
      <c r="E9" t="s">
        <v>285</v>
      </c>
      <c r="F9" t="s">
        <v>269</v>
      </c>
      <c r="G9" s="98" t="s">
        <v>270</v>
      </c>
      <c r="J9" t="s">
        <v>271</v>
      </c>
      <c r="K9" t="s">
        <v>311</v>
      </c>
      <c r="L9" t="s">
        <v>312</v>
      </c>
      <c r="M9" t="s">
        <v>313</v>
      </c>
      <c r="N9" t="s">
        <v>285</v>
      </c>
      <c r="O9">
        <v>1</v>
      </c>
      <c r="P9" t="s">
        <v>276</v>
      </c>
      <c r="Q9">
        <v>79.99</v>
      </c>
      <c r="R9">
        <v>3.12</v>
      </c>
      <c r="W9">
        <v>47.99</v>
      </c>
      <c r="Y9" t="s">
        <v>334</v>
      </c>
      <c r="Z9" t="s">
        <v>304</v>
      </c>
      <c r="AA9" t="s">
        <v>335</v>
      </c>
      <c r="AB9" t="s">
        <v>280</v>
      </c>
      <c r="AC9" t="s">
        <v>330</v>
      </c>
      <c r="AD9" t="b">
        <v>0</v>
      </c>
      <c r="AW9" t="b">
        <v>0</v>
      </c>
      <c r="AZ9" t="b">
        <v>0</v>
      </c>
    </row>
    <row r="10" spans="1:52">
      <c r="A10" t="s">
        <v>336</v>
      </c>
      <c r="B10" t="s">
        <v>336</v>
      </c>
      <c r="C10" t="s">
        <v>337</v>
      </c>
      <c r="D10" t="s">
        <v>338</v>
      </c>
      <c r="E10" t="s">
        <v>285</v>
      </c>
      <c r="F10" t="s">
        <v>269</v>
      </c>
      <c r="G10" s="98" t="s">
        <v>270</v>
      </c>
      <c r="J10" t="s">
        <v>271</v>
      </c>
      <c r="K10" t="s">
        <v>272</v>
      </c>
      <c r="L10" t="s">
        <v>273</v>
      </c>
      <c r="M10" t="s">
        <v>274</v>
      </c>
      <c r="N10" t="s">
        <v>285</v>
      </c>
      <c r="O10">
        <v>1</v>
      </c>
      <c r="P10" t="s">
        <v>276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339</v>
      </c>
      <c r="Z10" t="s">
        <v>340</v>
      </c>
      <c r="AA10" t="s">
        <v>341</v>
      </c>
      <c r="AB10" t="s">
        <v>280</v>
      </c>
      <c r="AC10" t="s">
        <v>342</v>
      </c>
      <c r="AD10" t="b">
        <v>0</v>
      </c>
      <c r="AW10" t="b">
        <v>0</v>
      </c>
      <c r="AZ10" t="b">
        <v>0</v>
      </c>
    </row>
    <row r="11" spans="1:52">
      <c r="A11" t="s">
        <v>343</v>
      </c>
      <c r="B11" t="s">
        <v>343</v>
      </c>
      <c r="C11" t="s">
        <v>344</v>
      </c>
      <c r="D11" t="s">
        <v>345</v>
      </c>
      <c r="E11" t="s">
        <v>285</v>
      </c>
      <c r="F11" t="s">
        <v>269</v>
      </c>
      <c r="G11" s="98" t="s">
        <v>270</v>
      </c>
      <c r="J11" t="s">
        <v>310</v>
      </c>
      <c r="K11" t="s">
        <v>286</v>
      </c>
      <c r="L11" t="s">
        <v>287</v>
      </c>
      <c r="M11" t="s">
        <v>288</v>
      </c>
      <c r="N11" t="s">
        <v>285</v>
      </c>
      <c r="O11">
        <v>1</v>
      </c>
      <c r="P11" t="s">
        <v>276</v>
      </c>
      <c r="Q11">
        <v>99.99</v>
      </c>
      <c r="R11">
        <v>2.84</v>
      </c>
      <c r="W11">
        <v>67.99</v>
      </c>
      <c r="Y11" t="s">
        <v>346</v>
      </c>
      <c r="Z11" t="s">
        <v>347</v>
      </c>
      <c r="AA11">
        <v>11235</v>
      </c>
      <c r="AB11" t="s">
        <v>280</v>
      </c>
      <c r="AC11" t="s">
        <v>348</v>
      </c>
      <c r="AD11" t="b">
        <v>0</v>
      </c>
      <c r="AW11" t="b">
        <v>0</v>
      </c>
      <c r="AZ11" t="b">
        <v>0</v>
      </c>
    </row>
    <row r="12" spans="1:52">
      <c r="A12" t="s">
        <v>349</v>
      </c>
      <c r="B12" t="s">
        <v>349</v>
      </c>
      <c r="C12" t="s">
        <v>350</v>
      </c>
      <c r="D12" t="s">
        <v>351</v>
      </c>
      <c r="E12" t="s">
        <v>268</v>
      </c>
      <c r="F12" t="s">
        <v>269</v>
      </c>
      <c r="G12" s="98" t="s">
        <v>270</v>
      </c>
      <c r="J12" t="s">
        <v>271</v>
      </c>
      <c r="K12" t="s">
        <v>272</v>
      </c>
      <c r="L12" t="s">
        <v>273</v>
      </c>
      <c r="M12" t="s">
        <v>274</v>
      </c>
      <c r="N12" t="s">
        <v>275</v>
      </c>
      <c r="O12">
        <v>1</v>
      </c>
      <c r="P12" t="s">
        <v>276</v>
      </c>
      <c r="Q12">
        <v>79.99</v>
      </c>
      <c r="Y12" t="s">
        <v>352</v>
      </c>
      <c r="Z12" t="s">
        <v>347</v>
      </c>
      <c r="AA12">
        <v>10461</v>
      </c>
      <c r="AB12" t="s">
        <v>280</v>
      </c>
      <c r="AC12" t="s">
        <v>281</v>
      </c>
      <c r="AD12" t="b">
        <v>0</v>
      </c>
      <c r="AW12" t="b">
        <v>0</v>
      </c>
      <c r="AZ12" t="b">
        <v>0</v>
      </c>
    </row>
    <row r="13" spans="1:52">
      <c r="A13" t="s">
        <v>353</v>
      </c>
      <c r="B13" t="s">
        <v>353</v>
      </c>
      <c r="C13" t="s">
        <v>354</v>
      </c>
      <c r="D13" t="s">
        <v>355</v>
      </c>
      <c r="E13" t="s">
        <v>285</v>
      </c>
      <c r="F13" t="s">
        <v>269</v>
      </c>
      <c r="G13" s="98" t="s">
        <v>270</v>
      </c>
      <c r="J13" t="s">
        <v>271</v>
      </c>
      <c r="K13" t="s">
        <v>311</v>
      </c>
      <c r="L13" t="s">
        <v>312</v>
      </c>
      <c r="M13" t="s">
        <v>313</v>
      </c>
      <c r="N13" t="s">
        <v>285</v>
      </c>
      <c r="O13">
        <v>1</v>
      </c>
      <c r="P13" t="s">
        <v>276</v>
      </c>
      <c r="Q13">
        <v>79.99</v>
      </c>
      <c r="R13">
        <v>3.8</v>
      </c>
      <c r="W13">
        <v>40</v>
      </c>
      <c r="Y13" t="s">
        <v>356</v>
      </c>
      <c r="Z13" t="s">
        <v>322</v>
      </c>
      <c r="AA13" t="s">
        <v>357</v>
      </c>
      <c r="AB13" t="s">
        <v>280</v>
      </c>
      <c r="AC13" t="s">
        <v>358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xmlns:etc="http://www.wps.cn/officeDocument/2017/etCustomData" ref="A1:AZ13" etc:filterBottomFollowUsedRange="0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50"/>
  <sheetViews>
    <sheetView workbookViewId="0">
      <selection activeCell="A1" sqref="A1"/>
    </sheetView>
  </sheetViews>
  <sheetFormatPr defaultColWidth="9" defaultRowHeight="12.4" customHeight="1"/>
  <cols>
    <col min="11" max="11" width="9" style="86"/>
    <col min="16" max="16" width="28.25" customWidth="1"/>
  </cols>
  <sheetData>
    <row r="1" ht="24" customHeight="1" spans="1:19">
      <c r="A1" t="s">
        <v>359</v>
      </c>
      <c r="B1" t="s">
        <v>360</v>
      </c>
      <c r="C1" t="s">
        <v>361</v>
      </c>
      <c r="D1" t="s">
        <v>362</v>
      </c>
      <c r="E1" t="s">
        <v>44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s="86" t="s">
        <v>368</v>
      </c>
      <c r="L1" t="s">
        <v>369</v>
      </c>
      <c r="M1" t="s">
        <v>370</v>
      </c>
      <c r="N1" t="s">
        <v>371</v>
      </c>
      <c r="O1" t="s">
        <v>372</v>
      </c>
      <c r="P1" t="s">
        <v>373</v>
      </c>
      <c r="Q1" t="s">
        <v>374</v>
      </c>
      <c r="R1" t="s">
        <v>375</v>
      </c>
      <c r="S1" t="s">
        <v>376</v>
      </c>
    </row>
    <row r="2" ht="24" customHeight="1" spans="1:18">
      <c r="A2" t="s">
        <v>377</v>
      </c>
      <c r="B2" t="s">
        <v>378</v>
      </c>
      <c r="C2" t="s">
        <v>288</v>
      </c>
      <c r="D2" t="s">
        <v>379</v>
      </c>
      <c r="E2" t="s">
        <v>380</v>
      </c>
      <c r="F2" t="s">
        <v>381</v>
      </c>
      <c r="G2">
        <v>68</v>
      </c>
      <c r="I2" t="s">
        <v>382</v>
      </c>
      <c r="J2" t="s">
        <v>383</v>
      </c>
      <c r="K2" s="86">
        <v>37</v>
      </c>
      <c r="L2" t="s">
        <v>384</v>
      </c>
      <c r="M2" t="s">
        <v>385</v>
      </c>
      <c r="P2" t="s">
        <v>386</v>
      </c>
      <c r="Q2" t="s">
        <v>387</v>
      </c>
      <c r="R2" t="s">
        <v>388</v>
      </c>
    </row>
    <row r="3" customHeight="1" spans="1:18">
      <c r="A3" t="s">
        <v>377</v>
      </c>
      <c r="B3" t="s">
        <v>378</v>
      </c>
      <c r="C3" t="s">
        <v>288</v>
      </c>
      <c r="D3" t="s">
        <v>379</v>
      </c>
      <c r="E3" t="s">
        <v>380</v>
      </c>
      <c r="F3" t="s">
        <v>381</v>
      </c>
      <c r="G3">
        <v>68</v>
      </c>
      <c r="I3" t="s">
        <v>389</v>
      </c>
      <c r="J3" t="s">
        <v>383</v>
      </c>
      <c r="K3" s="86">
        <v>14</v>
      </c>
      <c r="L3" t="s">
        <v>384</v>
      </c>
      <c r="M3" t="s">
        <v>385</v>
      </c>
      <c r="P3" t="s">
        <v>386</v>
      </c>
      <c r="Q3" t="s">
        <v>390</v>
      </c>
      <c r="R3" t="s">
        <v>391</v>
      </c>
    </row>
    <row r="4" customHeight="1" spans="1:18">
      <c r="A4" t="s">
        <v>377</v>
      </c>
      <c r="B4" t="s">
        <v>378</v>
      </c>
      <c r="C4" t="s">
        <v>288</v>
      </c>
      <c r="D4" t="s">
        <v>379</v>
      </c>
      <c r="E4" t="s">
        <v>380</v>
      </c>
      <c r="F4" t="s">
        <v>381</v>
      </c>
      <c r="G4">
        <v>68</v>
      </c>
      <c r="I4" t="s">
        <v>392</v>
      </c>
      <c r="J4" t="s">
        <v>383</v>
      </c>
      <c r="K4" s="86">
        <v>30</v>
      </c>
      <c r="L4" t="s">
        <v>384</v>
      </c>
      <c r="M4" t="s">
        <v>385</v>
      </c>
      <c r="P4" t="s">
        <v>386</v>
      </c>
      <c r="Q4" t="s">
        <v>393</v>
      </c>
      <c r="R4" t="s">
        <v>394</v>
      </c>
    </row>
    <row r="5" customHeight="1" spans="1:18">
      <c r="A5" t="s">
        <v>377</v>
      </c>
      <c r="B5" t="s">
        <v>378</v>
      </c>
      <c r="C5" t="s">
        <v>288</v>
      </c>
      <c r="D5" t="s">
        <v>379</v>
      </c>
      <c r="E5" t="s">
        <v>380</v>
      </c>
      <c r="F5" t="s">
        <v>381</v>
      </c>
      <c r="G5">
        <v>68</v>
      </c>
      <c r="I5" t="s">
        <v>395</v>
      </c>
      <c r="J5" t="s">
        <v>383</v>
      </c>
      <c r="K5" s="86">
        <v>63</v>
      </c>
      <c r="L5" t="s">
        <v>384</v>
      </c>
      <c r="M5" t="s">
        <v>385</v>
      </c>
      <c r="P5" t="s">
        <v>386</v>
      </c>
      <c r="Q5" t="s">
        <v>396</v>
      </c>
      <c r="R5" t="s">
        <v>397</v>
      </c>
    </row>
    <row r="6" customHeight="1" spans="1:19">
      <c r="A6" t="s">
        <v>377</v>
      </c>
      <c r="B6" t="s">
        <v>378</v>
      </c>
      <c r="C6" t="s">
        <v>288</v>
      </c>
      <c r="D6" t="s">
        <v>379</v>
      </c>
      <c r="E6" t="s">
        <v>380</v>
      </c>
      <c r="F6" t="s">
        <v>381</v>
      </c>
      <c r="G6">
        <v>68</v>
      </c>
      <c r="I6" t="s">
        <v>398</v>
      </c>
      <c r="J6" t="s">
        <v>383</v>
      </c>
      <c r="K6" s="86">
        <v>32</v>
      </c>
      <c r="L6" t="s">
        <v>399</v>
      </c>
      <c r="O6" t="s">
        <v>400</v>
      </c>
      <c r="P6" t="s">
        <v>386</v>
      </c>
      <c r="Q6" t="s">
        <v>401</v>
      </c>
      <c r="S6" t="s">
        <v>402</v>
      </c>
    </row>
    <row r="7" customHeight="1" spans="1:18">
      <c r="A7" t="s">
        <v>377</v>
      </c>
      <c r="B7" t="s">
        <v>378</v>
      </c>
      <c r="C7" t="s">
        <v>288</v>
      </c>
      <c r="D7" t="s">
        <v>379</v>
      </c>
      <c r="E7" t="s">
        <v>380</v>
      </c>
      <c r="F7" t="s">
        <v>381</v>
      </c>
      <c r="G7">
        <v>68</v>
      </c>
      <c r="I7" t="s">
        <v>403</v>
      </c>
      <c r="J7" t="s">
        <v>383</v>
      </c>
      <c r="K7" s="86">
        <v>32</v>
      </c>
      <c r="L7" t="s">
        <v>384</v>
      </c>
      <c r="M7" t="s">
        <v>385</v>
      </c>
      <c r="P7" t="s">
        <v>386</v>
      </c>
      <c r="Q7" t="s">
        <v>404</v>
      </c>
      <c r="R7" t="s">
        <v>405</v>
      </c>
    </row>
    <row r="8" customHeight="1" spans="1:18">
      <c r="A8" t="s">
        <v>377</v>
      </c>
      <c r="B8" t="s">
        <v>378</v>
      </c>
      <c r="C8" t="s">
        <v>288</v>
      </c>
      <c r="D8" t="s">
        <v>379</v>
      </c>
      <c r="E8" t="s">
        <v>380</v>
      </c>
      <c r="F8" t="s">
        <v>381</v>
      </c>
      <c r="G8">
        <v>68</v>
      </c>
      <c r="I8" t="s">
        <v>406</v>
      </c>
      <c r="J8" t="s">
        <v>383</v>
      </c>
      <c r="K8" s="86">
        <v>49</v>
      </c>
      <c r="L8" t="s">
        <v>384</v>
      </c>
      <c r="N8" t="s">
        <v>407</v>
      </c>
      <c r="P8" t="s">
        <v>386</v>
      </c>
      <c r="Q8" t="s">
        <v>408</v>
      </c>
      <c r="R8" t="s">
        <v>409</v>
      </c>
    </row>
    <row r="9" customHeight="1" spans="1:18">
      <c r="A9" t="s">
        <v>377</v>
      </c>
      <c r="B9" t="s">
        <v>378</v>
      </c>
      <c r="C9" t="s">
        <v>288</v>
      </c>
      <c r="D9" t="s">
        <v>379</v>
      </c>
      <c r="E9" t="s">
        <v>380</v>
      </c>
      <c r="F9" t="s">
        <v>381</v>
      </c>
      <c r="G9">
        <v>68</v>
      </c>
      <c r="I9" t="s">
        <v>410</v>
      </c>
      <c r="J9" t="s">
        <v>383</v>
      </c>
      <c r="K9" s="86">
        <v>24</v>
      </c>
      <c r="L9" t="s">
        <v>384</v>
      </c>
      <c r="M9" t="s">
        <v>385</v>
      </c>
      <c r="P9" t="s">
        <v>386</v>
      </c>
      <c r="Q9" t="s">
        <v>411</v>
      </c>
      <c r="R9" t="s">
        <v>412</v>
      </c>
    </row>
    <row r="10" customHeight="1" spans="1:19">
      <c r="A10" t="s">
        <v>377</v>
      </c>
      <c r="B10" t="s">
        <v>378</v>
      </c>
      <c r="C10" t="s">
        <v>288</v>
      </c>
      <c r="D10" t="s">
        <v>379</v>
      </c>
      <c r="E10" t="s">
        <v>380</v>
      </c>
      <c r="F10" t="s">
        <v>381</v>
      </c>
      <c r="G10">
        <v>68</v>
      </c>
      <c r="I10" t="s">
        <v>413</v>
      </c>
      <c r="J10" t="s">
        <v>383</v>
      </c>
      <c r="K10" s="86">
        <v>14</v>
      </c>
      <c r="L10" t="s">
        <v>399</v>
      </c>
      <c r="O10" t="s">
        <v>400</v>
      </c>
      <c r="P10" t="s">
        <v>386</v>
      </c>
      <c r="Q10" t="s">
        <v>414</v>
      </c>
      <c r="S10" t="s">
        <v>415</v>
      </c>
    </row>
    <row r="11" customHeight="1" spans="1:18">
      <c r="A11" t="s">
        <v>377</v>
      </c>
      <c r="B11" t="s">
        <v>378</v>
      </c>
      <c r="C11" t="s">
        <v>288</v>
      </c>
      <c r="D11" t="s">
        <v>379</v>
      </c>
      <c r="E11" t="s">
        <v>380</v>
      </c>
      <c r="F11" t="s">
        <v>381</v>
      </c>
      <c r="G11">
        <v>68</v>
      </c>
      <c r="I11" t="s">
        <v>416</v>
      </c>
      <c r="J11" t="s">
        <v>383</v>
      </c>
      <c r="K11" s="86">
        <v>28</v>
      </c>
      <c r="L11" t="s">
        <v>384</v>
      </c>
      <c r="M11" t="s">
        <v>385</v>
      </c>
      <c r="P11" t="s">
        <v>386</v>
      </c>
      <c r="Q11" t="s">
        <v>417</v>
      </c>
      <c r="R11" t="s">
        <v>418</v>
      </c>
    </row>
    <row r="12" customHeight="1" spans="1:19">
      <c r="A12" t="s">
        <v>377</v>
      </c>
      <c r="B12" t="s">
        <v>419</v>
      </c>
      <c r="C12" t="s">
        <v>420</v>
      </c>
      <c r="D12" t="s">
        <v>379</v>
      </c>
      <c r="E12" t="s">
        <v>380</v>
      </c>
      <c r="F12" t="s">
        <v>421</v>
      </c>
      <c r="G12">
        <v>68</v>
      </c>
      <c r="I12" t="s">
        <v>422</v>
      </c>
      <c r="J12" t="s">
        <v>383</v>
      </c>
      <c r="K12" s="86">
        <v>22</v>
      </c>
      <c r="L12" t="s">
        <v>399</v>
      </c>
      <c r="O12" t="s">
        <v>423</v>
      </c>
      <c r="P12" t="s">
        <v>424</v>
      </c>
      <c r="S12" t="s">
        <v>425</v>
      </c>
    </row>
    <row r="13" customHeight="1" spans="1:18">
      <c r="A13" t="s">
        <v>377</v>
      </c>
      <c r="B13" t="s">
        <v>419</v>
      </c>
      <c r="C13" t="s">
        <v>420</v>
      </c>
      <c r="D13" t="s">
        <v>379</v>
      </c>
      <c r="E13" t="s">
        <v>380</v>
      </c>
      <c r="F13" t="s">
        <v>421</v>
      </c>
      <c r="G13">
        <v>68</v>
      </c>
      <c r="I13" t="s">
        <v>426</v>
      </c>
      <c r="J13" t="s">
        <v>383</v>
      </c>
      <c r="K13" s="86">
        <v>25</v>
      </c>
      <c r="L13" t="s">
        <v>384</v>
      </c>
      <c r="N13" t="s">
        <v>407</v>
      </c>
      <c r="P13" t="s">
        <v>424</v>
      </c>
      <c r="Q13" t="s">
        <v>427</v>
      </c>
      <c r="R13" t="s">
        <v>428</v>
      </c>
    </row>
    <row r="14" customHeight="1" spans="1:19">
      <c r="A14" t="s">
        <v>377</v>
      </c>
      <c r="B14" t="s">
        <v>419</v>
      </c>
      <c r="C14" t="s">
        <v>420</v>
      </c>
      <c r="D14" t="s">
        <v>379</v>
      </c>
      <c r="E14" t="s">
        <v>380</v>
      </c>
      <c r="F14" t="s">
        <v>421</v>
      </c>
      <c r="G14">
        <v>68</v>
      </c>
      <c r="I14" t="s">
        <v>429</v>
      </c>
      <c r="J14" t="s">
        <v>383</v>
      </c>
      <c r="K14" s="86">
        <v>17</v>
      </c>
      <c r="L14" t="s">
        <v>399</v>
      </c>
      <c r="O14" t="s">
        <v>400</v>
      </c>
      <c r="P14" t="s">
        <v>424</v>
      </c>
      <c r="Q14" t="s">
        <v>430</v>
      </c>
      <c r="S14" t="s">
        <v>431</v>
      </c>
    </row>
    <row r="15" customHeight="1" spans="1:18">
      <c r="A15" t="s">
        <v>377</v>
      </c>
      <c r="B15" t="s">
        <v>419</v>
      </c>
      <c r="C15" t="s">
        <v>420</v>
      </c>
      <c r="D15" t="s">
        <v>379</v>
      </c>
      <c r="E15" t="s">
        <v>380</v>
      </c>
      <c r="F15" t="s">
        <v>421</v>
      </c>
      <c r="G15">
        <v>68</v>
      </c>
      <c r="I15" t="s">
        <v>432</v>
      </c>
      <c r="J15" t="s">
        <v>383</v>
      </c>
      <c r="K15" s="86">
        <v>80</v>
      </c>
      <c r="L15" t="s">
        <v>384</v>
      </c>
      <c r="M15" t="s">
        <v>385</v>
      </c>
      <c r="P15" t="s">
        <v>424</v>
      </c>
      <c r="Q15" t="s">
        <v>433</v>
      </c>
      <c r="R15" t="s">
        <v>434</v>
      </c>
    </row>
    <row r="16" customHeight="1" spans="1:19">
      <c r="A16" t="s">
        <v>377</v>
      </c>
      <c r="B16" t="s">
        <v>419</v>
      </c>
      <c r="C16" t="s">
        <v>420</v>
      </c>
      <c r="D16" t="s">
        <v>379</v>
      </c>
      <c r="E16" t="s">
        <v>380</v>
      </c>
      <c r="F16" t="s">
        <v>421</v>
      </c>
      <c r="G16">
        <v>68</v>
      </c>
      <c r="I16" t="s">
        <v>435</v>
      </c>
      <c r="J16" t="s">
        <v>383</v>
      </c>
      <c r="K16" s="86">
        <v>51</v>
      </c>
      <c r="L16" t="s">
        <v>399</v>
      </c>
      <c r="O16" t="s">
        <v>400</v>
      </c>
      <c r="P16" t="s">
        <v>424</v>
      </c>
      <c r="Q16" t="s">
        <v>436</v>
      </c>
      <c r="S16" t="s">
        <v>437</v>
      </c>
    </row>
    <row r="17" customHeight="1" spans="1:18">
      <c r="A17" t="s">
        <v>377</v>
      </c>
      <c r="B17" t="s">
        <v>419</v>
      </c>
      <c r="C17" t="s">
        <v>420</v>
      </c>
      <c r="D17" t="s">
        <v>379</v>
      </c>
      <c r="E17" t="s">
        <v>380</v>
      </c>
      <c r="F17" t="s">
        <v>421</v>
      </c>
      <c r="G17">
        <v>68</v>
      </c>
      <c r="I17" t="s">
        <v>438</v>
      </c>
      <c r="J17" t="s">
        <v>383</v>
      </c>
      <c r="K17" s="86">
        <v>13</v>
      </c>
      <c r="L17" t="s">
        <v>384</v>
      </c>
      <c r="M17" t="s">
        <v>385</v>
      </c>
      <c r="P17" t="s">
        <v>424</v>
      </c>
      <c r="Q17" t="s">
        <v>439</v>
      </c>
      <c r="R17" t="s">
        <v>440</v>
      </c>
    </row>
    <row r="18" customHeight="1" spans="1:19">
      <c r="A18" t="s">
        <v>377</v>
      </c>
      <c r="B18" t="s">
        <v>419</v>
      </c>
      <c r="C18" t="s">
        <v>420</v>
      </c>
      <c r="D18" t="s">
        <v>379</v>
      </c>
      <c r="E18" t="s">
        <v>380</v>
      </c>
      <c r="F18" t="s">
        <v>421</v>
      </c>
      <c r="G18">
        <v>68</v>
      </c>
      <c r="I18" t="s">
        <v>441</v>
      </c>
      <c r="J18" t="s">
        <v>383</v>
      </c>
      <c r="K18" s="86">
        <v>30</v>
      </c>
      <c r="L18" t="s">
        <v>399</v>
      </c>
      <c r="O18" t="s">
        <v>400</v>
      </c>
      <c r="P18" t="s">
        <v>424</v>
      </c>
      <c r="Q18" t="s">
        <v>442</v>
      </c>
      <c r="S18" t="s">
        <v>443</v>
      </c>
    </row>
    <row r="19" customHeight="1" spans="1:19">
      <c r="A19" t="s">
        <v>377</v>
      </c>
      <c r="B19" t="s">
        <v>419</v>
      </c>
      <c r="C19" t="s">
        <v>420</v>
      </c>
      <c r="D19" t="s">
        <v>379</v>
      </c>
      <c r="E19" t="s">
        <v>380</v>
      </c>
      <c r="F19" t="s">
        <v>421</v>
      </c>
      <c r="G19">
        <v>68</v>
      </c>
      <c r="I19" t="s">
        <v>444</v>
      </c>
      <c r="J19" t="s">
        <v>383</v>
      </c>
      <c r="K19" s="86">
        <v>47</v>
      </c>
      <c r="L19" t="s">
        <v>399</v>
      </c>
      <c r="O19" t="s">
        <v>445</v>
      </c>
      <c r="P19" t="s">
        <v>424</v>
      </c>
      <c r="S19" t="s">
        <v>446</v>
      </c>
    </row>
    <row r="20" customHeight="1" spans="1:19">
      <c r="A20" t="s">
        <v>377</v>
      </c>
      <c r="B20" t="s">
        <v>419</v>
      </c>
      <c r="C20" t="s">
        <v>420</v>
      </c>
      <c r="D20" t="s">
        <v>379</v>
      </c>
      <c r="E20" t="s">
        <v>380</v>
      </c>
      <c r="F20" t="s">
        <v>421</v>
      </c>
      <c r="G20">
        <v>68</v>
      </c>
      <c r="I20" t="s">
        <v>447</v>
      </c>
      <c r="J20" t="s">
        <v>383</v>
      </c>
      <c r="K20" s="86">
        <v>15</v>
      </c>
      <c r="L20" t="s">
        <v>399</v>
      </c>
      <c r="O20" t="s">
        <v>448</v>
      </c>
      <c r="P20" t="s">
        <v>424</v>
      </c>
      <c r="Q20" t="s">
        <v>449</v>
      </c>
      <c r="S20" t="s">
        <v>450</v>
      </c>
    </row>
    <row r="21" customHeight="1" spans="1:18">
      <c r="A21" t="s">
        <v>377</v>
      </c>
      <c r="B21" t="s">
        <v>419</v>
      </c>
      <c r="C21" t="s">
        <v>420</v>
      </c>
      <c r="D21" t="s">
        <v>379</v>
      </c>
      <c r="E21" t="s">
        <v>380</v>
      </c>
      <c r="F21" t="s">
        <v>421</v>
      </c>
      <c r="G21">
        <v>68</v>
      </c>
      <c r="I21" t="s">
        <v>451</v>
      </c>
      <c r="J21" t="s">
        <v>383</v>
      </c>
      <c r="K21" s="86">
        <v>47</v>
      </c>
      <c r="L21" t="s">
        <v>384</v>
      </c>
      <c r="M21" t="s">
        <v>385</v>
      </c>
      <c r="P21" t="s">
        <v>424</v>
      </c>
      <c r="Q21" t="s">
        <v>452</v>
      </c>
      <c r="R21" t="s">
        <v>453</v>
      </c>
    </row>
    <row r="22" customHeight="1" spans="1:19">
      <c r="A22" t="s">
        <v>377</v>
      </c>
      <c r="B22" t="s">
        <v>419</v>
      </c>
      <c r="C22" t="s">
        <v>420</v>
      </c>
      <c r="D22" t="s">
        <v>379</v>
      </c>
      <c r="E22" t="s">
        <v>380</v>
      </c>
      <c r="F22" t="s">
        <v>421</v>
      </c>
      <c r="G22">
        <v>68</v>
      </c>
      <c r="I22" t="s">
        <v>454</v>
      </c>
      <c r="J22" t="s">
        <v>383</v>
      </c>
      <c r="K22" s="86">
        <v>28</v>
      </c>
      <c r="L22" t="s">
        <v>399</v>
      </c>
      <c r="O22" t="s">
        <v>400</v>
      </c>
      <c r="P22" t="s">
        <v>424</v>
      </c>
      <c r="Q22" t="s">
        <v>455</v>
      </c>
      <c r="S22" t="s">
        <v>456</v>
      </c>
    </row>
    <row r="23" customHeight="1" spans="1:18">
      <c r="A23" t="s">
        <v>377</v>
      </c>
      <c r="B23" t="s">
        <v>419</v>
      </c>
      <c r="C23" t="s">
        <v>420</v>
      </c>
      <c r="D23" t="s">
        <v>379</v>
      </c>
      <c r="E23" t="s">
        <v>380</v>
      </c>
      <c r="F23" t="s">
        <v>421</v>
      </c>
      <c r="G23">
        <v>68</v>
      </c>
      <c r="I23" t="s">
        <v>457</v>
      </c>
      <c r="J23" t="s">
        <v>383</v>
      </c>
      <c r="K23" s="86">
        <v>39</v>
      </c>
      <c r="L23" t="s">
        <v>384</v>
      </c>
      <c r="M23" t="s">
        <v>385</v>
      </c>
      <c r="P23" t="s">
        <v>424</v>
      </c>
      <c r="Q23" t="s">
        <v>458</v>
      </c>
      <c r="R23" t="s">
        <v>459</v>
      </c>
    </row>
    <row r="24" customHeight="1" spans="1:19">
      <c r="A24" t="s">
        <v>377</v>
      </c>
      <c r="B24" t="s">
        <v>460</v>
      </c>
      <c r="C24" t="s">
        <v>288</v>
      </c>
      <c r="D24" t="s">
        <v>379</v>
      </c>
      <c r="E24" t="s">
        <v>380</v>
      </c>
      <c r="F24" t="s">
        <v>461</v>
      </c>
      <c r="G24">
        <v>68</v>
      </c>
      <c r="I24" t="s">
        <v>444</v>
      </c>
      <c r="J24" t="s">
        <v>383</v>
      </c>
      <c r="K24" s="86">
        <v>37</v>
      </c>
      <c r="L24" t="s">
        <v>399</v>
      </c>
      <c r="O24" t="s">
        <v>400</v>
      </c>
      <c r="P24" t="s">
        <v>462</v>
      </c>
      <c r="Q24" t="s">
        <v>463</v>
      </c>
      <c r="S24" t="s">
        <v>464</v>
      </c>
    </row>
    <row r="25" customHeight="1" spans="1:18">
      <c r="A25" t="s">
        <v>377</v>
      </c>
      <c r="B25" t="s">
        <v>460</v>
      </c>
      <c r="C25" t="s">
        <v>288</v>
      </c>
      <c r="D25" t="s">
        <v>379</v>
      </c>
      <c r="E25" t="s">
        <v>380</v>
      </c>
      <c r="F25" t="s">
        <v>461</v>
      </c>
      <c r="G25">
        <v>68</v>
      </c>
      <c r="I25" t="s">
        <v>465</v>
      </c>
      <c r="J25" t="s">
        <v>383</v>
      </c>
      <c r="K25" s="86">
        <v>36</v>
      </c>
      <c r="L25" t="s">
        <v>384</v>
      </c>
      <c r="M25" t="s">
        <v>385</v>
      </c>
      <c r="P25" t="s">
        <v>462</v>
      </c>
      <c r="Q25" t="s">
        <v>466</v>
      </c>
      <c r="R25" t="s">
        <v>467</v>
      </c>
    </row>
    <row r="26" customHeight="1" spans="1:19">
      <c r="A26" t="s">
        <v>377</v>
      </c>
      <c r="B26" t="s">
        <v>460</v>
      </c>
      <c r="C26" t="s">
        <v>288</v>
      </c>
      <c r="D26" t="s">
        <v>379</v>
      </c>
      <c r="E26" t="s">
        <v>380</v>
      </c>
      <c r="F26" t="s">
        <v>461</v>
      </c>
      <c r="G26">
        <v>68</v>
      </c>
      <c r="I26" t="s">
        <v>429</v>
      </c>
      <c r="J26" t="s">
        <v>383</v>
      </c>
      <c r="K26" s="86">
        <v>17</v>
      </c>
      <c r="L26" t="s">
        <v>399</v>
      </c>
      <c r="O26" t="s">
        <v>400</v>
      </c>
      <c r="P26" t="s">
        <v>462</v>
      </c>
      <c r="Q26" t="s">
        <v>468</v>
      </c>
      <c r="S26" t="s">
        <v>469</v>
      </c>
    </row>
    <row r="27" customHeight="1" spans="1:19">
      <c r="A27" t="s">
        <v>377</v>
      </c>
      <c r="B27" t="s">
        <v>460</v>
      </c>
      <c r="C27" t="s">
        <v>288</v>
      </c>
      <c r="D27" t="s">
        <v>379</v>
      </c>
      <c r="E27" t="s">
        <v>380</v>
      </c>
      <c r="F27" t="s">
        <v>461</v>
      </c>
      <c r="G27">
        <v>68</v>
      </c>
      <c r="I27" t="s">
        <v>422</v>
      </c>
      <c r="J27" t="s">
        <v>383</v>
      </c>
      <c r="K27" s="86">
        <v>28</v>
      </c>
      <c r="L27" t="s">
        <v>399</v>
      </c>
      <c r="O27" t="s">
        <v>400</v>
      </c>
      <c r="P27" t="s">
        <v>462</v>
      </c>
      <c r="Q27" t="s">
        <v>470</v>
      </c>
      <c r="S27" t="s">
        <v>471</v>
      </c>
    </row>
    <row r="28" customHeight="1" spans="1:19">
      <c r="A28" t="s">
        <v>377</v>
      </c>
      <c r="B28" t="s">
        <v>460</v>
      </c>
      <c r="C28" t="s">
        <v>288</v>
      </c>
      <c r="D28" t="s">
        <v>379</v>
      </c>
      <c r="E28" t="s">
        <v>380</v>
      </c>
      <c r="F28" t="s">
        <v>461</v>
      </c>
      <c r="G28">
        <v>68</v>
      </c>
      <c r="I28" t="s">
        <v>441</v>
      </c>
      <c r="J28" t="s">
        <v>383</v>
      </c>
      <c r="K28" s="86">
        <v>30</v>
      </c>
      <c r="L28" t="s">
        <v>399</v>
      </c>
      <c r="O28" t="s">
        <v>400</v>
      </c>
      <c r="P28" t="s">
        <v>462</v>
      </c>
      <c r="Q28" t="s">
        <v>472</v>
      </c>
      <c r="S28" t="s">
        <v>473</v>
      </c>
    </row>
    <row r="29" customHeight="1" spans="1:19">
      <c r="A29" t="s">
        <v>377</v>
      </c>
      <c r="B29" t="s">
        <v>460</v>
      </c>
      <c r="C29" t="s">
        <v>288</v>
      </c>
      <c r="D29" t="s">
        <v>379</v>
      </c>
      <c r="E29" t="s">
        <v>380</v>
      </c>
      <c r="F29" t="s">
        <v>461</v>
      </c>
      <c r="G29">
        <v>68</v>
      </c>
      <c r="I29" t="s">
        <v>474</v>
      </c>
      <c r="J29" t="s">
        <v>383</v>
      </c>
      <c r="K29" s="86">
        <v>77</v>
      </c>
      <c r="L29" t="s">
        <v>399</v>
      </c>
      <c r="O29" t="s">
        <v>400</v>
      </c>
      <c r="P29" t="s">
        <v>462</v>
      </c>
      <c r="Q29" t="s">
        <v>475</v>
      </c>
      <c r="S29" t="s">
        <v>476</v>
      </c>
    </row>
    <row r="30" customHeight="1" spans="1:18">
      <c r="A30" t="s">
        <v>377</v>
      </c>
      <c r="B30" t="s">
        <v>460</v>
      </c>
      <c r="C30" t="s">
        <v>288</v>
      </c>
      <c r="D30" t="s">
        <v>379</v>
      </c>
      <c r="E30" t="s">
        <v>380</v>
      </c>
      <c r="F30" t="s">
        <v>461</v>
      </c>
      <c r="G30">
        <v>68</v>
      </c>
      <c r="I30" t="s">
        <v>477</v>
      </c>
      <c r="J30" t="s">
        <v>383</v>
      </c>
      <c r="K30" s="86">
        <v>48</v>
      </c>
      <c r="L30" t="s">
        <v>384</v>
      </c>
      <c r="M30" t="s">
        <v>385</v>
      </c>
      <c r="P30" t="s">
        <v>462</v>
      </c>
      <c r="Q30" t="s">
        <v>478</v>
      </c>
      <c r="R30" t="s">
        <v>479</v>
      </c>
    </row>
    <row r="31" customHeight="1" spans="1:18">
      <c r="A31" t="s">
        <v>377</v>
      </c>
      <c r="B31" t="s">
        <v>460</v>
      </c>
      <c r="C31" t="s">
        <v>288</v>
      </c>
      <c r="D31" t="s">
        <v>379</v>
      </c>
      <c r="E31" t="s">
        <v>380</v>
      </c>
      <c r="F31" t="s">
        <v>461</v>
      </c>
      <c r="G31">
        <v>68</v>
      </c>
      <c r="I31" t="s">
        <v>480</v>
      </c>
      <c r="J31" t="s">
        <v>383</v>
      </c>
      <c r="K31" s="86">
        <v>28</v>
      </c>
      <c r="L31" t="s">
        <v>384</v>
      </c>
      <c r="M31" t="s">
        <v>385</v>
      </c>
      <c r="P31" t="s">
        <v>462</v>
      </c>
      <c r="Q31" t="s">
        <v>481</v>
      </c>
      <c r="R31" t="s">
        <v>482</v>
      </c>
    </row>
    <row r="32" customHeight="1" spans="1:19">
      <c r="A32" t="s">
        <v>377</v>
      </c>
      <c r="B32" t="s">
        <v>460</v>
      </c>
      <c r="C32" t="s">
        <v>288</v>
      </c>
      <c r="D32" t="s">
        <v>379</v>
      </c>
      <c r="E32" t="s">
        <v>380</v>
      </c>
      <c r="F32" t="s">
        <v>461</v>
      </c>
      <c r="G32">
        <v>68</v>
      </c>
      <c r="I32" t="s">
        <v>483</v>
      </c>
      <c r="J32" t="s">
        <v>383</v>
      </c>
      <c r="K32" s="86">
        <v>30</v>
      </c>
      <c r="L32" t="s">
        <v>399</v>
      </c>
      <c r="O32" t="s">
        <v>400</v>
      </c>
      <c r="P32" t="s">
        <v>462</v>
      </c>
      <c r="Q32" t="s">
        <v>484</v>
      </c>
      <c r="S32" t="s">
        <v>485</v>
      </c>
    </row>
    <row r="33" customHeight="1" spans="1:17">
      <c r="A33" t="s">
        <v>377</v>
      </c>
      <c r="B33" t="s">
        <v>460</v>
      </c>
      <c r="C33" t="s">
        <v>288</v>
      </c>
      <c r="D33" t="s">
        <v>379</v>
      </c>
      <c r="E33" t="s">
        <v>380</v>
      </c>
      <c r="F33" t="s">
        <v>461</v>
      </c>
      <c r="G33">
        <v>68</v>
      </c>
      <c r="I33" t="s">
        <v>486</v>
      </c>
      <c r="J33" t="s">
        <v>383</v>
      </c>
      <c r="K33" s="86">
        <v>48</v>
      </c>
      <c r="L33" t="s">
        <v>487</v>
      </c>
      <c r="P33" t="s">
        <v>462</v>
      </c>
      <c r="Q33" t="s">
        <v>488</v>
      </c>
    </row>
    <row r="34" customHeight="1" spans="1:18">
      <c r="A34" t="s">
        <v>377</v>
      </c>
      <c r="B34" t="s">
        <v>460</v>
      </c>
      <c r="C34" t="s">
        <v>288</v>
      </c>
      <c r="D34" t="s">
        <v>379</v>
      </c>
      <c r="E34" t="s">
        <v>380</v>
      </c>
      <c r="F34" t="s">
        <v>461</v>
      </c>
      <c r="G34">
        <v>68</v>
      </c>
      <c r="I34" t="s">
        <v>489</v>
      </c>
      <c r="J34" t="s">
        <v>383</v>
      </c>
      <c r="K34" s="86">
        <v>26</v>
      </c>
      <c r="L34" t="s">
        <v>384</v>
      </c>
      <c r="M34" t="s">
        <v>385</v>
      </c>
      <c r="P34" t="s">
        <v>462</v>
      </c>
      <c r="Q34" t="s">
        <v>490</v>
      </c>
      <c r="R34" t="s">
        <v>491</v>
      </c>
    </row>
    <row r="35" customHeight="1" spans="1:19">
      <c r="A35" s="87"/>
      <c r="B35" s="88"/>
      <c r="C35" s="89"/>
      <c r="D35" s="89"/>
      <c r="E35" s="90"/>
      <c r="F35" s="91"/>
      <c r="G35" s="92"/>
      <c r="H35" s="87"/>
      <c r="I35" s="93"/>
      <c r="J35" s="94"/>
      <c r="K35" s="95"/>
      <c r="L35" s="87"/>
      <c r="M35" s="94"/>
      <c r="N35" s="87"/>
      <c r="O35" s="87"/>
      <c r="P35" s="96"/>
      <c r="Q35" s="97"/>
      <c r="R35" s="87"/>
      <c r="S35" s="87"/>
    </row>
    <row r="36" customHeight="1" spans="1:19">
      <c r="A36" s="87"/>
      <c r="B36" s="88"/>
      <c r="C36" s="89"/>
      <c r="D36" s="89"/>
      <c r="E36" s="90"/>
      <c r="F36" s="91"/>
      <c r="G36" s="92"/>
      <c r="H36" s="87"/>
      <c r="I36" s="93"/>
      <c r="J36" s="94"/>
      <c r="K36" s="95"/>
      <c r="L36" s="87"/>
      <c r="M36" s="94"/>
      <c r="N36" s="87"/>
      <c r="O36" s="87"/>
      <c r="P36" s="96"/>
      <c r="Q36" s="97"/>
      <c r="R36" s="87"/>
      <c r="S36" s="87"/>
    </row>
    <row r="37" customHeight="1" spans="1:19">
      <c r="A37" s="87"/>
      <c r="B37" s="88"/>
      <c r="C37" s="89"/>
      <c r="D37" s="89"/>
      <c r="E37" s="90"/>
      <c r="F37" s="91"/>
      <c r="G37" s="92"/>
      <c r="H37" s="87"/>
      <c r="I37" s="93"/>
      <c r="J37" s="94"/>
      <c r="K37" s="95"/>
      <c r="L37" s="87"/>
      <c r="M37" s="94"/>
      <c r="N37" s="87"/>
      <c r="O37" s="87"/>
      <c r="P37" s="96"/>
      <c r="Q37" s="97"/>
      <c r="R37" s="87"/>
      <c r="S37" s="87"/>
    </row>
    <row r="38" customHeight="1" spans="1:19">
      <c r="A38" s="87"/>
      <c r="B38" s="88"/>
      <c r="C38" s="89"/>
      <c r="D38" s="89"/>
      <c r="E38" s="90"/>
      <c r="F38" s="91"/>
      <c r="G38" s="92"/>
      <c r="H38" s="87"/>
      <c r="I38" s="93"/>
      <c r="J38" s="94"/>
      <c r="K38" s="95"/>
      <c r="L38" s="87"/>
      <c r="M38" s="94"/>
      <c r="N38" s="87"/>
      <c r="O38" s="87"/>
      <c r="P38" s="96"/>
      <c r="Q38" s="97"/>
      <c r="R38" s="87"/>
      <c r="S38" s="87"/>
    </row>
    <row r="39" customHeight="1" spans="1:19">
      <c r="A39" s="87"/>
      <c r="B39" s="88"/>
      <c r="C39" s="89"/>
      <c r="D39" s="89"/>
      <c r="E39" s="90"/>
      <c r="F39" s="91"/>
      <c r="G39" s="92"/>
      <c r="H39" s="87"/>
      <c r="I39" s="93"/>
      <c r="J39" s="94"/>
      <c r="K39" s="95"/>
      <c r="L39" s="87"/>
      <c r="M39" s="94"/>
      <c r="N39" s="87"/>
      <c r="O39" s="87"/>
      <c r="P39" s="96"/>
      <c r="Q39" s="97"/>
      <c r="R39" s="87"/>
      <c r="S39" s="87"/>
    </row>
    <row r="40" customHeight="1" spans="1:19">
      <c r="A40" s="87"/>
      <c r="B40" s="88"/>
      <c r="C40" s="89"/>
      <c r="D40" s="89"/>
      <c r="E40" s="90"/>
      <c r="F40" s="91"/>
      <c r="G40" s="92"/>
      <c r="H40" s="87"/>
      <c r="I40" s="93"/>
      <c r="J40" s="94"/>
      <c r="K40" s="95"/>
      <c r="L40" s="87"/>
      <c r="M40" s="94"/>
      <c r="N40" s="87"/>
      <c r="O40" s="87"/>
      <c r="P40" s="96"/>
      <c r="Q40" s="97"/>
      <c r="R40" s="87"/>
      <c r="S40" s="87"/>
    </row>
    <row r="41" customHeight="1" spans="1:19">
      <c r="A41" s="87"/>
      <c r="B41" s="88"/>
      <c r="C41" s="89"/>
      <c r="D41" s="89"/>
      <c r="E41" s="90"/>
      <c r="F41" s="91"/>
      <c r="G41" s="92"/>
      <c r="H41" s="87"/>
      <c r="I41" s="93"/>
      <c r="J41" s="94"/>
      <c r="K41" s="95"/>
      <c r="L41" s="87"/>
      <c r="M41" s="94"/>
      <c r="N41" s="87"/>
      <c r="O41" s="87"/>
      <c r="P41" s="96"/>
      <c r="Q41" s="97"/>
      <c r="R41" s="87"/>
      <c r="S41" s="87"/>
    </row>
    <row r="42" customHeight="1" spans="1:19">
      <c r="A42" s="87"/>
      <c r="B42" s="88"/>
      <c r="C42" s="89"/>
      <c r="D42" s="89"/>
      <c r="E42" s="90"/>
      <c r="F42" s="91"/>
      <c r="G42" s="92"/>
      <c r="H42" s="87"/>
      <c r="I42" s="93"/>
      <c r="J42" s="94"/>
      <c r="K42" s="95"/>
      <c r="L42" s="87"/>
      <c r="M42" s="94"/>
      <c r="N42" s="87"/>
      <c r="O42" s="87"/>
      <c r="P42" s="96"/>
      <c r="Q42" s="97"/>
      <c r="R42" s="87"/>
      <c r="S42" s="87"/>
    </row>
    <row r="43" customHeight="1" spans="1:19">
      <c r="A43" s="87"/>
      <c r="B43" s="88"/>
      <c r="C43" s="89"/>
      <c r="D43" s="89"/>
      <c r="E43" s="90"/>
      <c r="F43" s="91"/>
      <c r="G43" s="92"/>
      <c r="H43" s="87"/>
      <c r="I43" s="93"/>
      <c r="J43" s="94"/>
      <c r="K43" s="95"/>
      <c r="L43" s="87"/>
      <c r="M43" s="94"/>
      <c r="N43" s="87"/>
      <c r="O43" s="87"/>
      <c r="P43" s="96"/>
      <c r="Q43" s="97"/>
      <c r="R43" s="87"/>
      <c r="S43" s="87"/>
    </row>
    <row r="44" customHeight="1" spans="1:19">
      <c r="A44" s="87"/>
      <c r="B44" s="88"/>
      <c r="C44" s="89"/>
      <c r="D44" s="89"/>
      <c r="E44" s="90"/>
      <c r="F44" s="91"/>
      <c r="G44" s="92"/>
      <c r="H44" s="87"/>
      <c r="I44" s="93"/>
      <c r="J44" s="94"/>
      <c r="K44" s="95"/>
      <c r="L44" s="87"/>
      <c r="M44" s="94"/>
      <c r="N44" s="87"/>
      <c r="O44" s="87"/>
      <c r="P44" s="96"/>
      <c r="Q44" s="97"/>
      <c r="R44" s="87"/>
      <c r="S44" s="87"/>
    </row>
    <row r="45" customHeight="1" spans="1:19">
      <c r="A45" s="87"/>
      <c r="B45" s="88"/>
      <c r="C45" s="89"/>
      <c r="D45" s="89"/>
      <c r="E45" s="90"/>
      <c r="F45" s="91"/>
      <c r="G45" s="92"/>
      <c r="H45" s="87"/>
      <c r="I45" s="93"/>
      <c r="J45" s="94"/>
      <c r="K45" s="95"/>
      <c r="L45" s="87"/>
      <c r="M45" s="94"/>
      <c r="N45" s="87"/>
      <c r="O45" s="87"/>
      <c r="P45" s="96"/>
      <c r="Q45" s="97"/>
      <c r="R45" s="87"/>
      <c r="S45" s="87"/>
    </row>
    <row r="46" customHeight="1" spans="1:19">
      <c r="A46" s="87"/>
      <c r="B46" s="88"/>
      <c r="C46" s="89"/>
      <c r="D46" s="89"/>
      <c r="E46" s="90"/>
      <c r="F46" s="91"/>
      <c r="G46" s="92"/>
      <c r="H46" s="87"/>
      <c r="I46" s="93"/>
      <c r="J46" s="94"/>
      <c r="K46" s="95"/>
      <c r="L46" s="87"/>
      <c r="M46" s="94"/>
      <c r="N46" s="87"/>
      <c r="O46" s="87"/>
      <c r="P46" s="96"/>
      <c r="Q46" s="97"/>
      <c r="R46" s="87"/>
      <c r="S46" s="87"/>
    </row>
    <row r="47" customHeight="1" spans="1:19">
      <c r="A47" s="87"/>
      <c r="B47" s="88"/>
      <c r="C47" s="89"/>
      <c r="D47" s="89"/>
      <c r="E47" s="90"/>
      <c r="F47" s="91"/>
      <c r="G47" s="92"/>
      <c r="H47" s="87"/>
      <c r="I47" s="93"/>
      <c r="J47" s="94"/>
      <c r="K47" s="95"/>
      <c r="L47" s="87"/>
      <c r="M47" s="94"/>
      <c r="N47" s="87"/>
      <c r="O47" s="87"/>
      <c r="P47" s="96"/>
      <c r="Q47" s="97"/>
      <c r="R47" s="87"/>
      <c r="S47" s="87"/>
    </row>
    <row r="48" customHeight="1" spans="1:19">
      <c r="A48" s="87"/>
      <c r="B48" s="88"/>
      <c r="C48" s="89"/>
      <c r="D48" s="89"/>
      <c r="E48" s="90"/>
      <c r="F48" s="91"/>
      <c r="G48" s="92"/>
      <c r="H48" s="87"/>
      <c r="I48" s="93"/>
      <c r="J48" s="94"/>
      <c r="K48" s="95"/>
      <c r="L48" s="87"/>
      <c r="M48" s="94"/>
      <c r="N48" s="87"/>
      <c r="O48" s="87"/>
      <c r="P48" s="96"/>
      <c r="Q48" s="97"/>
      <c r="R48" s="87"/>
      <c r="S48" s="87"/>
    </row>
    <row r="49" customHeight="1" spans="1:19">
      <c r="A49" s="87"/>
      <c r="B49" s="88"/>
      <c r="C49" s="89"/>
      <c r="D49" s="89"/>
      <c r="E49" s="90"/>
      <c r="F49" s="91"/>
      <c r="G49" s="92"/>
      <c r="H49" s="87"/>
      <c r="I49" s="93"/>
      <c r="J49" s="94"/>
      <c r="K49" s="95"/>
      <c r="L49" s="87"/>
      <c r="M49" s="94"/>
      <c r="N49" s="87"/>
      <c r="O49" s="87"/>
      <c r="P49" s="96"/>
      <c r="Q49" s="97"/>
      <c r="R49" s="87"/>
      <c r="S49" s="87"/>
    </row>
    <row r="50" customHeight="1" spans="1:19">
      <c r="A50" s="87"/>
      <c r="B50" s="88"/>
      <c r="C50" s="89"/>
      <c r="D50" s="89"/>
      <c r="E50" s="90"/>
      <c r="F50" s="91"/>
      <c r="G50" s="92"/>
      <c r="H50" s="87"/>
      <c r="I50" s="93"/>
      <c r="J50" s="94"/>
      <c r="K50" s="95"/>
      <c r="L50" s="87"/>
      <c r="M50" s="94"/>
      <c r="N50" s="87"/>
      <c r="O50" s="87"/>
      <c r="P50" s="96"/>
      <c r="Q50" s="97"/>
      <c r="R50" s="87"/>
      <c r="S50" s="87"/>
    </row>
    <row r="51" customHeight="1" spans="1:19">
      <c r="A51" s="87"/>
      <c r="B51" s="88"/>
      <c r="C51" s="89"/>
      <c r="D51" s="89"/>
      <c r="E51" s="90"/>
      <c r="F51" s="91"/>
      <c r="G51" s="92"/>
      <c r="H51" s="87"/>
      <c r="I51" s="93"/>
      <c r="J51" s="94"/>
      <c r="K51" s="95"/>
      <c r="L51" s="87"/>
      <c r="M51" s="94"/>
      <c r="N51" s="87"/>
      <c r="O51" s="87"/>
      <c r="P51" s="96"/>
      <c r="Q51" s="97"/>
      <c r="R51" s="87"/>
      <c r="S51" s="87"/>
    </row>
    <row r="52" customHeight="1" spans="1:19">
      <c r="A52" s="87"/>
      <c r="B52" s="88"/>
      <c r="C52" s="89"/>
      <c r="D52" s="89"/>
      <c r="E52" s="90"/>
      <c r="F52" s="91"/>
      <c r="G52" s="92"/>
      <c r="H52" s="87"/>
      <c r="I52" s="93"/>
      <c r="J52" s="94"/>
      <c r="K52" s="95"/>
      <c r="L52" s="87"/>
      <c r="M52" s="94"/>
      <c r="N52" s="87"/>
      <c r="O52" s="87"/>
      <c r="P52" s="96"/>
      <c r="Q52" s="97"/>
      <c r="R52" s="87"/>
      <c r="S52" s="87"/>
    </row>
    <row r="53" customHeight="1" spans="1:19">
      <c r="A53" s="87"/>
      <c r="B53" s="88"/>
      <c r="C53" s="89"/>
      <c r="D53" s="89"/>
      <c r="E53" s="90"/>
      <c r="F53" s="91"/>
      <c r="G53" s="92"/>
      <c r="H53" s="87"/>
      <c r="I53" s="93"/>
      <c r="J53" s="94"/>
      <c r="K53" s="95"/>
      <c r="L53" s="87"/>
      <c r="M53" s="94"/>
      <c r="N53" s="87"/>
      <c r="O53" s="87"/>
      <c r="P53" s="96"/>
      <c r="Q53" s="97"/>
      <c r="R53" s="87"/>
      <c r="S53" s="87"/>
    </row>
    <row r="54" customHeight="1" spans="1:19">
      <c r="A54" s="87"/>
      <c r="B54" s="88"/>
      <c r="C54" s="89"/>
      <c r="D54" s="89"/>
      <c r="E54" s="90"/>
      <c r="F54" s="91"/>
      <c r="G54" s="92"/>
      <c r="H54" s="87"/>
      <c r="I54" s="93"/>
      <c r="J54" s="94"/>
      <c r="K54" s="95"/>
      <c r="L54" s="87"/>
      <c r="M54" s="94"/>
      <c r="N54" s="87"/>
      <c r="O54" s="87"/>
      <c r="P54" s="96"/>
      <c r="Q54" s="97"/>
      <c r="R54" s="87"/>
      <c r="S54" s="87"/>
    </row>
    <row r="55" customHeight="1" spans="1:19">
      <c r="A55" s="87"/>
      <c r="B55" s="88"/>
      <c r="C55" s="89"/>
      <c r="D55" s="89"/>
      <c r="E55" s="90"/>
      <c r="F55" s="91"/>
      <c r="G55" s="92"/>
      <c r="H55" s="87"/>
      <c r="I55" s="93"/>
      <c r="J55" s="94"/>
      <c r="K55" s="95"/>
      <c r="L55" s="87"/>
      <c r="M55" s="94"/>
      <c r="N55" s="87"/>
      <c r="O55" s="87"/>
      <c r="P55" s="96"/>
      <c r="Q55" s="97"/>
      <c r="R55" s="87"/>
      <c r="S55" s="87"/>
    </row>
    <row r="56" customHeight="1" spans="1:19">
      <c r="A56" s="87"/>
      <c r="B56" s="88"/>
      <c r="C56" s="89"/>
      <c r="D56" s="89"/>
      <c r="E56" s="90"/>
      <c r="F56" s="91"/>
      <c r="G56" s="92"/>
      <c r="H56" s="87"/>
      <c r="I56" s="93"/>
      <c r="J56" s="94"/>
      <c r="K56" s="95"/>
      <c r="L56" s="87"/>
      <c r="M56" s="94"/>
      <c r="N56" s="87"/>
      <c r="O56" s="87"/>
      <c r="P56" s="96"/>
      <c r="Q56" s="97"/>
      <c r="R56" s="87"/>
      <c r="S56" s="87"/>
    </row>
    <row r="57" customHeight="1" spans="1:19">
      <c r="A57" s="87"/>
      <c r="B57" s="88"/>
      <c r="C57" s="89"/>
      <c r="D57" s="89"/>
      <c r="E57" s="90"/>
      <c r="F57" s="91"/>
      <c r="G57" s="92"/>
      <c r="H57" s="87"/>
      <c r="I57" s="93"/>
      <c r="J57" s="94"/>
      <c r="K57" s="95"/>
      <c r="L57" s="87"/>
      <c r="M57" s="94"/>
      <c r="N57" s="87"/>
      <c r="O57" s="87"/>
      <c r="P57" s="96"/>
      <c r="Q57" s="97"/>
      <c r="R57" s="87"/>
      <c r="S57" s="87"/>
    </row>
    <row r="58" customHeight="1" spans="1:19">
      <c r="A58" s="87"/>
      <c r="B58" s="88"/>
      <c r="C58" s="89"/>
      <c r="D58" s="89"/>
      <c r="E58" s="90"/>
      <c r="F58" s="91"/>
      <c r="G58" s="92"/>
      <c r="H58" s="87"/>
      <c r="I58" s="93"/>
      <c r="J58" s="94"/>
      <c r="K58" s="95"/>
      <c r="L58" s="87"/>
      <c r="M58" s="94"/>
      <c r="N58" s="87"/>
      <c r="O58" s="87"/>
      <c r="P58" s="96"/>
      <c r="Q58" s="97"/>
      <c r="R58" s="87"/>
      <c r="S58" s="87"/>
    </row>
    <row r="59" customHeight="1" spans="1:19">
      <c r="A59" s="87"/>
      <c r="B59" s="88"/>
      <c r="C59" s="89"/>
      <c r="D59" s="89"/>
      <c r="E59" s="90"/>
      <c r="F59" s="91"/>
      <c r="G59" s="92"/>
      <c r="H59" s="87"/>
      <c r="I59" s="93"/>
      <c r="J59" s="94"/>
      <c r="K59" s="95"/>
      <c r="L59" s="87"/>
      <c r="M59" s="94"/>
      <c r="N59" s="87"/>
      <c r="O59" s="87"/>
      <c r="P59" s="96"/>
      <c r="Q59" s="97"/>
      <c r="R59" s="87"/>
      <c r="S59" s="87"/>
    </row>
    <row r="60" customHeight="1" spans="1:19">
      <c r="A60" s="87"/>
      <c r="B60" s="88"/>
      <c r="C60" s="89"/>
      <c r="D60" s="89"/>
      <c r="E60" s="90"/>
      <c r="F60" s="91"/>
      <c r="G60" s="92"/>
      <c r="H60" s="87"/>
      <c r="I60" s="93"/>
      <c r="J60" s="94"/>
      <c r="K60" s="95"/>
      <c r="L60" s="87"/>
      <c r="M60" s="94"/>
      <c r="N60" s="87"/>
      <c r="O60" s="87"/>
      <c r="P60" s="96"/>
      <c r="Q60" s="97"/>
      <c r="R60" s="87"/>
      <c r="S60" s="87"/>
    </row>
    <row r="61" customHeight="1" spans="1:19">
      <c r="A61" s="87"/>
      <c r="B61" s="88"/>
      <c r="C61" s="89"/>
      <c r="D61" s="89"/>
      <c r="E61" s="90"/>
      <c r="F61" s="91"/>
      <c r="G61" s="92"/>
      <c r="H61" s="87"/>
      <c r="I61" s="93"/>
      <c r="J61" s="94"/>
      <c r="K61" s="95"/>
      <c r="L61" s="87"/>
      <c r="M61" s="94"/>
      <c r="N61" s="87"/>
      <c r="O61" s="87"/>
      <c r="P61" s="96"/>
      <c r="Q61" s="97"/>
      <c r="R61" s="87"/>
      <c r="S61" s="87"/>
    </row>
    <row r="62" customHeight="1" spans="1:19">
      <c r="A62" s="87"/>
      <c r="B62" s="88"/>
      <c r="C62" s="89"/>
      <c r="D62" s="89"/>
      <c r="E62" s="90"/>
      <c r="F62" s="91"/>
      <c r="G62" s="92"/>
      <c r="H62" s="87"/>
      <c r="I62" s="93"/>
      <c r="J62" s="94"/>
      <c r="K62" s="95"/>
      <c r="L62" s="87"/>
      <c r="M62" s="94"/>
      <c r="N62" s="87"/>
      <c r="O62" s="87"/>
      <c r="P62" s="96"/>
      <c r="Q62" s="97"/>
      <c r="R62" s="87"/>
      <c r="S62" s="87"/>
    </row>
    <row r="63" customHeight="1" spans="1:19">
      <c r="A63" s="87"/>
      <c r="B63" s="88"/>
      <c r="C63" s="89"/>
      <c r="D63" s="89"/>
      <c r="E63" s="90"/>
      <c r="F63" s="91"/>
      <c r="G63" s="92"/>
      <c r="H63" s="87"/>
      <c r="I63" s="93"/>
      <c r="J63" s="94"/>
      <c r="K63" s="95"/>
      <c r="L63" s="87"/>
      <c r="M63" s="94"/>
      <c r="N63" s="87"/>
      <c r="O63" s="87"/>
      <c r="P63" s="96"/>
      <c r="Q63" s="97"/>
      <c r="R63" s="87"/>
      <c r="S63" s="87"/>
    </row>
    <row r="64" customHeight="1" spans="1:19">
      <c r="A64" s="87"/>
      <c r="B64" s="88"/>
      <c r="C64" s="89"/>
      <c r="D64" s="89"/>
      <c r="E64" s="90"/>
      <c r="F64" s="91"/>
      <c r="G64" s="92"/>
      <c r="H64" s="87"/>
      <c r="I64" s="93"/>
      <c r="J64" s="94"/>
      <c r="K64" s="95"/>
      <c r="L64" s="87"/>
      <c r="M64" s="94"/>
      <c r="N64" s="87"/>
      <c r="O64" s="87"/>
      <c r="P64" s="96"/>
      <c r="Q64" s="97"/>
      <c r="R64" s="87"/>
      <c r="S64" s="87"/>
    </row>
    <row r="65" customHeight="1" spans="1:19">
      <c r="A65" s="87"/>
      <c r="B65" s="88"/>
      <c r="C65" s="89"/>
      <c r="D65" s="89"/>
      <c r="E65" s="90"/>
      <c r="F65" s="91"/>
      <c r="G65" s="92"/>
      <c r="H65" s="87"/>
      <c r="I65" s="93"/>
      <c r="J65" s="94"/>
      <c r="K65" s="95"/>
      <c r="L65" s="87"/>
      <c r="M65" s="94"/>
      <c r="N65" s="87"/>
      <c r="O65" s="87"/>
      <c r="P65" s="96"/>
      <c r="Q65" s="97"/>
      <c r="R65" s="87"/>
      <c r="S65" s="87"/>
    </row>
    <row r="66" customHeight="1" spans="1:19">
      <c r="A66" s="87"/>
      <c r="B66" s="88"/>
      <c r="C66" s="89"/>
      <c r="D66" s="89"/>
      <c r="E66" s="90"/>
      <c r="F66" s="91"/>
      <c r="G66" s="92"/>
      <c r="H66" s="87"/>
      <c r="I66" s="93"/>
      <c r="J66" s="94"/>
      <c r="K66" s="95"/>
      <c r="L66" s="87"/>
      <c r="M66" s="94"/>
      <c r="N66" s="87"/>
      <c r="O66" s="87"/>
      <c r="P66" s="96"/>
      <c r="Q66" s="97"/>
      <c r="R66" s="87"/>
      <c r="S66" s="87"/>
    </row>
    <row r="67" customHeight="1" spans="1:19">
      <c r="A67" s="87"/>
      <c r="B67" s="88"/>
      <c r="C67" s="89"/>
      <c r="D67" s="89"/>
      <c r="E67" s="90"/>
      <c r="F67" s="91"/>
      <c r="G67" s="92"/>
      <c r="H67" s="87"/>
      <c r="I67" s="93"/>
      <c r="J67" s="94"/>
      <c r="K67" s="95"/>
      <c r="L67" s="87"/>
      <c r="M67" s="94"/>
      <c r="N67" s="87"/>
      <c r="O67" s="87"/>
      <c r="P67" s="96"/>
      <c r="Q67" s="97"/>
      <c r="R67" s="87"/>
      <c r="S67" s="87"/>
    </row>
    <row r="68" customHeight="1" spans="1:19">
      <c r="A68" s="87"/>
      <c r="B68" s="88"/>
      <c r="C68" s="89"/>
      <c r="D68" s="89"/>
      <c r="E68" s="90"/>
      <c r="F68" s="91"/>
      <c r="G68" s="92"/>
      <c r="H68" s="87"/>
      <c r="I68" s="93"/>
      <c r="J68" s="94"/>
      <c r="K68" s="95"/>
      <c r="L68" s="87"/>
      <c r="M68" s="94"/>
      <c r="N68" s="87"/>
      <c r="O68" s="87"/>
      <c r="P68" s="96"/>
      <c r="Q68" s="97"/>
      <c r="R68" s="87"/>
      <c r="S68" s="87"/>
    </row>
    <row r="69" customHeight="1" spans="1:19">
      <c r="A69" s="87"/>
      <c r="B69" s="88"/>
      <c r="C69" s="89"/>
      <c r="D69" s="89"/>
      <c r="E69" s="90"/>
      <c r="F69" s="91"/>
      <c r="G69" s="92"/>
      <c r="H69" s="87"/>
      <c r="I69" s="93"/>
      <c r="J69" s="94"/>
      <c r="K69" s="95"/>
      <c r="L69" s="87"/>
      <c r="M69" s="94"/>
      <c r="N69" s="87"/>
      <c r="O69" s="87"/>
      <c r="P69" s="96"/>
      <c r="Q69" s="97"/>
      <c r="R69" s="87"/>
      <c r="S69" s="87"/>
    </row>
    <row r="70" customHeight="1" spans="1:19">
      <c r="A70" s="87"/>
      <c r="B70" s="88"/>
      <c r="C70" s="89"/>
      <c r="D70" s="89"/>
      <c r="E70" s="90"/>
      <c r="F70" s="91"/>
      <c r="G70" s="92"/>
      <c r="H70" s="87"/>
      <c r="I70" s="93"/>
      <c r="J70" s="94"/>
      <c r="K70" s="95"/>
      <c r="L70" s="87"/>
      <c r="M70" s="94"/>
      <c r="N70" s="87"/>
      <c r="O70" s="87"/>
      <c r="P70" s="96"/>
      <c r="Q70" s="97"/>
      <c r="R70" s="87"/>
      <c r="S70" s="87"/>
    </row>
    <row r="71" customHeight="1" spans="1:19">
      <c r="A71" s="87"/>
      <c r="B71" s="88"/>
      <c r="C71" s="89"/>
      <c r="D71" s="89"/>
      <c r="E71" s="90"/>
      <c r="F71" s="91"/>
      <c r="G71" s="92"/>
      <c r="H71" s="87"/>
      <c r="I71" s="93"/>
      <c r="J71" s="94"/>
      <c r="K71" s="95"/>
      <c r="L71" s="87"/>
      <c r="M71" s="94"/>
      <c r="N71" s="87"/>
      <c r="O71" s="87"/>
      <c r="P71" s="96"/>
      <c r="Q71" s="97"/>
      <c r="R71" s="87"/>
      <c r="S71" s="87"/>
    </row>
    <row r="72" customHeight="1" spans="1:19">
      <c r="A72" s="87"/>
      <c r="B72" s="88"/>
      <c r="C72" s="89"/>
      <c r="D72" s="89"/>
      <c r="E72" s="90"/>
      <c r="F72" s="91"/>
      <c r="G72" s="92"/>
      <c r="H72" s="87"/>
      <c r="I72" s="93"/>
      <c r="J72" s="94"/>
      <c r="K72" s="95"/>
      <c r="L72" s="87"/>
      <c r="M72" s="94"/>
      <c r="N72" s="87"/>
      <c r="O72" s="87"/>
      <c r="P72" s="96"/>
      <c r="Q72" s="97"/>
      <c r="R72" s="87"/>
      <c r="S72" s="87"/>
    </row>
    <row r="73" customHeight="1" spans="1:19">
      <c r="A73" s="87"/>
      <c r="B73" s="88"/>
      <c r="C73" s="89"/>
      <c r="D73" s="89"/>
      <c r="E73" s="90"/>
      <c r="F73" s="91"/>
      <c r="G73" s="92"/>
      <c r="H73" s="87"/>
      <c r="I73" s="93"/>
      <c r="J73" s="94"/>
      <c r="K73" s="95"/>
      <c r="L73" s="87"/>
      <c r="M73" s="94"/>
      <c r="N73" s="87"/>
      <c r="O73" s="87"/>
      <c r="P73" s="96"/>
      <c r="Q73" s="97"/>
      <c r="R73" s="87"/>
      <c r="S73" s="87"/>
    </row>
    <row r="74" customHeight="1" spans="1:19">
      <c r="A74" s="87"/>
      <c r="B74" s="88"/>
      <c r="C74" s="89"/>
      <c r="D74" s="89"/>
      <c r="E74" s="90"/>
      <c r="F74" s="91"/>
      <c r="G74" s="92"/>
      <c r="H74" s="87"/>
      <c r="I74" s="93"/>
      <c r="J74" s="94"/>
      <c r="K74" s="95"/>
      <c r="L74" s="87"/>
      <c r="M74" s="94"/>
      <c r="N74" s="87"/>
      <c r="O74" s="87"/>
      <c r="P74" s="96"/>
      <c r="Q74" s="97"/>
      <c r="R74" s="87"/>
      <c r="S74" s="87"/>
    </row>
    <row r="75" customHeight="1" spans="1:19">
      <c r="A75" s="87"/>
      <c r="B75" s="88"/>
      <c r="C75" s="89"/>
      <c r="D75" s="89"/>
      <c r="E75" s="90"/>
      <c r="F75" s="91"/>
      <c r="G75" s="92"/>
      <c r="H75" s="87"/>
      <c r="I75" s="93"/>
      <c r="J75" s="94"/>
      <c r="K75" s="95"/>
      <c r="L75" s="87"/>
      <c r="M75" s="94"/>
      <c r="N75" s="87"/>
      <c r="O75" s="87"/>
      <c r="P75" s="96"/>
      <c r="Q75" s="97"/>
      <c r="R75" s="87"/>
      <c r="S75" s="87"/>
    </row>
    <row r="76" customHeight="1" spans="1:19">
      <c r="A76" s="87"/>
      <c r="B76" s="88"/>
      <c r="C76" s="89"/>
      <c r="D76" s="89"/>
      <c r="E76" s="90"/>
      <c r="F76" s="91"/>
      <c r="G76" s="92"/>
      <c r="H76" s="87"/>
      <c r="I76" s="93"/>
      <c r="J76" s="94"/>
      <c r="K76" s="95"/>
      <c r="L76" s="87"/>
      <c r="M76" s="94"/>
      <c r="N76" s="87"/>
      <c r="O76" s="87"/>
      <c r="P76" s="96"/>
      <c r="Q76" s="97"/>
      <c r="R76" s="87"/>
      <c r="S76" s="87"/>
    </row>
    <row r="77" customHeight="1" spans="1:19">
      <c r="A77" s="87"/>
      <c r="B77" s="88"/>
      <c r="C77" s="89"/>
      <c r="D77" s="89"/>
      <c r="E77" s="90"/>
      <c r="F77" s="91"/>
      <c r="G77" s="92"/>
      <c r="H77" s="87"/>
      <c r="I77" s="93"/>
      <c r="J77" s="94"/>
      <c r="K77" s="95"/>
      <c r="L77" s="87"/>
      <c r="M77" s="94"/>
      <c r="N77" s="87"/>
      <c r="O77" s="87"/>
      <c r="P77" s="96"/>
      <c r="Q77" s="97"/>
      <c r="R77" s="87"/>
      <c r="S77" s="87"/>
    </row>
    <row r="78" customHeight="1" spans="1:19">
      <c r="A78" s="87"/>
      <c r="B78" s="88"/>
      <c r="C78" s="89"/>
      <c r="D78" s="89"/>
      <c r="E78" s="90"/>
      <c r="F78" s="91"/>
      <c r="G78" s="92"/>
      <c r="H78" s="87"/>
      <c r="I78" s="93"/>
      <c r="J78" s="94"/>
      <c r="K78" s="95"/>
      <c r="L78" s="87"/>
      <c r="M78" s="94"/>
      <c r="N78" s="87"/>
      <c r="O78" s="87"/>
      <c r="P78" s="96"/>
      <c r="Q78" s="97"/>
      <c r="R78" s="87"/>
      <c r="S78" s="87"/>
    </row>
    <row r="79" customHeight="1" spans="1:19">
      <c r="A79" s="87"/>
      <c r="B79" s="88"/>
      <c r="C79" s="89"/>
      <c r="D79" s="89"/>
      <c r="E79" s="90"/>
      <c r="F79" s="91"/>
      <c r="G79" s="92"/>
      <c r="H79" s="87"/>
      <c r="I79" s="93"/>
      <c r="J79" s="94"/>
      <c r="K79" s="95"/>
      <c r="L79" s="87"/>
      <c r="M79" s="94"/>
      <c r="N79" s="87"/>
      <c r="O79" s="87"/>
      <c r="P79" s="96"/>
      <c r="Q79" s="97"/>
      <c r="R79" s="87"/>
      <c r="S79" s="87"/>
    </row>
    <row r="80" customHeight="1" spans="1:19">
      <c r="A80" s="87"/>
      <c r="B80" s="88"/>
      <c r="C80" s="89"/>
      <c r="D80" s="89"/>
      <c r="E80" s="90"/>
      <c r="F80" s="91"/>
      <c r="G80" s="92"/>
      <c r="H80" s="87"/>
      <c r="I80" s="93"/>
      <c r="J80" s="94"/>
      <c r="K80" s="95"/>
      <c r="L80" s="87"/>
      <c r="M80" s="94"/>
      <c r="N80" s="87"/>
      <c r="O80" s="87"/>
      <c r="P80" s="96"/>
      <c r="Q80" s="97"/>
      <c r="R80" s="87"/>
      <c r="S80" s="87"/>
    </row>
    <row r="81" customHeight="1" spans="1:19">
      <c r="A81" s="87"/>
      <c r="B81" s="88"/>
      <c r="C81" s="89"/>
      <c r="D81" s="89"/>
      <c r="E81" s="90"/>
      <c r="F81" s="91"/>
      <c r="G81" s="92"/>
      <c r="H81" s="87"/>
      <c r="I81" s="93"/>
      <c r="J81" s="94"/>
      <c r="K81" s="95"/>
      <c r="L81" s="87"/>
      <c r="M81" s="94"/>
      <c r="N81" s="87"/>
      <c r="O81" s="87"/>
      <c r="P81" s="96"/>
      <c r="Q81" s="97"/>
      <c r="R81" s="87"/>
      <c r="S81" s="87"/>
    </row>
    <row r="82" customHeight="1" spans="1:19">
      <c r="A82" s="87"/>
      <c r="B82" s="88"/>
      <c r="C82" s="89"/>
      <c r="D82" s="89"/>
      <c r="E82" s="90"/>
      <c r="F82" s="91"/>
      <c r="G82" s="92"/>
      <c r="H82" s="87"/>
      <c r="I82" s="93"/>
      <c r="J82" s="94"/>
      <c r="K82" s="95"/>
      <c r="L82" s="87"/>
      <c r="M82" s="94"/>
      <c r="N82" s="87"/>
      <c r="O82" s="87"/>
      <c r="P82" s="96"/>
      <c r="Q82" s="97"/>
      <c r="R82" s="87"/>
      <c r="S82" s="87"/>
    </row>
    <row r="83" customHeight="1" spans="1:19">
      <c r="A83" s="87"/>
      <c r="B83" s="88"/>
      <c r="C83" s="89"/>
      <c r="D83" s="89"/>
      <c r="E83" s="90"/>
      <c r="F83" s="91"/>
      <c r="G83" s="92"/>
      <c r="H83" s="87"/>
      <c r="I83" s="93"/>
      <c r="J83" s="94"/>
      <c r="K83" s="95"/>
      <c r="L83" s="87"/>
      <c r="M83" s="94"/>
      <c r="N83" s="87"/>
      <c r="O83" s="87"/>
      <c r="P83" s="96"/>
      <c r="Q83" s="97"/>
      <c r="R83" s="87"/>
      <c r="S83" s="87"/>
    </row>
    <row r="84" customHeight="1" spans="1:19">
      <c r="A84" s="87"/>
      <c r="B84" s="88"/>
      <c r="C84" s="89"/>
      <c r="D84" s="89"/>
      <c r="E84" s="90"/>
      <c r="F84" s="91"/>
      <c r="G84" s="92"/>
      <c r="H84" s="87"/>
      <c r="I84" s="93"/>
      <c r="J84" s="94"/>
      <c r="K84" s="95"/>
      <c r="L84" s="87"/>
      <c r="M84" s="94"/>
      <c r="N84" s="87"/>
      <c r="O84" s="87"/>
      <c r="P84" s="96"/>
      <c r="Q84" s="97"/>
      <c r="R84" s="87"/>
      <c r="S84" s="87"/>
    </row>
    <row r="85" customHeight="1" spans="1:19">
      <c r="A85" s="87"/>
      <c r="B85" s="88"/>
      <c r="C85" s="89"/>
      <c r="D85" s="89"/>
      <c r="E85" s="90"/>
      <c r="F85" s="91"/>
      <c r="G85" s="92"/>
      <c r="H85" s="87"/>
      <c r="I85" s="93"/>
      <c r="J85" s="94"/>
      <c r="K85" s="95"/>
      <c r="L85" s="87"/>
      <c r="M85" s="94"/>
      <c r="N85" s="87"/>
      <c r="O85" s="87"/>
      <c r="P85" s="96"/>
      <c r="Q85" s="97"/>
      <c r="R85" s="87"/>
      <c r="S85" s="87"/>
    </row>
    <row r="86" customHeight="1" spans="1:19">
      <c r="A86" s="87"/>
      <c r="B86" s="88"/>
      <c r="C86" s="89"/>
      <c r="D86" s="89"/>
      <c r="E86" s="90"/>
      <c r="F86" s="91"/>
      <c r="G86" s="92"/>
      <c r="H86" s="87"/>
      <c r="I86" s="93"/>
      <c r="J86" s="94"/>
      <c r="K86" s="95"/>
      <c r="L86" s="87"/>
      <c r="M86" s="94"/>
      <c r="N86" s="87"/>
      <c r="O86" s="87"/>
      <c r="P86" s="96"/>
      <c r="Q86" s="97"/>
      <c r="R86" s="87"/>
      <c r="S86" s="87"/>
    </row>
    <row r="87" customHeight="1" spans="1:19">
      <c r="A87" s="87"/>
      <c r="B87" s="88"/>
      <c r="C87" s="89"/>
      <c r="D87" s="89"/>
      <c r="E87" s="90"/>
      <c r="F87" s="91"/>
      <c r="G87" s="92"/>
      <c r="H87" s="87"/>
      <c r="I87" s="93"/>
      <c r="J87" s="94"/>
      <c r="K87" s="95"/>
      <c r="L87" s="87"/>
      <c r="M87" s="94"/>
      <c r="N87" s="87"/>
      <c r="O87" s="87"/>
      <c r="P87" s="96"/>
      <c r="Q87" s="97"/>
      <c r="R87" s="87"/>
      <c r="S87" s="87"/>
    </row>
    <row r="88" customHeight="1" spans="1:19">
      <c r="A88" s="87"/>
      <c r="B88" s="88"/>
      <c r="C88" s="89"/>
      <c r="D88" s="89"/>
      <c r="E88" s="90"/>
      <c r="F88" s="91"/>
      <c r="G88" s="92"/>
      <c r="H88" s="87"/>
      <c r="I88" s="93"/>
      <c r="J88" s="94"/>
      <c r="K88" s="95"/>
      <c r="L88" s="87"/>
      <c r="M88" s="94"/>
      <c r="N88" s="87"/>
      <c r="O88" s="87"/>
      <c r="P88" s="96"/>
      <c r="Q88" s="97"/>
      <c r="R88" s="87"/>
      <c r="S88" s="87"/>
    </row>
    <row r="89" customHeight="1" spans="1:19">
      <c r="A89" s="87"/>
      <c r="B89" s="88"/>
      <c r="C89" s="89"/>
      <c r="D89" s="89"/>
      <c r="E89" s="90"/>
      <c r="F89" s="91"/>
      <c r="G89" s="92"/>
      <c r="H89" s="87"/>
      <c r="I89" s="93"/>
      <c r="J89" s="94"/>
      <c r="K89" s="95"/>
      <c r="L89" s="87"/>
      <c r="M89" s="94"/>
      <c r="N89" s="87"/>
      <c r="O89" s="87"/>
      <c r="P89" s="96"/>
      <c r="Q89" s="97"/>
      <c r="R89" s="87"/>
      <c r="S89" s="87"/>
    </row>
    <row r="90" customHeight="1" spans="1:19">
      <c r="A90" s="87"/>
      <c r="B90" s="88"/>
      <c r="C90" s="89"/>
      <c r="D90" s="89"/>
      <c r="E90" s="90"/>
      <c r="F90" s="91"/>
      <c r="G90" s="92"/>
      <c r="H90" s="87"/>
      <c r="I90" s="93"/>
      <c r="J90" s="94"/>
      <c r="K90" s="95"/>
      <c r="L90" s="87"/>
      <c r="M90" s="94"/>
      <c r="N90" s="87"/>
      <c r="O90" s="87"/>
      <c r="P90" s="96"/>
      <c r="Q90" s="97"/>
      <c r="R90" s="87"/>
      <c r="S90" s="87"/>
    </row>
    <row r="91" customHeight="1" spans="1:19">
      <c r="A91" s="87"/>
      <c r="B91" s="88"/>
      <c r="C91" s="89"/>
      <c r="D91" s="89"/>
      <c r="E91" s="90"/>
      <c r="F91" s="91"/>
      <c r="G91" s="92"/>
      <c r="H91" s="87"/>
      <c r="I91" s="93"/>
      <c r="J91" s="94"/>
      <c r="K91" s="95"/>
      <c r="L91" s="87"/>
      <c r="M91" s="94"/>
      <c r="N91" s="87"/>
      <c r="O91" s="87"/>
      <c r="P91" s="96"/>
      <c r="Q91" s="97"/>
      <c r="R91" s="87"/>
      <c r="S91" s="87"/>
    </row>
    <row r="92" customHeight="1" spans="1:19">
      <c r="A92" s="87"/>
      <c r="B92" s="88"/>
      <c r="C92" s="89"/>
      <c r="D92" s="89"/>
      <c r="E92" s="90"/>
      <c r="F92" s="91"/>
      <c r="G92" s="92"/>
      <c r="H92" s="87"/>
      <c r="I92" s="93"/>
      <c r="J92" s="94"/>
      <c r="K92" s="95"/>
      <c r="L92" s="87"/>
      <c r="M92" s="94"/>
      <c r="N92" s="87"/>
      <c r="O92" s="87"/>
      <c r="P92" s="96"/>
      <c r="Q92" s="97"/>
      <c r="R92" s="87"/>
      <c r="S92" s="87"/>
    </row>
    <row r="93" customHeight="1" spans="1:19">
      <c r="A93" s="87"/>
      <c r="B93" s="88"/>
      <c r="C93" s="89"/>
      <c r="D93" s="89"/>
      <c r="E93" s="90"/>
      <c r="F93" s="91"/>
      <c r="G93" s="92"/>
      <c r="H93" s="87"/>
      <c r="I93" s="93"/>
      <c r="J93" s="94"/>
      <c r="K93" s="95"/>
      <c r="L93" s="87"/>
      <c r="M93" s="94"/>
      <c r="N93" s="87"/>
      <c r="O93" s="87"/>
      <c r="P93" s="96"/>
      <c r="Q93" s="97"/>
      <c r="R93" s="87"/>
      <c r="S93" s="87"/>
    </row>
    <row r="94" customHeight="1" spans="1:19">
      <c r="A94" s="87"/>
      <c r="B94" s="88"/>
      <c r="C94" s="89"/>
      <c r="D94" s="89"/>
      <c r="E94" s="90"/>
      <c r="F94" s="91"/>
      <c r="G94" s="92"/>
      <c r="H94" s="87"/>
      <c r="I94" s="93"/>
      <c r="J94" s="94"/>
      <c r="K94" s="95"/>
      <c r="L94" s="87"/>
      <c r="M94" s="94"/>
      <c r="N94" s="87"/>
      <c r="O94" s="87"/>
      <c r="P94" s="96"/>
      <c r="Q94" s="97"/>
      <c r="R94" s="87"/>
      <c r="S94" s="87"/>
    </row>
    <row r="95" customHeight="1" spans="1:19">
      <c r="A95" s="87"/>
      <c r="B95" s="88"/>
      <c r="C95" s="89"/>
      <c r="D95" s="89"/>
      <c r="E95" s="90"/>
      <c r="F95" s="91"/>
      <c r="G95" s="92"/>
      <c r="H95" s="87"/>
      <c r="I95" s="93"/>
      <c r="J95" s="94"/>
      <c r="K95" s="95"/>
      <c r="L95" s="87"/>
      <c r="M95" s="94"/>
      <c r="N95" s="87"/>
      <c r="O95" s="87"/>
      <c r="P95" s="96"/>
      <c r="Q95" s="97"/>
      <c r="R95" s="87"/>
      <c r="S95" s="87"/>
    </row>
    <row r="96" customHeight="1" spans="1:19">
      <c r="A96" s="87"/>
      <c r="B96" s="88"/>
      <c r="C96" s="89"/>
      <c r="D96" s="89"/>
      <c r="E96" s="90"/>
      <c r="F96" s="91"/>
      <c r="G96" s="92"/>
      <c r="H96" s="87"/>
      <c r="I96" s="93"/>
      <c r="J96" s="94"/>
      <c r="K96" s="95"/>
      <c r="L96" s="87"/>
      <c r="M96" s="94"/>
      <c r="N96" s="87"/>
      <c r="O96" s="87"/>
      <c r="P96" s="96"/>
      <c r="Q96" s="97"/>
      <c r="R96" s="87"/>
      <c r="S96" s="87"/>
    </row>
    <row r="97" customHeight="1" spans="1:19">
      <c r="A97" s="87"/>
      <c r="B97" s="88"/>
      <c r="C97" s="89"/>
      <c r="D97" s="89"/>
      <c r="E97" s="90"/>
      <c r="F97" s="91"/>
      <c r="G97" s="92"/>
      <c r="H97" s="87"/>
      <c r="I97" s="93"/>
      <c r="J97" s="94"/>
      <c r="K97" s="95"/>
      <c r="L97" s="87"/>
      <c r="M97" s="94"/>
      <c r="N97" s="87"/>
      <c r="O97" s="87"/>
      <c r="P97" s="96"/>
      <c r="Q97" s="97"/>
      <c r="R97" s="87"/>
      <c r="S97" s="87"/>
    </row>
    <row r="98" customHeight="1" spans="1:19">
      <c r="A98" s="87"/>
      <c r="B98" s="88"/>
      <c r="C98" s="89"/>
      <c r="D98" s="89"/>
      <c r="E98" s="90"/>
      <c r="F98" s="91"/>
      <c r="G98" s="92"/>
      <c r="H98" s="87"/>
      <c r="I98" s="93"/>
      <c r="J98" s="94"/>
      <c r="K98" s="95"/>
      <c r="L98" s="87"/>
      <c r="M98" s="94"/>
      <c r="N98" s="87"/>
      <c r="O98" s="87"/>
      <c r="P98" s="96"/>
      <c r="Q98" s="97"/>
      <c r="R98" s="87"/>
      <c r="S98" s="87"/>
    </row>
    <row r="99" customHeight="1" spans="1:19">
      <c r="A99" s="87"/>
      <c r="B99" s="88"/>
      <c r="C99" s="89"/>
      <c r="D99" s="89"/>
      <c r="E99" s="90"/>
      <c r="F99" s="91"/>
      <c r="G99" s="92"/>
      <c r="H99" s="87"/>
      <c r="I99" s="93"/>
      <c r="J99" s="94"/>
      <c r="K99" s="95"/>
      <c r="L99" s="87"/>
      <c r="M99" s="94"/>
      <c r="N99" s="87"/>
      <c r="O99" s="87"/>
      <c r="P99" s="96"/>
      <c r="Q99" s="97"/>
      <c r="R99" s="87"/>
      <c r="S99" s="87"/>
    </row>
    <row r="100" customHeight="1" spans="1:19">
      <c r="A100" s="87"/>
      <c r="B100" s="88"/>
      <c r="C100" s="89"/>
      <c r="D100" s="89"/>
      <c r="E100" s="90"/>
      <c r="F100" s="91"/>
      <c r="G100" s="92"/>
      <c r="H100" s="87"/>
      <c r="I100" s="93"/>
      <c r="J100" s="94"/>
      <c r="K100" s="95"/>
      <c r="L100" s="87"/>
      <c r="M100" s="94"/>
      <c r="N100" s="87"/>
      <c r="O100" s="87"/>
      <c r="P100" s="96"/>
      <c r="Q100" s="97"/>
      <c r="R100" s="87"/>
      <c r="S100" s="87"/>
    </row>
    <row r="101" customHeight="1" spans="1:19">
      <c r="A101" s="87"/>
      <c r="B101" s="88"/>
      <c r="C101" s="89"/>
      <c r="D101" s="89"/>
      <c r="E101" s="90"/>
      <c r="F101" s="91"/>
      <c r="G101" s="92"/>
      <c r="H101" s="87"/>
      <c r="I101" s="93"/>
      <c r="J101" s="94"/>
      <c r="K101" s="95"/>
      <c r="L101" s="87"/>
      <c r="M101" s="94"/>
      <c r="N101" s="87"/>
      <c r="O101" s="87"/>
      <c r="P101" s="96"/>
      <c r="Q101" s="97"/>
      <c r="R101" s="87"/>
      <c r="S101" s="87"/>
    </row>
    <row r="102" customHeight="1" spans="1:19">
      <c r="A102" s="87"/>
      <c r="B102" s="88"/>
      <c r="C102" s="89"/>
      <c r="D102" s="89"/>
      <c r="E102" s="90"/>
      <c r="F102" s="91"/>
      <c r="G102" s="92"/>
      <c r="H102" s="87"/>
      <c r="I102" s="93"/>
      <c r="J102" s="94"/>
      <c r="K102" s="95"/>
      <c r="L102" s="87"/>
      <c r="M102" s="94"/>
      <c r="N102" s="87"/>
      <c r="O102" s="87"/>
      <c r="P102" s="96"/>
      <c r="Q102" s="97"/>
      <c r="R102" s="87"/>
      <c r="S102" s="87"/>
    </row>
    <row r="103" customHeight="1" spans="1:19">
      <c r="A103" s="87"/>
      <c r="B103" s="88"/>
      <c r="C103" s="89"/>
      <c r="D103" s="89"/>
      <c r="E103" s="90"/>
      <c r="F103" s="91"/>
      <c r="G103" s="92"/>
      <c r="H103" s="87"/>
      <c r="I103" s="93"/>
      <c r="J103" s="94"/>
      <c r="K103" s="95"/>
      <c r="L103" s="87"/>
      <c r="M103" s="94"/>
      <c r="N103" s="87"/>
      <c r="O103" s="87"/>
      <c r="P103" s="96"/>
      <c r="Q103" s="97"/>
      <c r="R103" s="87"/>
      <c r="S103" s="87"/>
    </row>
    <row r="104" customHeight="1" spans="1:19">
      <c r="A104" s="87"/>
      <c r="B104" s="88"/>
      <c r="C104" s="89"/>
      <c r="D104" s="89"/>
      <c r="E104" s="90"/>
      <c r="F104" s="91"/>
      <c r="G104" s="92"/>
      <c r="H104" s="87"/>
      <c r="I104" s="93"/>
      <c r="J104" s="94"/>
      <c r="K104" s="95"/>
      <c r="L104" s="87"/>
      <c r="M104" s="94"/>
      <c r="N104" s="87"/>
      <c r="O104" s="87"/>
      <c r="P104" s="96"/>
      <c r="Q104" s="97"/>
      <c r="R104" s="87"/>
      <c r="S104" s="87"/>
    </row>
    <row r="105" customHeight="1" spans="1:19">
      <c r="A105" s="87"/>
      <c r="B105" s="88"/>
      <c r="C105" s="89"/>
      <c r="D105" s="89"/>
      <c r="E105" s="90"/>
      <c r="F105" s="91"/>
      <c r="G105" s="92"/>
      <c r="H105" s="87"/>
      <c r="I105" s="93"/>
      <c r="J105" s="94"/>
      <c r="K105" s="95"/>
      <c r="L105" s="87"/>
      <c r="M105" s="94"/>
      <c r="N105" s="87"/>
      <c r="O105" s="87"/>
      <c r="P105" s="96"/>
      <c r="Q105" s="97"/>
      <c r="R105" s="87"/>
      <c r="S105" s="87"/>
    </row>
    <row r="106" customHeight="1" spans="1:19">
      <c r="A106" s="87"/>
      <c r="B106" s="88"/>
      <c r="C106" s="89"/>
      <c r="D106" s="89"/>
      <c r="E106" s="90"/>
      <c r="F106" s="91"/>
      <c r="G106" s="92"/>
      <c r="H106" s="87"/>
      <c r="I106" s="93"/>
      <c r="J106" s="94"/>
      <c r="K106" s="95"/>
      <c r="L106" s="87"/>
      <c r="M106" s="94"/>
      <c r="N106" s="87"/>
      <c r="O106" s="87"/>
      <c r="P106" s="96"/>
      <c r="Q106" s="97"/>
      <c r="R106" s="87"/>
      <c r="S106" s="87"/>
    </row>
    <row r="107" customHeight="1" spans="1:19">
      <c r="A107" s="87"/>
      <c r="B107" s="88"/>
      <c r="C107" s="89"/>
      <c r="D107" s="89"/>
      <c r="E107" s="90"/>
      <c r="F107" s="91"/>
      <c r="G107" s="92"/>
      <c r="H107" s="87"/>
      <c r="I107" s="93"/>
      <c r="J107" s="94"/>
      <c r="K107" s="95"/>
      <c r="L107" s="87"/>
      <c r="M107" s="94"/>
      <c r="N107" s="87"/>
      <c r="O107" s="87"/>
      <c r="P107" s="96"/>
      <c r="Q107" s="97"/>
      <c r="R107" s="87"/>
      <c r="S107" s="87"/>
    </row>
    <row r="108" customHeight="1" spans="1:19">
      <c r="A108" s="87"/>
      <c r="B108" s="88"/>
      <c r="C108" s="89"/>
      <c r="D108" s="89"/>
      <c r="E108" s="90"/>
      <c r="F108" s="91"/>
      <c r="G108" s="92"/>
      <c r="H108" s="87"/>
      <c r="I108" s="93"/>
      <c r="J108" s="94"/>
      <c r="K108" s="95"/>
      <c r="L108" s="87"/>
      <c r="M108" s="94"/>
      <c r="N108" s="87"/>
      <c r="O108" s="87"/>
      <c r="P108" s="96"/>
      <c r="Q108" s="97"/>
      <c r="R108" s="87"/>
      <c r="S108" s="87"/>
    </row>
    <row r="109" customHeight="1" spans="1:19">
      <c r="A109" s="87"/>
      <c r="B109" s="88"/>
      <c r="C109" s="89"/>
      <c r="D109" s="89"/>
      <c r="E109" s="90"/>
      <c r="F109" s="91"/>
      <c r="G109" s="92"/>
      <c r="H109" s="87"/>
      <c r="I109" s="93"/>
      <c r="J109" s="94"/>
      <c r="K109" s="95"/>
      <c r="L109" s="87"/>
      <c r="M109" s="94"/>
      <c r="N109" s="87"/>
      <c r="O109" s="87"/>
      <c r="P109" s="96"/>
      <c r="Q109" s="97"/>
      <c r="R109" s="87"/>
      <c r="S109" s="87"/>
    </row>
    <row r="110" customHeight="1" spans="1:19">
      <c r="A110" s="87"/>
      <c r="B110" s="88"/>
      <c r="C110" s="89"/>
      <c r="D110" s="89"/>
      <c r="E110" s="90"/>
      <c r="F110" s="91"/>
      <c r="G110" s="92"/>
      <c r="H110" s="87"/>
      <c r="I110" s="93"/>
      <c r="J110" s="94"/>
      <c r="K110" s="95"/>
      <c r="L110" s="87"/>
      <c r="M110" s="94"/>
      <c r="N110" s="87"/>
      <c r="O110" s="87"/>
      <c r="P110" s="96"/>
      <c r="Q110" s="97"/>
      <c r="R110" s="87"/>
      <c r="S110" s="87"/>
    </row>
    <row r="111" customHeight="1" spans="1:19">
      <c r="A111" s="87"/>
      <c r="B111" s="88"/>
      <c r="C111" s="89"/>
      <c r="D111" s="89"/>
      <c r="E111" s="90"/>
      <c r="F111" s="91"/>
      <c r="G111" s="92"/>
      <c r="H111" s="87"/>
      <c r="I111" s="93"/>
      <c r="J111" s="94"/>
      <c r="K111" s="95"/>
      <c r="L111" s="87"/>
      <c r="M111" s="94"/>
      <c r="N111" s="87"/>
      <c r="O111" s="87"/>
      <c r="P111" s="96"/>
      <c r="Q111" s="97"/>
      <c r="R111" s="87"/>
      <c r="S111" s="87"/>
    </row>
    <row r="112" customHeight="1" spans="1:19">
      <c r="A112" s="87"/>
      <c r="B112" s="88"/>
      <c r="C112" s="89"/>
      <c r="D112" s="89"/>
      <c r="E112" s="90"/>
      <c r="F112" s="91"/>
      <c r="G112" s="92"/>
      <c r="H112" s="87"/>
      <c r="I112" s="93"/>
      <c r="J112" s="94"/>
      <c r="K112" s="95"/>
      <c r="L112" s="87"/>
      <c r="M112" s="94"/>
      <c r="N112" s="87"/>
      <c r="O112" s="87"/>
      <c r="P112" s="96"/>
      <c r="Q112" s="97"/>
      <c r="R112" s="87"/>
      <c r="S112" s="87"/>
    </row>
    <row r="113" customHeight="1" spans="1:19">
      <c r="A113" s="87"/>
      <c r="B113" s="88"/>
      <c r="C113" s="89"/>
      <c r="D113" s="89"/>
      <c r="E113" s="90"/>
      <c r="F113" s="91"/>
      <c r="G113" s="92"/>
      <c r="H113" s="87"/>
      <c r="I113" s="93"/>
      <c r="J113" s="94"/>
      <c r="K113" s="95"/>
      <c r="L113" s="87"/>
      <c r="M113" s="94"/>
      <c r="N113" s="87"/>
      <c r="O113" s="87"/>
      <c r="P113" s="96"/>
      <c r="Q113" s="97"/>
      <c r="R113" s="87"/>
      <c r="S113" s="87"/>
    </row>
    <row r="114" customHeight="1" spans="1:19">
      <c r="A114" s="87"/>
      <c r="B114" s="88"/>
      <c r="C114" s="89"/>
      <c r="D114" s="89"/>
      <c r="E114" s="90"/>
      <c r="F114" s="91"/>
      <c r="G114" s="92"/>
      <c r="H114" s="87"/>
      <c r="I114" s="93"/>
      <c r="J114" s="94"/>
      <c r="K114" s="95"/>
      <c r="L114" s="87"/>
      <c r="M114" s="94"/>
      <c r="N114" s="87"/>
      <c r="O114" s="87"/>
      <c r="P114" s="96"/>
      <c r="Q114" s="97"/>
      <c r="R114" s="87"/>
      <c r="S114" s="87"/>
    </row>
    <row r="115" customHeight="1" spans="1:19">
      <c r="A115" s="87"/>
      <c r="B115" s="88"/>
      <c r="C115" s="89"/>
      <c r="D115" s="89"/>
      <c r="E115" s="90"/>
      <c r="F115" s="91"/>
      <c r="G115" s="92"/>
      <c r="H115" s="87"/>
      <c r="I115" s="93"/>
      <c r="J115" s="94"/>
      <c r="K115" s="95"/>
      <c r="L115" s="87"/>
      <c r="M115" s="94"/>
      <c r="N115" s="87"/>
      <c r="O115" s="87"/>
      <c r="P115" s="96"/>
      <c r="Q115" s="97"/>
      <c r="R115" s="87"/>
      <c r="S115" s="87"/>
    </row>
    <row r="116" customHeight="1" spans="1:19">
      <c r="A116" s="87"/>
      <c r="B116" s="88"/>
      <c r="C116" s="89"/>
      <c r="D116" s="89"/>
      <c r="E116" s="90"/>
      <c r="F116" s="91"/>
      <c r="G116" s="92"/>
      <c r="H116" s="87"/>
      <c r="I116" s="93"/>
      <c r="J116" s="94"/>
      <c r="K116" s="95"/>
      <c r="L116" s="87"/>
      <c r="M116" s="94"/>
      <c r="N116" s="87"/>
      <c r="O116" s="87"/>
      <c r="P116" s="96"/>
      <c r="Q116" s="97"/>
      <c r="R116" s="87"/>
      <c r="S116" s="87"/>
    </row>
    <row r="117" customHeight="1" spans="1:19">
      <c r="A117" s="87"/>
      <c r="B117" s="88"/>
      <c r="C117" s="89"/>
      <c r="D117" s="89"/>
      <c r="E117" s="90"/>
      <c r="F117" s="91"/>
      <c r="G117" s="92"/>
      <c r="H117" s="87"/>
      <c r="I117" s="93"/>
      <c r="J117" s="94"/>
      <c r="K117" s="95"/>
      <c r="L117" s="87"/>
      <c r="M117" s="94"/>
      <c r="N117" s="87"/>
      <c r="O117" s="87"/>
      <c r="P117" s="96"/>
      <c r="Q117" s="97"/>
      <c r="R117" s="87"/>
      <c r="S117" s="87"/>
    </row>
    <row r="118" customHeight="1" spans="1:19">
      <c r="A118" s="87"/>
      <c r="B118" s="88"/>
      <c r="C118" s="89"/>
      <c r="D118" s="89"/>
      <c r="E118" s="90"/>
      <c r="F118" s="91"/>
      <c r="G118" s="92"/>
      <c r="H118" s="87"/>
      <c r="I118" s="93"/>
      <c r="J118" s="94"/>
      <c r="K118" s="95"/>
      <c r="L118" s="87"/>
      <c r="M118" s="94"/>
      <c r="N118" s="87"/>
      <c r="O118" s="87"/>
      <c r="P118" s="96"/>
      <c r="Q118" s="97"/>
      <c r="R118" s="87"/>
      <c r="S118" s="87"/>
    </row>
    <row r="119" customHeight="1" spans="1:19">
      <c r="A119" s="87"/>
      <c r="B119" s="88"/>
      <c r="C119" s="89"/>
      <c r="D119" s="89"/>
      <c r="E119" s="90"/>
      <c r="F119" s="91"/>
      <c r="G119" s="92"/>
      <c r="H119" s="87"/>
      <c r="I119" s="93"/>
      <c r="J119" s="94"/>
      <c r="K119" s="95"/>
      <c r="L119" s="87"/>
      <c r="M119" s="94"/>
      <c r="N119" s="87"/>
      <c r="O119" s="87"/>
      <c r="P119" s="96"/>
      <c r="Q119" s="97"/>
      <c r="R119" s="87"/>
      <c r="S119" s="87"/>
    </row>
    <row r="120" customHeight="1" spans="1:19">
      <c r="A120" s="87"/>
      <c r="B120" s="88"/>
      <c r="C120" s="89"/>
      <c r="D120" s="89"/>
      <c r="E120" s="90"/>
      <c r="F120" s="91"/>
      <c r="G120" s="92"/>
      <c r="H120" s="87"/>
      <c r="I120" s="93"/>
      <c r="J120" s="94"/>
      <c r="K120" s="95"/>
      <c r="L120" s="87"/>
      <c r="M120" s="94"/>
      <c r="N120" s="87"/>
      <c r="O120" s="87"/>
      <c r="P120" s="96"/>
      <c r="Q120" s="97"/>
      <c r="R120" s="87"/>
      <c r="S120" s="87"/>
    </row>
    <row r="121" customHeight="1" spans="1:19">
      <c r="A121" s="87"/>
      <c r="B121" s="88"/>
      <c r="C121" s="89"/>
      <c r="D121" s="89"/>
      <c r="E121" s="90"/>
      <c r="F121" s="91"/>
      <c r="G121" s="92"/>
      <c r="H121" s="87"/>
      <c r="I121" s="93"/>
      <c r="J121" s="94"/>
      <c r="K121" s="95"/>
      <c r="L121" s="87"/>
      <c r="M121" s="94"/>
      <c r="N121" s="87"/>
      <c r="O121" s="87"/>
      <c r="P121" s="96"/>
      <c r="Q121" s="97"/>
      <c r="R121" s="87"/>
      <c r="S121" s="87"/>
    </row>
    <row r="122" customHeight="1" spans="1:19">
      <c r="A122" s="87"/>
      <c r="B122" s="88"/>
      <c r="C122" s="89"/>
      <c r="D122" s="89"/>
      <c r="E122" s="90"/>
      <c r="F122" s="91"/>
      <c r="G122" s="92"/>
      <c r="H122" s="87"/>
      <c r="I122" s="93"/>
      <c r="J122" s="94"/>
      <c r="K122" s="95"/>
      <c r="L122" s="87"/>
      <c r="M122" s="94"/>
      <c r="N122" s="87"/>
      <c r="O122" s="87"/>
      <c r="P122" s="96"/>
      <c r="Q122" s="97"/>
      <c r="R122" s="87"/>
      <c r="S122" s="87"/>
    </row>
    <row r="123" customHeight="1" spans="1:19">
      <c r="A123" s="87"/>
      <c r="B123" s="88"/>
      <c r="C123" s="89"/>
      <c r="D123" s="89"/>
      <c r="E123" s="90"/>
      <c r="F123" s="91"/>
      <c r="G123" s="92"/>
      <c r="H123" s="87"/>
      <c r="I123" s="93"/>
      <c r="J123" s="94"/>
      <c r="K123" s="95"/>
      <c r="L123" s="87"/>
      <c r="M123" s="94"/>
      <c r="N123" s="87"/>
      <c r="O123" s="87"/>
      <c r="P123" s="96"/>
      <c r="Q123" s="97"/>
      <c r="R123" s="87"/>
      <c r="S123" s="87"/>
    </row>
    <row r="124" customHeight="1" spans="1:19">
      <c r="A124" s="87"/>
      <c r="B124" s="88"/>
      <c r="C124" s="89"/>
      <c r="D124" s="89"/>
      <c r="E124" s="90"/>
      <c r="F124" s="91"/>
      <c r="G124" s="92"/>
      <c r="H124" s="87"/>
      <c r="I124" s="93"/>
      <c r="J124" s="94"/>
      <c r="K124" s="95"/>
      <c r="L124" s="87"/>
      <c r="M124" s="94"/>
      <c r="N124" s="87"/>
      <c r="O124" s="87"/>
      <c r="P124" s="96"/>
      <c r="Q124" s="97"/>
      <c r="R124" s="87"/>
      <c r="S124" s="87"/>
    </row>
    <row r="125" customHeight="1" spans="1:19">
      <c r="A125" s="87"/>
      <c r="B125" s="88"/>
      <c r="C125" s="89"/>
      <c r="D125" s="89"/>
      <c r="E125" s="90"/>
      <c r="F125" s="91"/>
      <c r="G125" s="92"/>
      <c r="H125" s="87"/>
      <c r="I125" s="93"/>
      <c r="J125" s="94"/>
      <c r="K125" s="95"/>
      <c r="L125" s="87"/>
      <c r="M125" s="94"/>
      <c r="N125" s="87"/>
      <c r="O125" s="87"/>
      <c r="P125" s="96"/>
      <c r="Q125" s="97"/>
      <c r="R125" s="87"/>
      <c r="S125" s="87"/>
    </row>
    <row r="126" customHeight="1" spans="1:19">
      <c r="A126" s="87"/>
      <c r="B126" s="88"/>
      <c r="C126" s="89"/>
      <c r="D126" s="89"/>
      <c r="E126" s="90"/>
      <c r="F126" s="91"/>
      <c r="G126" s="92"/>
      <c r="H126" s="87"/>
      <c r="I126" s="93"/>
      <c r="J126" s="94"/>
      <c r="K126" s="95"/>
      <c r="L126" s="87"/>
      <c r="M126" s="94"/>
      <c r="N126" s="87"/>
      <c r="O126" s="87"/>
      <c r="P126" s="96"/>
      <c r="Q126" s="97"/>
      <c r="R126" s="87"/>
      <c r="S126" s="87"/>
    </row>
    <row r="127" customHeight="1" spans="1:19">
      <c r="A127" s="87"/>
      <c r="B127" s="88"/>
      <c r="C127" s="89"/>
      <c r="D127" s="89"/>
      <c r="E127" s="90"/>
      <c r="F127" s="91"/>
      <c r="G127" s="92"/>
      <c r="H127" s="87"/>
      <c r="I127" s="93"/>
      <c r="J127" s="94"/>
      <c r="K127" s="95"/>
      <c r="L127" s="87"/>
      <c r="M127" s="94"/>
      <c r="N127" s="87"/>
      <c r="O127" s="87"/>
      <c r="P127" s="96"/>
      <c r="Q127" s="97"/>
      <c r="R127" s="87"/>
      <c r="S127" s="87"/>
    </row>
    <row r="128" customHeight="1" spans="1:19">
      <c r="A128" s="87"/>
      <c r="B128" s="88"/>
      <c r="C128" s="89"/>
      <c r="D128" s="89"/>
      <c r="E128" s="90"/>
      <c r="F128" s="91"/>
      <c r="G128" s="92"/>
      <c r="H128" s="87"/>
      <c r="I128" s="93"/>
      <c r="J128" s="94"/>
      <c r="K128" s="95"/>
      <c r="L128" s="87"/>
      <c r="M128" s="94"/>
      <c r="N128" s="87"/>
      <c r="O128" s="87"/>
      <c r="P128" s="96"/>
      <c r="Q128" s="97"/>
      <c r="R128" s="87"/>
      <c r="S128" s="87"/>
    </row>
    <row r="129" customHeight="1" spans="1:19">
      <c r="A129" s="87"/>
      <c r="B129" s="88"/>
      <c r="C129" s="89"/>
      <c r="D129" s="89"/>
      <c r="E129" s="90"/>
      <c r="F129" s="91"/>
      <c r="G129" s="92"/>
      <c r="H129" s="87"/>
      <c r="I129" s="93"/>
      <c r="J129" s="94"/>
      <c r="K129" s="95"/>
      <c r="L129" s="87"/>
      <c r="M129" s="94"/>
      <c r="N129" s="87"/>
      <c r="O129" s="87"/>
      <c r="P129" s="96"/>
      <c r="Q129" s="97"/>
      <c r="R129" s="87"/>
      <c r="S129" s="87"/>
    </row>
    <row r="130" customHeight="1" spans="1:19">
      <c r="A130" s="87"/>
      <c r="B130" s="88"/>
      <c r="C130" s="89"/>
      <c r="D130" s="89"/>
      <c r="E130" s="90"/>
      <c r="F130" s="91"/>
      <c r="G130" s="92"/>
      <c r="H130" s="87"/>
      <c r="I130" s="93"/>
      <c r="J130" s="94"/>
      <c r="K130" s="95"/>
      <c r="L130" s="87"/>
      <c r="M130" s="94"/>
      <c r="N130" s="87"/>
      <c r="O130" s="87"/>
      <c r="P130" s="96"/>
      <c r="Q130" s="97"/>
      <c r="R130" s="87"/>
      <c r="S130" s="87"/>
    </row>
    <row r="131" customHeight="1" spans="1:19">
      <c r="A131" s="87"/>
      <c r="B131" s="88"/>
      <c r="C131" s="89"/>
      <c r="D131" s="89"/>
      <c r="E131" s="90"/>
      <c r="F131" s="91"/>
      <c r="G131" s="92"/>
      <c r="H131" s="87"/>
      <c r="I131" s="93"/>
      <c r="J131" s="94"/>
      <c r="K131" s="95"/>
      <c r="L131" s="87"/>
      <c r="M131" s="94"/>
      <c r="N131" s="87"/>
      <c r="O131" s="87"/>
      <c r="P131" s="96"/>
      <c r="Q131" s="97"/>
      <c r="R131" s="87"/>
      <c r="S131" s="87"/>
    </row>
    <row r="132" customHeight="1" spans="1:19">
      <c r="A132" s="87"/>
      <c r="B132" s="88"/>
      <c r="C132" s="89"/>
      <c r="D132" s="89"/>
      <c r="E132" s="90"/>
      <c r="F132" s="91"/>
      <c r="G132" s="92"/>
      <c r="H132" s="87"/>
      <c r="I132" s="93"/>
      <c r="J132" s="94"/>
      <c r="K132" s="95"/>
      <c r="L132" s="87"/>
      <c r="M132" s="94"/>
      <c r="N132" s="87"/>
      <c r="O132" s="87"/>
      <c r="P132" s="96"/>
      <c r="Q132" s="97"/>
      <c r="R132" s="87"/>
      <c r="S132" s="87"/>
    </row>
    <row r="133" customHeight="1" spans="1:19">
      <c r="A133" s="87"/>
      <c r="B133" s="88"/>
      <c r="C133" s="89"/>
      <c r="D133" s="89"/>
      <c r="E133" s="90"/>
      <c r="F133" s="91"/>
      <c r="G133" s="92"/>
      <c r="H133" s="87"/>
      <c r="I133" s="93"/>
      <c r="J133" s="94"/>
      <c r="K133" s="95"/>
      <c r="L133" s="87"/>
      <c r="M133" s="94"/>
      <c r="N133" s="87"/>
      <c r="O133" s="87"/>
      <c r="P133" s="96"/>
      <c r="Q133" s="97"/>
      <c r="R133" s="87"/>
      <c r="S133" s="87"/>
    </row>
    <row r="134" customHeight="1" spans="1:19">
      <c r="A134" s="87"/>
      <c r="B134" s="88"/>
      <c r="C134" s="89"/>
      <c r="D134" s="89"/>
      <c r="E134" s="90"/>
      <c r="F134" s="91"/>
      <c r="G134" s="92"/>
      <c r="H134" s="87"/>
      <c r="I134" s="93"/>
      <c r="J134" s="94"/>
      <c r="K134" s="95"/>
      <c r="L134" s="87"/>
      <c r="M134" s="94"/>
      <c r="N134" s="87"/>
      <c r="O134" s="87"/>
      <c r="P134" s="96"/>
      <c r="Q134" s="97"/>
      <c r="R134" s="87"/>
      <c r="S134" s="87"/>
    </row>
    <row r="135" customHeight="1" spans="1:19">
      <c r="A135" s="87"/>
      <c r="B135" s="88"/>
      <c r="C135" s="89"/>
      <c r="D135" s="89"/>
      <c r="E135" s="90"/>
      <c r="F135" s="91"/>
      <c r="G135" s="92"/>
      <c r="H135" s="87"/>
      <c r="I135" s="93"/>
      <c r="J135" s="94"/>
      <c r="K135" s="95"/>
      <c r="L135" s="87"/>
      <c r="M135" s="94"/>
      <c r="N135" s="87"/>
      <c r="O135" s="87"/>
      <c r="P135" s="96"/>
      <c r="Q135" s="97"/>
      <c r="R135" s="87"/>
      <c r="S135" s="87"/>
    </row>
    <row r="136" customHeight="1" spans="1:19">
      <c r="A136" s="87"/>
      <c r="B136" s="88"/>
      <c r="C136" s="89"/>
      <c r="D136" s="89"/>
      <c r="E136" s="90"/>
      <c r="F136" s="91"/>
      <c r="G136" s="92"/>
      <c r="H136" s="87"/>
      <c r="I136" s="93"/>
      <c r="J136" s="94"/>
      <c r="K136" s="95"/>
      <c r="L136" s="87"/>
      <c r="M136" s="94"/>
      <c r="N136" s="87"/>
      <c r="O136" s="87"/>
      <c r="P136" s="96"/>
      <c r="Q136" s="97"/>
      <c r="R136" s="87"/>
      <c r="S136" s="87"/>
    </row>
    <row r="137" customHeight="1" spans="1:19">
      <c r="A137" s="87"/>
      <c r="B137" s="88"/>
      <c r="C137" s="89"/>
      <c r="D137" s="89"/>
      <c r="E137" s="90"/>
      <c r="F137" s="91"/>
      <c r="G137" s="92"/>
      <c r="H137" s="87"/>
      <c r="I137" s="93"/>
      <c r="J137" s="94"/>
      <c r="K137" s="95"/>
      <c r="L137" s="87"/>
      <c r="M137" s="94"/>
      <c r="N137" s="87"/>
      <c r="O137" s="87"/>
      <c r="P137" s="96"/>
      <c r="Q137" s="97"/>
      <c r="R137" s="87"/>
      <c r="S137" s="87"/>
    </row>
    <row r="138" customHeight="1" spans="1:19">
      <c r="A138" s="87"/>
      <c r="B138" s="88"/>
      <c r="C138" s="89"/>
      <c r="D138" s="89"/>
      <c r="E138" s="90"/>
      <c r="F138" s="91"/>
      <c r="G138" s="92"/>
      <c r="H138" s="87"/>
      <c r="I138" s="93"/>
      <c r="J138" s="94"/>
      <c r="K138" s="95"/>
      <c r="L138" s="87"/>
      <c r="M138" s="94"/>
      <c r="N138" s="87"/>
      <c r="O138" s="87"/>
      <c r="P138" s="96"/>
      <c r="Q138" s="97"/>
      <c r="R138" s="87"/>
      <c r="S138" s="87"/>
    </row>
    <row r="139" customHeight="1" spans="1:19">
      <c r="A139" s="87"/>
      <c r="B139" s="88"/>
      <c r="C139" s="89"/>
      <c r="D139" s="89"/>
      <c r="E139" s="90"/>
      <c r="F139" s="91"/>
      <c r="G139" s="92"/>
      <c r="H139" s="87"/>
      <c r="I139" s="93"/>
      <c r="J139" s="94"/>
      <c r="K139" s="95"/>
      <c r="L139" s="87"/>
      <c r="M139" s="94"/>
      <c r="N139" s="87"/>
      <c r="O139" s="87"/>
      <c r="P139" s="96"/>
      <c r="Q139" s="97"/>
      <c r="R139" s="87"/>
      <c r="S139" s="87"/>
    </row>
    <row r="140" customHeight="1" spans="1:19">
      <c r="A140" s="87"/>
      <c r="B140" s="88"/>
      <c r="C140" s="89"/>
      <c r="D140" s="89"/>
      <c r="E140" s="90"/>
      <c r="F140" s="91"/>
      <c r="G140" s="92"/>
      <c r="H140" s="87"/>
      <c r="I140" s="93"/>
      <c r="J140" s="94"/>
      <c r="K140" s="95"/>
      <c r="L140" s="87"/>
      <c r="M140" s="94"/>
      <c r="N140" s="87"/>
      <c r="O140" s="87"/>
      <c r="P140" s="96"/>
      <c r="Q140" s="97"/>
      <c r="R140" s="87"/>
      <c r="S140" s="87"/>
    </row>
    <row r="141" customHeight="1" spans="1:19">
      <c r="A141" s="87"/>
      <c r="B141" s="88"/>
      <c r="C141" s="89"/>
      <c r="D141" s="89"/>
      <c r="E141" s="90"/>
      <c r="F141" s="91"/>
      <c r="G141" s="92"/>
      <c r="H141" s="87"/>
      <c r="I141" s="93"/>
      <c r="J141" s="94"/>
      <c r="K141" s="95"/>
      <c r="L141" s="87"/>
      <c r="M141" s="94"/>
      <c r="N141" s="87"/>
      <c r="O141" s="87"/>
      <c r="P141" s="96"/>
      <c r="Q141" s="97"/>
      <c r="R141" s="87"/>
      <c r="S141" s="87"/>
    </row>
    <row r="142" customHeight="1" spans="1:19">
      <c r="A142" s="87"/>
      <c r="B142" s="88"/>
      <c r="C142" s="89"/>
      <c r="D142" s="89"/>
      <c r="E142" s="90"/>
      <c r="F142" s="91"/>
      <c r="G142" s="92"/>
      <c r="H142" s="87"/>
      <c r="I142" s="93"/>
      <c r="J142" s="94"/>
      <c r="K142" s="95"/>
      <c r="L142" s="87"/>
      <c r="M142" s="94"/>
      <c r="N142" s="87"/>
      <c r="O142" s="87"/>
      <c r="P142" s="96"/>
      <c r="Q142" s="97"/>
      <c r="R142" s="87"/>
      <c r="S142" s="87"/>
    </row>
    <row r="143" customHeight="1" spans="1:19">
      <c r="A143" s="87"/>
      <c r="B143" s="88"/>
      <c r="C143" s="89"/>
      <c r="D143" s="89"/>
      <c r="E143" s="90"/>
      <c r="F143" s="91"/>
      <c r="G143" s="92"/>
      <c r="H143" s="87"/>
      <c r="I143" s="93"/>
      <c r="J143" s="94"/>
      <c r="K143" s="95"/>
      <c r="L143" s="87"/>
      <c r="M143" s="94"/>
      <c r="N143" s="87"/>
      <c r="O143" s="87"/>
      <c r="P143" s="96"/>
      <c r="Q143" s="97"/>
      <c r="R143" s="87"/>
      <c r="S143" s="87"/>
    </row>
    <row r="144" customHeight="1" spans="1:19">
      <c r="A144" s="87"/>
      <c r="B144" s="88"/>
      <c r="C144" s="89"/>
      <c r="D144" s="89"/>
      <c r="E144" s="90"/>
      <c r="F144" s="91"/>
      <c r="G144" s="92"/>
      <c r="H144" s="87"/>
      <c r="I144" s="93"/>
      <c r="J144" s="94"/>
      <c r="K144" s="95"/>
      <c r="L144" s="87"/>
      <c r="M144" s="94"/>
      <c r="N144" s="87"/>
      <c r="O144" s="87"/>
      <c r="P144" s="96"/>
      <c r="Q144" s="97"/>
      <c r="R144" s="87"/>
      <c r="S144" s="87"/>
    </row>
    <row r="145" customHeight="1" spans="1:19">
      <c r="A145" s="87"/>
      <c r="B145" s="88"/>
      <c r="C145" s="89"/>
      <c r="D145" s="89"/>
      <c r="E145" s="90"/>
      <c r="F145" s="91"/>
      <c r="G145" s="92"/>
      <c r="H145" s="87"/>
      <c r="I145" s="93"/>
      <c r="J145" s="94"/>
      <c r="K145" s="95"/>
      <c r="L145" s="87"/>
      <c r="M145" s="94"/>
      <c r="N145" s="87"/>
      <c r="O145" s="87"/>
      <c r="P145" s="96"/>
      <c r="Q145" s="97"/>
      <c r="R145" s="87"/>
      <c r="S145" s="87"/>
    </row>
    <row r="146" customHeight="1" spans="1:19">
      <c r="A146" s="87"/>
      <c r="B146" s="88"/>
      <c r="C146" s="89"/>
      <c r="D146" s="89"/>
      <c r="E146" s="90"/>
      <c r="F146" s="91"/>
      <c r="G146" s="92"/>
      <c r="H146" s="87"/>
      <c r="I146" s="93"/>
      <c r="J146" s="94"/>
      <c r="K146" s="95"/>
      <c r="L146" s="87"/>
      <c r="M146" s="94"/>
      <c r="N146" s="87"/>
      <c r="O146" s="87"/>
      <c r="P146" s="96"/>
      <c r="Q146" s="97"/>
      <c r="R146" s="87"/>
      <c r="S146" s="87"/>
    </row>
    <row r="147" customHeight="1" spans="1:19">
      <c r="A147" s="87"/>
      <c r="B147" s="88"/>
      <c r="C147" s="89"/>
      <c r="D147" s="89"/>
      <c r="E147" s="90"/>
      <c r="F147" s="91"/>
      <c r="G147" s="92"/>
      <c r="H147" s="87"/>
      <c r="I147" s="93"/>
      <c r="J147" s="94"/>
      <c r="K147" s="95"/>
      <c r="L147" s="87"/>
      <c r="M147" s="94"/>
      <c r="N147" s="87"/>
      <c r="O147" s="87"/>
      <c r="P147" s="96"/>
      <c r="Q147" s="97"/>
      <c r="R147" s="87"/>
      <c r="S147" s="87"/>
    </row>
    <row r="148" customHeight="1" spans="1:19">
      <c r="A148" s="87"/>
      <c r="B148" s="88"/>
      <c r="C148" s="89"/>
      <c r="D148" s="89"/>
      <c r="E148" s="90"/>
      <c r="F148" s="91"/>
      <c r="G148" s="92"/>
      <c r="H148" s="87"/>
      <c r="I148" s="93"/>
      <c r="J148" s="94"/>
      <c r="K148" s="95"/>
      <c r="L148" s="87"/>
      <c r="M148" s="94"/>
      <c r="N148" s="87"/>
      <c r="O148" s="87"/>
      <c r="P148" s="96"/>
      <c r="Q148" s="97"/>
      <c r="R148" s="87"/>
      <c r="S148" s="87"/>
    </row>
    <row r="149" customHeight="1" spans="1:19">
      <c r="A149" s="87"/>
      <c r="B149" s="88"/>
      <c r="C149" s="89"/>
      <c r="D149" s="89"/>
      <c r="E149" s="90"/>
      <c r="F149" s="91"/>
      <c r="G149" s="92"/>
      <c r="H149" s="87"/>
      <c r="I149" s="93"/>
      <c r="J149" s="94"/>
      <c r="K149" s="95"/>
      <c r="L149" s="87"/>
      <c r="M149" s="94"/>
      <c r="N149" s="87"/>
      <c r="O149" s="87"/>
      <c r="P149" s="96"/>
      <c r="Q149" s="97"/>
      <c r="R149" s="87"/>
      <c r="S149" s="87"/>
    </row>
    <row r="150" customHeight="1" spans="1:19">
      <c r="A150" s="87"/>
      <c r="B150" s="88"/>
      <c r="C150" s="89"/>
      <c r="D150" s="89"/>
      <c r="E150" s="90"/>
      <c r="F150" s="91"/>
      <c r="G150" s="92"/>
      <c r="H150" s="87"/>
      <c r="I150" s="93"/>
      <c r="J150" s="94"/>
      <c r="K150" s="95"/>
      <c r="L150" s="87"/>
      <c r="M150" s="94"/>
      <c r="N150" s="87"/>
      <c r="O150" s="87"/>
      <c r="P150" s="96"/>
      <c r="Q150" s="97"/>
      <c r="R150" s="87"/>
      <c r="S150" s="87"/>
    </row>
    <row r="151" customHeight="1" spans="1:19">
      <c r="A151" s="87"/>
      <c r="B151" s="88"/>
      <c r="C151" s="89"/>
      <c r="D151" s="89"/>
      <c r="E151" s="90"/>
      <c r="F151" s="91"/>
      <c r="G151" s="92"/>
      <c r="H151" s="87"/>
      <c r="I151" s="93"/>
      <c r="J151" s="94"/>
      <c r="K151" s="95"/>
      <c r="L151" s="87"/>
      <c r="M151" s="94"/>
      <c r="N151" s="87"/>
      <c r="O151" s="87"/>
      <c r="P151" s="96"/>
      <c r="Q151" s="97"/>
      <c r="R151" s="87"/>
      <c r="S151" s="87"/>
    </row>
    <row r="152" customHeight="1" spans="1:19">
      <c r="A152" s="87"/>
      <c r="B152" s="88"/>
      <c r="C152" s="89"/>
      <c r="D152" s="89"/>
      <c r="E152" s="90"/>
      <c r="F152" s="91"/>
      <c r="G152" s="92"/>
      <c r="H152" s="87"/>
      <c r="I152" s="93"/>
      <c r="J152" s="94"/>
      <c r="K152" s="95"/>
      <c r="L152" s="87"/>
      <c r="M152" s="94"/>
      <c r="N152" s="87"/>
      <c r="O152" s="87"/>
      <c r="P152" s="96"/>
      <c r="Q152" s="97"/>
      <c r="R152" s="87"/>
      <c r="S152" s="87"/>
    </row>
    <row r="153" customHeight="1" spans="1:19">
      <c r="A153" s="87"/>
      <c r="B153" s="88"/>
      <c r="C153" s="89"/>
      <c r="D153" s="89"/>
      <c r="E153" s="90"/>
      <c r="F153" s="91"/>
      <c r="G153" s="92"/>
      <c r="H153" s="87"/>
      <c r="I153" s="93"/>
      <c r="J153" s="94"/>
      <c r="K153" s="95"/>
      <c r="L153" s="87"/>
      <c r="M153" s="94"/>
      <c r="N153" s="87"/>
      <c r="O153" s="87"/>
      <c r="P153" s="96"/>
      <c r="Q153" s="97"/>
      <c r="R153" s="87"/>
      <c r="S153" s="87"/>
    </row>
    <row r="154" customHeight="1" spans="1:19">
      <c r="A154" s="87"/>
      <c r="B154" s="88"/>
      <c r="C154" s="89"/>
      <c r="D154" s="89"/>
      <c r="E154" s="90"/>
      <c r="F154" s="91"/>
      <c r="G154" s="92"/>
      <c r="H154" s="87"/>
      <c r="I154" s="93"/>
      <c r="J154" s="94"/>
      <c r="K154" s="95"/>
      <c r="L154" s="87"/>
      <c r="M154" s="94"/>
      <c r="N154" s="87"/>
      <c r="O154" s="87"/>
      <c r="P154" s="96"/>
      <c r="Q154" s="97"/>
      <c r="R154" s="87"/>
      <c r="S154" s="87"/>
    </row>
    <row r="155" customHeight="1" spans="1:19">
      <c r="A155" s="87"/>
      <c r="B155" s="88"/>
      <c r="C155" s="89"/>
      <c r="D155" s="89"/>
      <c r="E155" s="90"/>
      <c r="F155" s="91"/>
      <c r="G155" s="92"/>
      <c r="H155" s="87"/>
      <c r="I155" s="93"/>
      <c r="J155" s="94"/>
      <c r="K155" s="95"/>
      <c r="L155" s="87"/>
      <c r="M155" s="94"/>
      <c r="N155" s="87"/>
      <c r="O155" s="87"/>
      <c r="P155" s="96"/>
      <c r="Q155" s="97"/>
      <c r="R155" s="87"/>
      <c r="S155" s="87"/>
    </row>
    <row r="156" customHeight="1" spans="1:19">
      <c r="A156" s="87"/>
      <c r="B156" s="88"/>
      <c r="C156" s="89"/>
      <c r="D156" s="89"/>
      <c r="E156" s="90"/>
      <c r="F156" s="91"/>
      <c r="G156" s="92"/>
      <c r="H156" s="87"/>
      <c r="I156" s="93"/>
      <c r="J156" s="94"/>
      <c r="K156" s="95"/>
      <c r="L156" s="87"/>
      <c r="M156" s="94"/>
      <c r="N156" s="87"/>
      <c r="O156" s="87"/>
      <c r="P156" s="96"/>
      <c r="Q156" s="97"/>
      <c r="R156" s="87"/>
      <c r="S156" s="87"/>
    </row>
    <row r="157" customHeight="1" spans="1:19">
      <c r="A157" s="87"/>
      <c r="B157" s="88"/>
      <c r="C157" s="89"/>
      <c r="D157" s="89"/>
      <c r="E157" s="90"/>
      <c r="F157" s="91"/>
      <c r="G157" s="92"/>
      <c r="H157" s="87"/>
      <c r="I157" s="93"/>
      <c r="J157" s="94"/>
      <c r="K157" s="95"/>
      <c r="L157" s="87"/>
      <c r="M157" s="94"/>
      <c r="N157" s="87"/>
      <c r="O157" s="87"/>
      <c r="P157" s="96"/>
      <c r="Q157" s="97"/>
      <c r="R157" s="87"/>
      <c r="S157" s="87"/>
    </row>
    <row r="158" customHeight="1" spans="1:19">
      <c r="A158" s="87"/>
      <c r="B158" s="88"/>
      <c r="C158" s="89"/>
      <c r="D158" s="89"/>
      <c r="E158" s="90"/>
      <c r="F158" s="91"/>
      <c r="G158" s="92"/>
      <c r="H158" s="87"/>
      <c r="I158" s="93"/>
      <c r="J158" s="94"/>
      <c r="K158" s="95"/>
      <c r="L158" s="87"/>
      <c r="M158" s="94"/>
      <c r="N158" s="87"/>
      <c r="O158" s="87"/>
      <c r="P158" s="96"/>
      <c r="Q158" s="97"/>
      <c r="R158" s="87"/>
      <c r="S158" s="87"/>
    </row>
    <row r="159" customHeight="1" spans="1:19">
      <c r="A159" s="87"/>
      <c r="B159" s="88"/>
      <c r="C159" s="89"/>
      <c r="D159" s="89"/>
      <c r="E159" s="90"/>
      <c r="F159" s="91"/>
      <c r="G159" s="92"/>
      <c r="H159" s="87"/>
      <c r="I159" s="93"/>
      <c r="J159" s="94"/>
      <c r="K159" s="95"/>
      <c r="L159" s="87"/>
      <c r="M159" s="94"/>
      <c r="N159" s="87"/>
      <c r="O159" s="87"/>
      <c r="P159" s="96"/>
      <c r="Q159" s="97"/>
      <c r="R159" s="87"/>
      <c r="S159" s="87"/>
    </row>
    <row r="160" customHeight="1" spans="1:19">
      <c r="A160" s="87"/>
      <c r="B160" s="88"/>
      <c r="C160" s="89"/>
      <c r="D160" s="89"/>
      <c r="E160" s="90"/>
      <c r="F160" s="91"/>
      <c r="G160" s="92"/>
      <c r="H160" s="87"/>
      <c r="I160" s="93"/>
      <c r="J160" s="94"/>
      <c r="K160" s="95"/>
      <c r="L160" s="87"/>
      <c r="M160" s="94"/>
      <c r="N160" s="87"/>
      <c r="O160" s="87"/>
      <c r="P160" s="96"/>
      <c r="Q160" s="97"/>
      <c r="R160" s="87"/>
      <c r="S160" s="87"/>
    </row>
    <row r="161" customHeight="1" spans="1:19">
      <c r="A161" s="87"/>
      <c r="B161" s="88"/>
      <c r="C161" s="89"/>
      <c r="D161" s="89"/>
      <c r="E161" s="90"/>
      <c r="F161" s="91"/>
      <c r="G161" s="92"/>
      <c r="H161" s="87"/>
      <c r="I161" s="93"/>
      <c r="J161" s="94"/>
      <c r="K161" s="95"/>
      <c r="L161" s="87"/>
      <c r="M161" s="94"/>
      <c r="N161" s="87"/>
      <c r="O161" s="87"/>
      <c r="P161" s="96"/>
      <c r="Q161" s="97"/>
      <c r="R161" s="87"/>
      <c r="S161" s="87"/>
    </row>
    <row r="162" customHeight="1" spans="1:19">
      <c r="A162" s="87"/>
      <c r="B162" s="88"/>
      <c r="C162" s="89"/>
      <c r="D162" s="89"/>
      <c r="E162" s="90"/>
      <c r="F162" s="91"/>
      <c r="G162" s="92"/>
      <c r="H162" s="87"/>
      <c r="I162" s="93"/>
      <c r="J162" s="94"/>
      <c r="K162" s="95"/>
      <c r="L162" s="87"/>
      <c r="M162" s="94"/>
      <c r="N162" s="87"/>
      <c r="O162" s="87"/>
      <c r="P162" s="96"/>
      <c r="Q162" s="97"/>
      <c r="R162" s="87"/>
      <c r="S162" s="87"/>
    </row>
    <row r="163" customHeight="1" spans="1:19">
      <c r="A163" s="87"/>
      <c r="B163" s="88"/>
      <c r="C163" s="89"/>
      <c r="D163" s="89"/>
      <c r="E163" s="90"/>
      <c r="F163" s="91"/>
      <c r="G163" s="92"/>
      <c r="H163" s="87"/>
      <c r="I163" s="93"/>
      <c r="J163" s="94"/>
      <c r="K163" s="95"/>
      <c r="L163" s="87"/>
      <c r="M163" s="94"/>
      <c r="N163" s="87"/>
      <c r="O163" s="87"/>
      <c r="P163" s="96"/>
      <c r="Q163" s="97"/>
      <c r="R163" s="87"/>
      <c r="S163" s="87"/>
    </row>
    <row r="164" customHeight="1" spans="1:19">
      <c r="A164" s="87"/>
      <c r="B164" s="88"/>
      <c r="C164" s="89"/>
      <c r="D164" s="89"/>
      <c r="E164" s="90"/>
      <c r="F164" s="91"/>
      <c r="G164" s="92"/>
      <c r="H164" s="87"/>
      <c r="I164" s="93"/>
      <c r="J164" s="94"/>
      <c r="K164" s="95"/>
      <c r="L164" s="87"/>
      <c r="M164" s="94"/>
      <c r="N164" s="87"/>
      <c r="O164" s="87"/>
      <c r="P164" s="96"/>
      <c r="Q164" s="97"/>
      <c r="R164" s="87"/>
      <c r="S164" s="87"/>
    </row>
    <row r="165" customHeight="1" spans="1:19">
      <c r="A165" s="87"/>
      <c r="B165" s="88"/>
      <c r="C165" s="89"/>
      <c r="D165" s="89"/>
      <c r="E165" s="90"/>
      <c r="F165" s="91"/>
      <c r="G165" s="92"/>
      <c r="H165" s="87"/>
      <c r="I165" s="93"/>
      <c r="J165" s="94"/>
      <c r="K165" s="95"/>
      <c r="L165" s="87"/>
      <c r="M165" s="94"/>
      <c r="N165" s="87"/>
      <c r="O165" s="87"/>
      <c r="P165" s="96"/>
      <c r="Q165" s="97"/>
      <c r="R165" s="87"/>
      <c r="S165" s="87"/>
    </row>
    <row r="166" customHeight="1" spans="1:19">
      <c r="A166" s="87"/>
      <c r="B166" s="88"/>
      <c r="C166" s="89"/>
      <c r="D166" s="89"/>
      <c r="E166" s="90"/>
      <c r="F166" s="91"/>
      <c r="G166" s="92"/>
      <c r="H166" s="87"/>
      <c r="I166" s="93"/>
      <c r="J166" s="94"/>
      <c r="K166" s="95"/>
      <c r="L166" s="87"/>
      <c r="M166" s="94"/>
      <c r="N166" s="87"/>
      <c r="O166" s="87"/>
      <c r="P166" s="96"/>
      <c r="Q166" s="97"/>
      <c r="R166" s="87"/>
      <c r="S166" s="87"/>
    </row>
    <row r="167" customHeight="1" spans="1:19">
      <c r="A167" s="87"/>
      <c r="B167" s="88"/>
      <c r="C167" s="89"/>
      <c r="D167" s="89"/>
      <c r="E167" s="90"/>
      <c r="F167" s="91"/>
      <c r="G167" s="92"/>
      <c r="H167" s="87"/>
      <c r="I167" s="93"/>
      <c r="J167" s="94"/>
      <c r="K167" s="95"/>
      <c r="L167" s="87"/>
      <c r="M167" s="94"/>
      <c r="N167" s="87"/>
      <c r="O167" s="87"/>
      <c r="P167" s="96"/>
      <c r="Q167" s="97"/>
      <c r="R167" s="87"/>
      <c r="S167" s="87"/>
    </row>
    <row r="168" customHeight="1" spans="1:19">
      <c r="A168" s="87"/>
      <c r="B168" s="88"/>
      <c r="C168" s="89"/>
      <c r="D168" s="89"/>
      <c r="E168" s="90"/>
      <c r="F168" s="91"/>
      <c r="G168" s="92"/>
      <c r="H168" s="87"/>
      <c r="I168" s="93"/>
      <c r="J168" s="94"/>
      <c r="K168" s="95"/>
      <c r="L168" s="87"/>
      <c r="M168" s="94"/>
      <c r="N168" s="87"/>
      <c r="O168" s="87"/>
      <c r="P168" s="96"/>
      <c r="Q168" s="97"/>
      <c r="R168" s="87"/>
      <c r="S168" s="87"/>
    </row>
    <row r="169" customHeight="1" spans="1:19">
      <c r="A169" s="87"/>
      <c r="B169" s="88"/>
      <c r="C169" s="89"/>
      <c r="D169" s="89"/>
      <c r="E169" s="90"/>
      <c r="F169" s="91"/>
      <c r="G169" s="92"/>
      <c r="H169" s="87"/>
      <c r="I169" s="93"/>
      <c r="J169" s="94"/>
      <c r="K169" s="95"/>
      <c r="L169" s="87"/>
      <c r="M169" s="94"/>
      <c r="N169" s="87"/>
      <c r="O169" s="87"/>
      <c r="P169" s="96"/>
      <c r="Q169" s="97"/>
      <c r="R169" s="87"/>
      <c r="S169" s="87"/>
    </row>
    <row r="170" customHeight="1" spans="1:19">
      <c r="A170" s="87"/>
      <c r="B170" s="88"/>
      <c r="C170" s="89"/>
      <c r="D170" s="89"/>
      <c r="E170" s="90"/>
      <c r="F170" s="91"/>
      <c r="G170" s="92"/>
      <c r="H170" s="87"/>
      <c r="I170" s="93"/>
      <c r="J170" s="94"/>
      <c r="K170" s="95"/>
      <c r="L170" s="87"/>
      <c r="M170" s="94"/>
      <c r="N170" s="87"/>
      <c r="O170" s="87"/>
      <c r="P170" s="96"/>
      <c r="Q170" s="97"/>
      <c r="R170" s="87"/>
      <c r="S170" s="87"/>
    </row>
    <row r="171" customHeight="1" spans="1:19">
      <c r="A171" s="87"/>
      <c r="B171" s="88"/>
      <c r="C171" s="89"/>
      <c r="D171" s="89"/>
      <c r="E171" s="90"/>
      <c r="F171" s="91"/>
      <c r="G171" s="92"/>
      <c r="H171" s="87"/>
      <c r="I171" s="93"/>
      <c r="J171" s="94"/>
      <c r="K171" s="95"/>
      <c r="L171" s="87"/>
      <c r="M171" s="94"/>
      <c r="N171" s="87"/>
      <c r="O171" s="87"/>
      <c r="P171" s="96"/>
      <c r="Q171" s="97"/>
      <c r="R171" s="87"/>
      <c r="S171" s="87"/>
    </row>
    <row r="172" customHeight="1" spans="1:19">
      <c r="A172" s="87"/>
      <c r="B172" s="88"/>
      <c r="C172" s="89"/>
      <c r="D172" s="89"/>
      <c r="E172" s="90"/>
      <c r="F172" s="91"/>
      <c r="G172" s="92"/>
      <c r="H172" s="87"/>
      <c r="I172" s="93"/>
      <c r="J172" s="94"/>
      <c r="K172" s="95"/>
      <c r="L172" s="87"/>
      <c r="M172" s="94"/>
      <c r="N172" s="87"/>
      <c r="O172" s="87"/>
      <c r="P172" s="96"/>
      <c r="Q172" s="97"/>
      <c r="R172" s="87"/>
      <c r="S172" s="87"/>
    </row>
    <row r="173" customHeight="1" spans="1:19">
      <c r="A173" s="87"/>
      <c r="B173" s="88"/>
      <c r="C173" s="89"/>
      <c r="D173" s="89"/>
      <c r="E173" s="90"/>
      <c r="F173" s="91"/>
      <c r="G173" s="92"/>
      <c r="H173" s="87"/>
      <c r="I173" s="93"/>
      <c r="J173" s="94"/>
      <c r="K173" s="95"/>
      <c r="L173" s="87"/>
      <c r="M173" s="94"/>
      <c r="N173" s="87"/>
      <c r="O173" s="87"/>
      <c r="P173" s="96"/>
      <c r="Q173" s="97"/>
      <c r="R173" s="87"/>
      <c r="S173" s="87"/>
    </row>
    <row r="174" customHeight="1" spans="1:19">
      <c r="A174" s="87"/>
      <c r="B174" s="88"/>
      <c r="C174" s="89"/>
      <c r="D174" s="89"/>
      <c r="E174" s="90"/>
      <c r="F174" s="91"/>
      <c r="G174" s="92"/>
      <c r="H174" s="87"/>
      <c r="I174" s="93"/>
      <c r="J174" s="94"/>
      <c r="K174" s="95"/>
      <c r="L174" s="87"/>
      <c r="M174" s="94"/>
      <c r="N174" s="87"/>
      <c r="O174" s="87"/>
      <c r="P174" s="96"/>
      <c r="Q174" s="97"/>
      <c r="R174" s="87"/>
      <c r="S174" s="87"/>
    </row>
    <row r="175" customHeight="1" spans="1:19">
      <c r="A175" s="87"/>
      <c r="B175" s="88"/>
      <c r="C175" s="89"/>
      <c r="D175" s="89"/>
      <c r="E175" s="90"/>
      <c r="F175" s="91"/>
      <c r="G175" s="92"/>
      <c r="H175" s="87"/>
      <c r="I175" s="93"/>
      <c r="J175" s="94"/>
      <c r="K175" s="95"/>
      <c r="L175" s="87"/>
      <c r="M175" s="94"/>
      <c r="N175" s="87"/>
      <c r="O175" s="87"/>
      <c r="P175" s="96"/>
      <c r="Q175" s="97"/>
      <c r="R175" s="87"/>
      <c r="S175" s="87"/>
    </row>
    <row r="176" customHeight="1" spans="1:19">
      <c r="A176" s="87"/>
      <c r="B176" s="88"/>
      <c r="C176" s="89"/>
      <c r="D176" s="89"/>
      <c r="E176" s="90"/>
      <c r="F176" s="91"/>
      <c r="G176" s="92"/>
      <c r="H176" s="87"/>
      <c r="I176" s="93"/>
      <c r="J176" s="94"/>
      <c r="K176" s="95"/>
      <c r="L176" s="87"/>
      <c r="M176" s="94"/>
      <c r="N176" s="87"/>
      <c r="O176" s="87"/>
      <c r="P176" s="96"/>
      <c r="Q176" s="97"/>
      <c r="R176" s="87"/>
      <c r="S176" s="87"/>
    </row>
    <row r="177" customHeight="1" spans="1:19">
      <c r="A177" s="87"/>
      <c r="B177" s="88"/>
      <c r="C177" s="89"/>
      <c r="D177" s="89"/>
      <c r="E177" s="90"/>
      <c r="F177" s="91"/>
      <c r="G177" s="92"/>
      <c r="H177" s="87"/>
      <c r="I177" s="93"/>
      <c r="J177" s="94"/>
      <c r="K177" s="95"/>
      <c r="L177" s="87"/>
      <c r="M177" s="94"/>
      <c r="N177" s="87"/>
      <c r="O177" s="87"/>
      <c r="P177" s="96"/>
      <c r="Q177" s="97"/>
      <c r="R177" s="87"/>
      <c r="S177" s="87"/>
    </row>
    <row r="178" customHeight="1" spans="1:19">
      <c r="A178" s="87"/>
      <c r="B178" s="88"/>
      <c r="C178" s="89"/>
      <c r="D178" s="89"/>
      <c r="E178" s="90"/>
      <c r="F178" s="91"/>
      <c r="G178" s="92"/>
      <c r="H178" s="87"/>
      <c r="I178" s="93"/>
      <c r="J178" s="94"/>
      <c r="K178" s="95"/>
      <c r="L178" s="87"/>
      <c r="M178" s="94"/>
      <c r="N178" s="87"/>
      <c r="O178" s="87"/>
      <c r="P178" s="96"/>
      <c r="Q178" s="97"/>
      <c r="R178" s="87"/>
      <c r="S178" s="87"/>
    </row>
    <row r="179" customHeight="1" spans="1:19">
      <c r="A179" s="87"/>
      <c r="B179" s="88"/>
      <c r="C179" s="89"/>
      <c r="D179" s="89"/>
      <c r="E179" s="90"/>
      <c r="F179" s="91"/>
      <c r="G179" s="92"/>
      <c r="H179" s="87"/>
      <c r="I179" s="93"/>
      <c r="J179" s="94"/>
      <c r="K179" s="95"/>
      <c r="L179" s="87"/>
      <c r="M179" s="94"/>
      <c r="N179" s="87"/>
      <c r="O179" s="87"/>
      <c r="P179" s="96"/>
      <c r="Q179" s="97"/>
      <c r="R179" s="87"/>
      <c r="S179" s="87"/>
    </row>
    <row r="180" customHeight="1" spans="1:19">
      <c r="A180" s="87"/>
      <c r="B180" s="88"/>
      <c r="C180" s="89"/>
      <c r="D180" s="89"/>
      <c r="E180" s="90"/>
      <c r="F180" s="91"/>
      <c r="G180" s="92"/>
      <c r="H180" s="87"/>
      <c r="I180" s="93"/>
      <c r="J180" s="94"/>
      <c r="K180" s="95"/>
      <c r="L180" s="87"/>
      <c r="M180" s="94"/>
      <c r="N180" s="87"/>
      <c r="O180" s="87"/>
      <c r="P180" s="96"/>
      <c r="Q180" s="97"/>
      <c r="R180" s="87"/>
      <c r="S180" s="87"/>
    </row>
    <row r="181" customHeight="1" spans="1:19">
      <c r="A181" s="87"/>
      <c r="B181" s="88"/>
      <c r="C181" s="89"/>
      <c r="D181" s="89"/>
      <c r="E181" s="90"/>
      <c r="F181" s="91"/>
      <c r="G181" s="92"/>
      <c r="H181" s="87"/>
      <c r="I181" s="93"/>
      <c r="J181" s="94"/>
      <c r="K181" s="95"/>
      <c r="L181" s="87"/>
      <c r="M181" s="94"/>
      <c r="N181" s="87"/>
      <c r="O181" s="87"/>
      <c r="P181" s="96"/>
      <c r="Q181" s="97"/>
      <c r="R181" s="87"/>
      <c r="S181" s="87"/>
    </row>
    <row r="182" customHeight="1" spans="1:19">
      <c r="A182" s="87"/>
      <c r="B182" s="88"/>
      <c r="C182" s="89"/>
      <c r="D182" s="89"/>
      <c r="E182" s="90"/>
      <c r="F182" s="91"/>
      <c r="G182" s="92"/>
      <c r="H182" s="87"/>
      <c r="I182" s="93"/>
      <c r="J182" s="94"/>
      <c r="K182" s="95"/>
      <c r="L182" s="87"/>
      <c r="M182" s="94"/>
      <c r="N182" s="87"/>
      <c r="O182" s="87"/>
      <c r="P182" s="96"/>
      <c r="Q182" s="97"/>
      <c r="R182" s="87"/>
      <c r="S182" s="87"/>
    </row>
    <row r="183" customHeight="1" spans="1:19">
      <c r="A183" s="87"/>
      <c r="B183" s="88"/>
      <c r="C183" s="89"/>
      <c r="D183" s="89"/>
      <c r="E183" s="90"/>
      <c r="F183" s="91"/>
      <c r="G183" s="92"/>
      <c r="H183" s="87"/>
      <c r="I183" s="93"/>
      <c r="J183" s="94"/>
      <c r="K183" s="95"/>
      <c r="L183" s="87"/>
      <c r="M183" s="94"/>
      <c r="N183" s="87"/>
      <c r="O183" s="87"/>
      <c r="P183" s="96"/>
      <c r="Q183" s="97"/>
      <c r="R183" s="87"/>
      <c r="S183" s="87"/>
    </row>
    <row r="184" customHeight="1" spans="1:19">
      <c r="A184" s="87"/>
      <c r="B184" s="88"/>
      <c r="C184" s="89"/>
      <c r="D184" s="89"/>
      <c r="E184" s="90"/>
      <c r="F184" s="91"/>
      <c r="G184" s="92"/>
      <c r="H184" s="87"/>
      <c r="I184" s="93"/>
      <c r="J184" s="94"/>
      <c r="K184" s="95"/>
      <c r="L184" s="87"/>
      <c r="M184" s="94"/>
      <c r="N184" s="87"/>
      <c r="O184" s="87"/>
      <c r="P184" s="96"/>
      <c r="Q184" s="97"/>
      <c r="R184" s="87"/>
      <c r="S184" s="87"/>
    </row>
    <row r="185" customHeight="1" spans="1:19">
      <c r="A185" s="87"/>
      <c r="B185" s="88"/>
      <c r="C185" s="89"/>
      <c r="D185" s="89"/>
      <c r="E185" s="90"/>
      <c r="F185" s="91"/>
      <c r="G185" s="92"/>
      <c r="H185" s="87"/>
      <c r="I185" s="93"/>
      <c r="J185" s="94"/>
      <c r="K185" s="95"/>
      <c r="L185" s="87"/>
      <c r="M185" s="94"/>
      <c r="N185" s="87"/>
      <c r="O185" s="87"/>
      <c r="P185" s="96"/>
      <c r="Q185" s="97"/>
      <c r="R185" s="87"/>
      <c r="S185" s="87"/>
    </row>
    <row r="186" customHeight="1" spans="1:19">
      <c r="A186" s="87"/>
      <c r="B186" s="88"/>
      <c r="C186" s="89"/>
      <c r="D186" s="89"/>
      <c r="E186" s="90"/>
      <c r="F186" s="91"/>
      <c r="G186" s="92"/>
      <c r="H186" s="87"/>
      <c r="I186" s="93"/>
      <c r="J186" s="94"/>
      <c r="K186" s="95"/>
      <c r="L186" s="87"/>
      <c r="M186" s="94"/>
      <c r="N186" s="87"/>
      <c r="O186" s="87"/>
      <c r="P186" s="96"/>
      <c r="Q186" s="97"/>
      <c r="R186" s="87"/>
      <c r="S186" s="87"/>
    </row>
    <row r="187" customHeight="1" spans="1:19">
      <c r="A187" s="87"/>
      <c r="B187" s="88"/>
      <c r="C187" s="89"/>
      <c r="D187" s="89"/>
      <c r="E187" s="90"/>
      <c r="F187" s="91"/>
      <c r="G187" s="92"/>
      <c r="H187" s="87"/>
      <c r="I187" s="93"/>
      <c r="J187" s="94"/>
      <c r="K187" s="95"/>
      <c r="L187" s="87"/>
      <c r="M187" s="94"/>
      <c r="N187" s="87"/>
      <c r="O187" s="87"/>
      <c r="P187" s="96"/>
      <c r="Q187" s="97"/>
      <c r="R187" s="87"/>
      <c r="S187" s="87"/>
    </row>
    <row r="188" customHeight="1" spans="1:19">
      <c r="A188" s="87"/>
      <c r="B188" s="88"/>
      <c r="C188" s="89"/>
      <c r="D188" s="89"/>
      <c r="E188" s="90"/>
      <c r="F188" s="91"/>
      <c r="G188" s="92"/>
      <c r="H188" s="87"/>
      <c r="I188" s="93"/>
      <c r="J188" s="94"/>
      <c r="K188" s="95"/>
      <c r="L188" s="87"/>
      <c r="M188" s="94"/>
      <c r="N188" s="87"/>
      <c r="O188" s="87"/>
      <c r="P188" s="96"/>
      <c r="Q188" s="97"/>
      <c r="R188" s="87"/>
      <c r="S188" s="87"/>
    </row>
    <row r="189" customHeight="1" spans="1:19">
      <c r="A189" s="87"/>
      <c r="B189" s="88"/>
      <c r="C189" s="89"/>
      <c r="D189" s="89"/>
      <c r="E189" s="90"/>
      <c r="F189" s="91"/>
      <c r="G189" s="92"/>
      <c r="H189" s="87"/>
      <c r="I189" s="93"/>
      <c r="J189" s="94"/>
      <c r="K189" s="95"/>
      <c r="L189" s="87"/>
      <c r="M189" s="94"/>
      <c r="N189" s="87"/>
      <c r="O189" s="87"/>
      <c r="P189" s="96"/>
      <c r="Q189" s="97"/>
      <c r="R189" s="87"/>
      <c r="S189" s="87"/>
    </row>
    <row r="190" customHeight="1" spans="1:19">
      <c r="A190" s="87"/>
      <c r="B190" s="88"/>
      <c r="C190" s="89"/>
      <c r="D190" s="89"/>
      <c r="E190" s="90"/>
      <c r="F190" s="91"/>
      <c r="G190" s="92"/>
      <c r="H190" s="87"/>
      <c r="I190" s="93"/>
      <c r="J190" s="94"/>
      <c r="K190" s="95"/>
      <c r="L190" s="87"/>
      <c r="M190" s="94"/>
      <c r="N190" s="87"/>
      <c r="O190" s="87"/>
      <c r="P190" s="96"/>
      <c r="Q190" s="97"/>
      <c r="R190" s="87"/>
      <c r="S190" s="87"/>
    </row>
    <row r="191" customHeight="1" spans="1:19">
      <c r="A191" s="87"/>
      <c r="B191" s="88"/>
      <c r="C191" s="89"/>
      <c r="D191" s="89"/>
      <c r="E191" s="90"/>
      <c r="F191" s="91"/>
      <c r="G191" s="92"/>
      <c r="H191" s="87"/>
      <c r="I191" s="93"/>
      <c r="J191" s="94"/>
      <c r="K191" s="95"/>
      <c r="L191" s="87"/>
      <c r="M191" s="94"/>
      <c r="N191" s="87"/>
      <c r="O191" s="87"/>
      <c r="P191" s="96"/>
      <c r="Q191" s="97"/>
      <c r="R191" s="87"/>
      <c r="S191" s="87"/>
    </row>
    <row r="192" customHeight="1" spans="1:19">
      <c r="A192" s="87"/>
      <c r="B192" s="88"/>
      <c r="C192" s="89"/>
      <c r="D192" s="89"/>
      <c r="E192" s="90"/>
      <c r="F192" s="91"/>
      <c r="G192" s="92"/>
      <c r="H192" s="87"/>
      <c r="I192" s="93"/>
      <c r="J192" s="94"/>
      <c r="K192" s="95"/>
      <c r="L192" s="87"/>
      <c r="M192" s="94"/>
      <c r="N192" s="87"/>
      <c r="O192" s="87"/>
      <c r="P192" s="96"/>
      <c r="Q192" s="97"/>
      <c r="R192" s="87"/>
      <c r="S192" s="87"/>
    </row>
    <row r="193" customHeight="1" spans="1:19">
      <c r="A193" s="87"/>
      <c r="B193" s="88"/>
      <c r="C193" s="89"/>
      <c r="D193" s="89"/>
      <c r="E193" s="90"/>
      <c r="F193" s="91"/>
      <c r="G193" s="92"/>
      <c r="H193" s="87"/>
      <c r="I193" s="93"/>
      <c r="J193" s="94"/>
      <c r="K193" s="95"/>
      <c r="L193" s="87"/>
      <c r="M193" s="94"/>
      <c r="N193" s="87"/>
      <c r="O193" s="87"/>
      <c r="P193" s="96"/>
      <c r="Q193" s="97"/>
      <c r="R193" s="87"/>
      <c r="S193" s="87"/>
    </row>
    <row r="194" customHeight="1" spans="1:19">
      <c r="A194" s="87"/>
      <c r="B194" s="88"/>
      <c r="C194" s="89"/>
      <c r="D194" s="89"/>
      <c r="E194" s="90"/>
      <c r="F194" s="91"/>
      <c r="G194" s="92"/>
      <c r="H194" s="87"/>
      <c r="I194" s="93"/>
      <c r="J194" s="94"/>
      <c r="K194" s="95"/>
      <c r="L194" s="87"/>
      <c r="M194" s="94"/>
      <c r="N194" s="87"/>
      <c r="O194" s="87"/>
      <c r="P194" s="96"/>
      <c r="Q194" s="97"/>
      <c r="R194" s="87"/>
      <c r="S194" s="87"/>
    </row>
    <row r="195" customHeight="1" spans="1:19">
      <c r="A195" s="87"/>
      <c r="B195" s="88"/>
      <c r="C195" s="89"/>
      <c r="D195" s="89"/>
      <c r="E195" s="90"/>
      <c r="F195" s="91"/>
      <c r="G195" s="92"/>
      <c r="H195" s="87"/>
      <c r="I195" s="93"/>
      <c r="J195" s="94"/>
      <c r="K195" s="95"/>
      <c r="L195" s="87"/>
      <c r="M195" s="94"/>
      <c r="N195" s="87"/>
      <c r="O195" s="87"/>
      <c r="P195" s="96"/>
      <c r="Q195" s="97"/>
      <c r="R195" s="87"/>
      <c r="S195" s="87"/>
    </row>
    <row r="196" customHeight="1" spans="1:19">
      <c r="A196" s="87"/>
      <c r="B196" s="88"/>
      <c r="C196" s="89"/>
      <c r="D196" s="89"/>
      <c r="E196" s="90"/>
      <c r="F196" s="91"/>
      <c r="G196" s="92"/>
      <c r="H196" s="87"/>
      <c r="I196" s="93"/>
      <c r="J196" s="94"/>
      <c r="K196" s="95"/>
      <c r="L196" s="87"/>
      <c r="M196" s="94"/>
      <c r="N196" s="87"/>
      <c r="O196" s="87"/>
      <c r="P196" s="96"/>
      <c r="Q196" s="97"/>
      <c r="R196" s="87"/>
      <c r="S196" s="87"/>
    </row>
    <row r="197" customHeight="1" spans="1:19">
      <c r="A197" s="87"/>
      <c r="B197" s="88"/>
      <c r="C197" s="89"/>
      <c r="D197" s="89"/>
      <c r="E197" s="90"/>
      <c r="F197" s="91"/>
      <c r="G197" s="92"/>
      <c r="H197" s="87"/>
      <c r="I197" s="93"/>
      <c r="J197" s="94"/>
      <c r="K197" s="95"/>
      <c r="L197" s="87"/>
      <c r="M197" s="94"/>
      <c r="N197" s="87"/>
      <c r="O197" s="87"/>
      <c r="P197" s="96"/>
      <c r="Q197" s="97"/>
      <c r="R197" s="87"/>
      <c r="S197" s="87"/>
    </row>
    <row r="198" customHeight="1" spans="1:19">
      <c r="A198" s="87"/>
      <c r="B198" s="88"/>
      <c r="C198" s="89"/>
      <c r="D198" s="89"/>
      <c r="E198" s="90"/>
      <c r="F198" s="91"/>
      <c r="G198" s="92"/>
      <c r="H198" s="87"/>
      <c r="I198" s="93"/>
      <c r="J198" s="94"/>
      <c r="K198" s="95"/>
      <c r="L198" s="87"/>
      <c r="M198" s="94"/>
      <c r="N198" s="87"/>
      <c r="O198" s="87"/>
      <c r="P198" s="96"/>
      <c r="Q198" s="97"/>
      <c r="R198" s="87"/>
      <c r="S198" s="87"/>
    </row>
    <row r="199" customHeight="1" spans="1:19">
      <c r="A199" s="87"/>
      <c r="B199" s="88"/>
      <c r="C199" s="89"/>
      <c r="D199" s="89"/>
      <c r="E199" s="90"/>
      <c r="F199" s="91"/>
      <c r="G199" s="92"/>
      <c r="H199" s="87"/>
      <c r="I199" s="93"/>
      <c r="J199" s="94"/>
      <c r="K199" s="95"/>
      <c r="L199" s="87"/>
      <c r="M199" s="94"/>
      <c r="N199" s="87"/>
      <c r="O199" s="87"/>
      <c r="P199" s="96"/>
      <c r="Q199" s="97"/>
      <c r="R199" s="87"/>
      <c r="S199" s="87"/>
    </row>
    <row r="200" customHeight="1" spans="1:19">
      <c r="A200" s="87"/>
      <c r="B200" s="88"/>
      <c r="C200" s="89"/>
      <c r="D200" s="89"/>
      <c r="E200" s="90"/>
      <c r="F200" s="91"/>
      <c r="G200" s="92"/>
      <c r="H200" s="87"/>
      <c r="I200" s="93"/>
      <c r="J200" s="94"/>
      <c r="K200" s="95"/>
      <c r="L200" s="87"/>
      <c r="M200" s="94"/>
      <c r="N200" s="87"/>
      <c r="O200" s="87"/>
      <c r="P200" s="96"/>
      <c r="Q200" s="97"/>
      <c r="R200" s="87"/>
      <c r="S200" s="87"/>
    </row>
    <row r="201" customHeight="1" spans="1:19">
      <c r="A201" s="87"/>
      <c r="B201" s="88"/>
      <c r="C201" s="89"/>
      <c r="D201" s="89"/>
      <c r="E201" s="90"/>
      <c r="F201" s="91"/>
      <c r="G201" s="92"/>
      <c r="H201" s="87"/>
      <c r="I201" s="93"/>
      <c r="J201" s="94"/>
      <c r="K201" s="95"/>
      <c r="L201" s="87"/>
      <c r="M201" s="94"/>
      <c r="N201" s="87"/>
      <c r="O201" s="87"/>
      <c r="P201" s="96"/>
      <c r="Q201" s="97"/>
      <c r="R201" s="87"/>
      <c r="S201" s="87"/>
    </row>
    <row r="202" customHeight="1" spans="1:19">
      <c r="A202" s="87"/>
      <c r="B202" s="88"/>
      <c r="C202" s="89"/>
      <c r="D202" s="89"/>
      <c r="E202" s="90"/>
      <c r="F202" s="91"/>
      <c r="G202" s="92"/>
      <c r="H202" s="87"/>
      <c r="I202" s="93"/>
      <c r="J202" s="94"/>
      <c r="K202" s="95"/>
      <c r="L202" s="87"/>
      <c r="M202" s="94"/>
      <c r="N202" s="87"/>
      <c r="O202" s="87"/>
      <c r="P202" s="96"/>
      <c r="Q202" s="97"/>
      <c r="R202" s="87"/>
      <c r="S202" s="87"/>
    </row>
    <row r="203" customHeight="1" spans="1:19">
      <c r="A203" s="87"/>
      <c r="B203" s="88"/>
      <c r="C203" s="89"/>
      <c r="D203" s="89"/>
      <c r="E203" s="90"/>
      <c r="F203" s="91"/>
      <c r="G203" s="92"/>
      <c r="H203" s="87"/>
      <c r="I203" s="93"/>
      <c r="J203" s="94"/>
      <c r="K203" s="95"/>
      <c r="L203" s="87"/>
      <c r="M203" s="94"/>
      <c r="N203" s="87"/>
      <c r="O203" s="87"/>
      <c r="P203" s="96"/>
      <c r="Q203" s="97"/>
      <c r="R203" s="87"/>
      <c r="S203" s="87"/>
    </row>
    <row r="204" customHeight="1" spans="1:19">
      <c r="A204" s="87"/>
      <c r="B204" s="88"/>
      <c r="C204" s="89"/>
      <c r="D204" s="89"/>
      <c r="E204" s="90"/>
      <c r="F204" s="91"/>
      <c r="G204" s="92"/>
      <c r="H204" s="87"/>
      <c r="I204" s="93"/>
      <c r="J204" s="94"/>
      <c r="K204" s="95"/>
      <c r="L204" s="87"/>
      <c r="M204" s="94"/>
      <c r="N204" s="87"/>
      <c r="O204" s="87"/>
      <c r="P204" s="96"/>
      <c r="Q204" s="97"/>
      <c r="R204" s="87"/>
      <c r="S204" s="87"/>
    </row>
    <row r="205" customHeight="1" spans="1:19">
      <c r="A205" s="87"/>
      <c r="B205" s="88"/>
      <c r="C205" s="89"/>
      <c r="D205" s="89"/>
      <c r="E205" s="90"/>
      <c r="F205" s="91"/>
      <c r="G205" s="92"/>
      <c r="H205" s="87"/>
      <c r="I205" s="93"/>
      <c r="J205" s="94"/>
      <c r="K205" s="95"/>
      <c r="L205" s="87"/>
      <c r="M205" s="94"/>
      <c r="N205" s="87"/>
      <c r="O205" s="87"/>
      <c r="P205" s="96"/>
      <c r="Q205" s="97"/>
      <c r="R205" s="87"/>
      <c r="S205" s="87"/>
    </row>
    <row r="206" customHeight="1" spans="1:19">
      <c r="A206" s="87"/>
      <c r="B206" s="88"/>
      <c r="C206" s="89"/>
      <c r="D206" s="89"/>
      <c r="E206" s="90"/>
      <c r="F206" s="91"/>
      <c r="G206" s="92"/>
      <c r="H206" s="87"/>
      <c r="I206" s="93"/>
      <c r="J206" s="94"/>
      <c r="K206" s="95"/>
      <c r="L206" s="87"/>
      <c r="M206" s="94"/>
      <c r="N206" s="87"/>
      <c r="O206" s="87"/>
      <c r="P206" s="96"/>
      <c r="Q206" s="97"/>
      <c r="R206" s="87"/>
      <c r="S206" s="87"/>
    </row>
    <row r="207" customHeight="1" spans="1:19">
      <c r="A207" s="87"/>
      <c r="B207" s="88"/>
      <c r="C207" s="89"/>
      <c r="D207" s="89"/>
      <c r="E207" s="90"/>
      <c r="F207" s="91"/>
      <c r="G207" s="92"/>
      <c r="H207" s="87"/>
      <c r="I207" s="93"/>
      <c r="J207" s="94"/>
      <c r="K207" s="95"/>
      <c r="L207" s="87"/>
      <c r="M207" s="94"/>
      <c r="N207" s="87"/>
      <c r="O207" s="87"/>
      <c r="P207" s="96"/>
      <c r="Q207" s="97"/>
      <c r="R207" s="87"/>
      <c r="S207" s="87"/>
    </row>
    <row r="208" customHeight="1" spans="1:19">
      <c r="A208" s="87"/>
      <c r="B208" s="88"/>
      <c r="C208" s="89"/>
      <c r="D208" s="89"/>
      <c r="E208" s="90"/>
      <c r="F208" s="91"/>
      <c r="G208" s="92"/>
      <c r="H208" s="87"/>
      <c r="I208" s="93"/>
      <c r="J208" s="94"/>
      <c r="K208" s="95"/>
      <c r="L208" s="87"/>
      <c r="M208" s="94"/>
      <c r="N208" s="87"/>
      <c r="O208" s="87"/>
      <c r="P208" s="96"/>
      <c r="Q208" s="97"/>
      <c r="R208" s="87"/>
      <c r="S208" s="87"/>
    </row>
    <row r="209" customHeight="1" spans="1:19">
      <c r="A209" s="87"/>
      <c r="B209" s="88"/>
      <c r="C209" s="89"/>
      <c r="D209" s="89"/>
      <c r="E209" s="90"/>
      <c r="F209" s="91"/>
      <c r="G209" s="92"/>
      <c r="H209" s="87"/>
      <c r="I209" s="93"/>
      <c r="J209" s="94"/>
      <c r="K209" s="95"/>
      <c r="L209" s="87"/>
      <c r="M209" s="94"/>
      <c r="N209" s="87"/>
      <c r="O209" s="87"/>
      <c r="P209" s="96"/>
      <c r="Q209" s="97"/>
      <c r="R209" s="87"/>
      <c r="S209" s="87"/>
    </row>
    <row r="210" customHeight="1" spans="1:19">
      <c r="A210" s="87"/>
      <c r="B210" s="88"/>
      <c r="C210" s="89"/>
      <c r="D210" s="89"/>
      <c r="E210" s="90"/>
      <c r="F210" s="91"/>
      <c r="G210" s="92"/>
      <c r="H210" s="87"/>
      <c r="I210" s="93"/>
      <c r="J210" s="94"/>
      <c r="K210" s="95"/>
      <c r="L210" s="87"/>
      <c r="M210" s="94"/>
      <c r="N210" s="87"/>
      <c r="O210" s="87"/>
      <c r="P210" s="96"/>
      <c r="Q210" s="97"/>
      <c r="R210" s="87"/>
      <c r="S210" s="87"/>
    </row>
    <row r="211" customHeight="1" spans="1:19">
      <c r="A211" s="87"/>
      <c r="B211" s="88"/>
      <c r="C211" s="89"/>
      <c r="D211" s="89"/>
      <c r="E211" s="90"/>
      <c r="F211" s="91"/>
      <c r="G211" s="92"/>
      <c r="H211" s="87"/>
      <c r="I211" s="93"/>
      <c r="J211" s="94"/>
      <c r="K211" s="95"/>
      <c r="L211" s="87"/>
      <c r="M211" s="94"/>
      <c r="N211" s="87"/>
      <c r="O211" s="87"/>
      <c r="P211" s="96"/>
      <c r="Q211" s="97"/>
      <c r="R211" s="87"/>
      <c r="S211" s="87"/>
    </row>
    <row r="212" customHeight="1" spans="1:19">
      <c r="A212" s="87"/>
      <c r="B212" s="88"/>
      <c r="C212" s="89"/>
      <c r="D212" s="89"/>
      <c r="E212" s="90"/>
      <c r="F212" s="91"/>
      <c r="G212" s="92"/>
      <c r="H212" s="87"/>
      <c r="I212" s="93"/>
      <c r="J212" s="94"/>
      <c r="K212" s="95"/>
      <c r="L212" s="87"/>
      <c r="M212" s="94"/>
      <c r="N212" s="87"/>
      <c r="O212" s="87"/>
      <c r="P212" s="96"/>
      <c r="Q212" s="97"/>
      <c r="R212" s="87"/>
      <c r="S212" s="87"/>
    </row>
    <row r="213" customHeight="1" spans="1:19">
      <c r="A213" s="87"/>
      <c r="B213" s="88"/>
      <c r="C213" s="89"/>
      <c r="D213" s="89"/>
      <c r="E213" s="90"/>
      <c r="F213" s="91"/>
      <c r="G213" s="92"/>
      <c r="H213" s="87"/>
      <c r="I213" s="93"/>
      <c r="J213" s="94"/>
      <c r="K213" s="95"/>
      <c r="L213" s="87"/>
      <c r="M213" s="94"/>
      <c r="N213" s="87"/>
      <c r="O213" s="87"/>
      <c r="P213" s="96"/>
      <c r="Q213" s="97"/>
      <c r="R213" s="87"/>
      <c r="S213" s="87"/>
    </row>
    <row r="214" customHeight="1" spans="1:19">
      <c r="A214" s="87"/>
      <c r="B214" s="88"/>
      <c r="C214" s="89"/>
      <c r="D214" s="89"/>
      <c r="E214" s="90"/>
      <c r="F214" s="91"/>
      <c r="G214" s="92"/>
      <c r="H214" s="87"/>
      <c r="I214" s="93"/>
      <c r="J214" s="94"/>
      <c r="K214" s="95"/>
      <c r="L214" s="87"/>
      <c r="M214" s="94"/>
      <c r="N214" s="87"/>
      <c r="O214" s="87"/>
      <c r="P214" s="96"/>
      <c r="Q214" s="97"/>
      <c r="R214" s="87"/>
      <c r="S214" s="87"/>
    </row>
    <row r="215" customHeight="1" spans="1:19">
      <c r="A215" s="87"/>
      <c r="B215" s="88"/>
      <c r="C215" s="89"/>
      <c r="D215" s="89"/>
      <c r="E215" s="90"/>
      <c r="F215" s="91"/>
      <c r="G215" s="92"/>
      <c r="H215" s="87"/>
      <c r="I215" s="93"/>
      <c r="J215" s="94"/>
      <c r="K215" s="95"/>
      <c r="L215" s="87"/>
      <c r="M215" s="94"/>
      <c r="N215" s="87"/>
      <c r="O215" s="87"/>
      <c r="P215" s="96"/>
      <c r="Q215" s="97"/>
      <c r="R215" s="87"/>
      <c r="S215" s="87"/>
    </row>
    <row r="216" customHeight="1" spans="1:19">
      <c r="A216" s="87"/>
      <c r="B216" s="88"/>
      <c r="C216" s="89"/>
      <c r="D216" s="89"/>
      <c r="E216" s="90"/>
      <c r="F216" s="91"/>
      <c r="G216" s="92"/>
      <c r="H216" s="87"/>
      <c r="I216" s="93"/>
      <c r="J216" s="94"/>
      <c r="K216" s="95"/>
      <c r="L216" s="87"/>
      <c r="M216" s="94"/>
      <c r="N216" s="87"/>
      <c r="O216" s="87"/>
      <c r="P216" s="96"/>
      <c r="Q216" s="97"/>
      <c r="R216" s="87"/>
      <c r="S216" s="87"/>
    </row>
    <row r="217" customHeight="1" spans="1:19">
      <c r="A217" s="87"/>
      <c r="B217" s="88"/>
      <c r="C217" s="89"/>
      <c r="D217" s="89"/>
      <c r="E217" s="90"/>
      <c r="F217" s="91"/>
      <c r="G217" s="92"/>
      <c r="H217" s="87"/>
      <c r="I217" s="93"/>
      <c r="J217" s="94"/>
      <c r="K217" s="95"/>
      <c r="L217" s="87"/>
      <c r="M217" s="94"/>
      <c r="N217" s="87"/>
      <c r="O217" s="87"/>
      <c r="P217" s="96"/>
      <c r="Q217" s="97"/>
      <c r="R217" s="87"/>
      <c r="S217" s="87"/>
    </row>
    <row r="218" customHeight="1" spans="1:19">
      <c r="A218" s="87"/>
      <c r="B218" s="88"/>
      <c r="C218" s="89"/>
      <c r="D218" s="89"/>
      <c r="E218" s="90"/>
      <c r="F218" s="91"/>
      <c r="G218" s="92"/>
      <c r="H218" s="87"/>
      <c r="I218" s="93"/>
      <c r="J218" s="94"/>
      <c r="K218" s="95"/>
      <c r="L218" s="87"/>
      <c r="M218" s="94"/>
      <c r="N218" s="87"/>
      <c r="O218" s="87"/>
      <c r="P218" s="96"/>
      <c r="Q218" s="97"/>
      <c r="R218" s="87"/>
      <c r="S218" s="87"/>
    </row>
    <row r="219" customHeight="1" spans="1:19">
      <c r="A219" s="87"/>
      <c r="B219" s="88"/>
      <c r="C219" s="89"/>
      <c r="D219" s="89"/>
      <c r="E219" s="90"/>
      <c r="F219" s="91"/>
      <c r="G219" s="92"/>
      <c r="H219" s="87"/>
      <c r="I219" s="93"/>
      <c r="J219" s="94"/>
      <c r="K219" s="95"/>
      <c r="L219" s="87"/>
      <c r="M219" s="94"/>
      <c r="N219" s="87"/>
      <c r="O219" s="87"/>
      <c r="P219" s="96"/>
      <c r="Q219" s="97"/>
      <c r="R219" s="87"/>
      <c r="S219" s="87"/>
    </row>
    <row r="220" customHeight="1" spans="1:19">
      <c r="A220" s="87"/>
      <c r="B220" s="88"/>
      <c r="C220" s="89"/>
      <c r="D220" s="89"/>
      <c r="E220" s="90"/>
      <c r="F220" s="91"/>
      <c r="G220" s="92"/>
      <c r="H220" s="87"/>
      <c r="I220" s="93"/>
      <c r="J220" s="94"/>
      <c r="K220" s="95"/>
      <c r="L220" s="87"/>
      <c r="M220" s="94"/>
      <c r="N220" s="87"/>
      <c r="O220" s="87"/>
      <c r="P220" s="96"/>
      <c r="Q220" s="97"/>
      <c r="R220" s="87"/>
      <c r="S220" s="87"/>
    </row>
    <row r="221" customHeight="1" spans="1:19">
      <c r="A221" s="87"/>
      <c r="B221" s="88"/>
      <c r="C221" s="89"/>
      <c r="D221" s="89"/>
      <c r="E221" s="90"/>
      <c r="F221" s="91"/>
      <c r="G221" s="92"/>
      <c r="H221" s="87"/>
      <c r="I221" s="93"/>
      <c r="J221" s="94"/>
      <c r="K221" s="95"/>
      <c r="L221" s="87"/>
      <c r="M221" s="94"/>
      <c r="N221" s="87"/>
      <c r="O221" s="87"/>
      <c r="P221" s="96"/>
      <c r="Q221" s="97"/>
      <c r="R221" s="87"/>
      <c r="S221" s="87"/>
    </row>
    <row r="222" customHeight="1" spans="1:19">
      <c r="A222" s="87"/>
      <c r="B222" s="88"/>
      <c r="C222" s="89"/>
      <c r="D222" s="89"/>
      <c r="E222" s="90"/>
      <c r="F222" s="91"/>
      <c r="G222" s="92"/>
      <c r="H222" s="87"/>
      <c r="I222" s="93"/>
      <c r="J222" s="94"/>
      <c r="K222" s="95"/>
      <c r="L222" s="87"/>
      <c r="M222" s="94"/>
      <c r="N222" s="87"/>
      <c r="O222" s="87"/>
      <c r="P222" s="96"/>
      <c r="Q222" s="97"/>
      <c r="R222" s="87"/>
      <c r="S222" s="87"/>
    </row>
    <row r="223" customHeight="1" spans="1:19">
      <c r="A223" s="87"/>
      <c r="B223" s="88"/>
      <c r="C223" s="89"/>
      <c r="D223" s="89"/>
      <c r="E223" s="90"/>
      <c r="F223" s="91"/>
      <c r="G223" s="92"/>
      <c r="H223" s="87"/>
      <c r="I223" s="93"/>
      <c r="J223" s="94"/>
      <c r="K223" s="95"/>
      <c r="L223" s="87"/>
      <c r="M223" s="94"/>
      <c r="N223" s="87"/>
      <c r="O223" s="87"/>
      <c r="P223" s="96"/>
      <c r="Q223" s="97"/>
      <c r="R223" s="87"/>
      <c r="S223" s="87"/>
    </row>
    <row r="224" customHeight="1" spans="1:19">
      <c r="A224" s="87"/>
      <c r="B224" s="88"/>
      <c r="C224" s="89"/>
      <c r="D224" s="89"/>
      <c r="E224" s="90"/>
      <c r="F224" s="91"/>
      <c r="G224" s="92"/>
      <c r="H224" s="87"/>
      <c r="I224" s="93"/>
      <c r="J224" s="94"/>
      <c r="K224" s="95"/>
      <c r="L224" s="87"/>
      <c r="M224" s="94"/>
      <c r="N224" s="87"/>
      <c r="O224" s="87"/>
      <c r="P224" s="96"/>
      <c r="Q224" s="97"/>
      <c r="R224" s="87"/>
      <c r="S224" s="87"/>
    </row>
    <row r="225" customHeight="1" spans="1:19">
      <c r="A225" s="87"/>
      <c r="B225" s="88"/>
      <c r="C225" s="89"/>
      <c r="D225" s="89"/>
      <c r="E225" s="90"/>
      <c r="F225" s="91"/>
      <c r="G225" s="92"/>
      <c r="H225" s="87"/>
      <c r="I225" s="93"/>
      <c r="J225" s="94"/>
      <c r="K225" s="95"/>
      <c r="L225" s="87"/>
      <c r="M225" s="94"/>
      <c r="N225" s="87"/>
      <c r="O225" s="87"/>
      <c r="P225" s="96"/>
      <c r="Q225" s="97"/>
      <c r="R225" s="87"/>
      <c r="S225" s="87"/>
    </row>
    <row r="226" customHeight="1" spans="1:19">
      <c r="A226" s="87"/>
      <c r="B226" s="88"/>
      <c r="C226" s="89"/>
      <c r="D226" s="89"/>
      <c r="E226" s="90"/>
      <c r="F226" s="91"/>
      <c r="G226" s="92"/>
      <c r="H226" s="87"/>
      <c r="I226" s="93"/>
      <c r="J226" s="94"/>
      <c r="K226" s="95"/>
      <c r="L226" s="87"/>
      <c r="M226" s="94"/>
      <c r="N226" s="87"/>
      <c r="O226" s="87"/>
      <c r="P226" s="96"/>
      <c r="Q226" s="97"/>
      <c r="R226" s="87"/>
      <c r="S226" s="87"/>
    </row>
    <row r="227" customHeight="1" spans="1:19">
      <c r="A227" s="87"/>
      <c r="B227" s="88"/>
      <c r="C227" s="89"/>
      <c r="D227" s="89"/>
      <c r="E227" s="90"/>
      <c r="F227" s="91"/>
      <c r="G227" s="92"/>
      <c r="H227" s="87"/>
      <c r="I227" s="93"/>
      <c r="J227" s="94"/>
      <c r="K227" s="95"/>
      <c r="L227" s="87"/>
      <c r="M227" s="94"/>
      <c r="N227" s="87"/>
      <c r="O227" s="87"/>
      <c r="P227" s="96"/>
      <c r="Q227" s="97"/>
      <c r="R227" s="87"/>
      <c r="S227" s="87"/>
    </row>
    <row r="228" customHeight="1" spans="1:19">
      <c r="A228" s="87"/>
      <c r="B228" s="88"/>
      <c r="C228" s="89"/>
      <c r="D228" s="89"/>
      <c r="E228" s="90"/>
      <c r="F228" s="91"/>
      <c r="G228" s="92"/>
      <c r="H228" s="87"/>
      <c r="I228" s="93"/>
      <c r="J228" s="94"/>
      <c r="K228" s="95"/>
      <c r="L228" s="87"/>
      <c r="M228" s="94"/>
      <c r="N228" s="87"/>
      <c r="O228" s="87"/>
      <c r="P228" s="96"/>
      <c r="Q228" s="97"/>
      <c r="R228" s="87"/>
      <c r="S228" s="87"/>
    </row>
    <row r="229" customHeight="1" spans="1:19">
      <c r="A229" s="87"/>
      <c r="B229" s="88"/>
      <c r="C229" s="89"/>
      <c r="D229" s="89"/>
      <c r="E229" s="90"/>
      <c r="F229" s="91"/>
      <c r="G229" s="92"/>
      <c r="H229" s="87"/>
      <c r="I229" s="93"/>
      <c r="J229" s="94"/>
      <c r="K229" s="95"/>
      <c r="L229" s="87"/>
      <c r="M229" s="94"/>
      <c r="N229" s="87"/>
      <c r="O229" s="87"/>
      <c r="P229" s="96"/>
      <c r="Q229" s="97"/>
      <c r="R229" s="87"/>
      <c r="S229" s="87"/>
    </row>
    <row r="230" customHeight="1" spans="1:19">
      <c r="A230" s="87"/>
      <c r="B230" s="88"/>
      <c r="C230" s="89"/>
      <c r="D230" s="89"/>
      <c r="E230" s="90"/>
      <c r="F230" s="91"/>
      <c r="G230" s="92"/>
      <c r="H230" s="87"/>
      <c r="I230" s="93"/>
      <c r="J230" s="94"/>
      <c r="K230" s="95"/>
      <c r="L230" s="87"/>
      <c r="M230" s="94"/>
      <c r="N230" s="87"/>
      <c r="O230" s="87"/>
      <c r="P230" s="96"/>
      <c r="Q230" s="97"/>
      <c r="R230" s="87"/>
      <c r="S230" s="87"/>
    </row>
    <row r="231" customHeight="1" spans="1:19">
      <c r="A231" s="87"/>
      <c r="B231" s="88"/>
      <c r="C231" s="89"/>
      <c r="D231" s="89"/>
      <c r="E231" s="90"/>
      <c r="F231" s="91"/>
      <c r="G231" s="92"/>
      <c r="H231" s="87"/>
      <c r="I231" s="93"/>
      <c r="J231" s="94"/>
      <c r="K231" s="95"/>
      <c r="L231" s="87"/>
      <c r="M231" s="94"/>
      <c r="N231" s="87"/>
      <c r="O231" s="87"/>
      <c r="P231" s="96"/>
      <c r="Q231" s="97"/>
      <c r="R231" s="87"/>
      <c r="S231" s="87"/>
    </row>
    <row r="232" customHeight="1" spans="1:19">
      <c r="A232" s="87"/>
      <c r="B232" s="88"/>
      <c r="C232" s="89"/>
      <c r="D232" s="89"/>
      <c r="E232" s="90"/>
      <c r="F232" s="91"/>
      <c r="G232" s="92"/>
      <c r="H232" s="87"/>
      <c r="I232" s="93"/>
      <c r="J232" s="94"/>
      <c r="K232" s="95"/>
      <c r="L232" s="87"/>
      <c r="M232" s="94"/>
      <c r="N232" s="87"/>
      <c r="O232" s="87"/>
      <c r="P232" s="96"/>
      <c r="Q232" s="97"/>
      <c r="R232" s="87"/>
      <c r="S232" s="87"/>
    </row>
    <row r="233" customHeight="1" spans="1:19">
      <c r="A233" s="87"/>
      <c r="B233" s="88"/>
      <c r="C233" s="89"/>
      <c r="D233" s="89"/>
      <c r="E233" s="90"/>
      <c r="F233" s="91"/>
      <c r="G233" s="92"/>
      <c r="H233" s="87"/>
      <c r="I233" s="93"/>
      <c r="J233" s="94"/>
      <c r="K233" s="95"/>
      <c r="L233" s="87"/>
      <c r="M233" s="94"/>
      <c r="N233" s="87"/>
      <c r="O233" s="87"/>
      <c r="P233" s="96"/>
      <c r="Q233" s="97"/>
      <c r="R233" s="87"/>
      <c r="S233" s="87"/>
    </row>
    <row r="234" customHeight="1" spans="1:19">
      <c r="A234" s="87"/>
      <c r="B234" s="88"/>
      <c r="C234" s="89"/>
      <c r="D234" s="89"/>
      <c r="E234" s="90"/>
      <c r="F234" s="91"/>
      <c r="G234" s="92"/>
      <c r="H234" s="87"/>
      <c r="I234" s="93"/>
      <c r="J234" s="94"/>
      <c r="K234" s="95"/>
      <c r="L234" s="87"/>
      <c r="M234" s="94"/>
      <c r="N234" s="87"/>
      <c r="O234" s="87"/>
      <c r="P234" s="96"/>
      <c r="Q234" s="97"/>
      <c r="R234" s="87"/>
      <c r="S234" s="87"/>
    </row>
    <row r="235" customHeight="1" spans="1:19">
      <c r="A235" s="87"/>
      <c r="B235" s="88"/>
      <c r="C235" s="89"/>
      <c r="D235" s="89"/>
      <c r="E235" s="90"/>
      <c r="F235" s="91"/>
      <c r="G235" s="92"/>
      <c r="H235" s="87"/>
      <c r="I235" s="93"/>
      <c r="J235" s="94"/>
      <c r="K235" s="95"/>
      <c r="L235" s="87"/>
      <c r="M235" s="94"/>
      <c r="N235" s="87"/>
      <c r="O235" s="87"/>
      <c r="P235" s="96"/>
      <c r="Q235" s="97"/>
      <c r="R235" s="87"/>
      <c r="S235" s="87"/>
    </row>
    <row r="236" customHeight="1" spans="1:19">
      <c r="A236" s="87"/>
      <c r="B236" s="88"/>
      <c r="C236" s="89"/>
      <c r="D236" s="89"/>
      <c r="E236" s="90"/>
      <c r="F236" s="91"/>
      <c r="G236" s="92"/>
      <c r="H236" s="87"/>
      <c r="I236" s="93"/>
      <c r="J236" s="94"/>
      <c r="K236" s="95"/>
      <c r="L236" s="87"/>
      <c r="M236" s="94"/>
      <c r="N236" s="87"/>
      <c r="O236" s="87"/>
      <c r="P236" s="96"/>
      <c r="Q236" s="97"/>
      <c r="R236" s="87"/>
      <c r="S236" s="87"/>
    </row>
    <row r="237" customHeight="1" spans="1:19">
      <c r="A237" s="87"/>
      <c r="B237" s="88"/>
      <c r="C237" s="89"/>
      <c r="D237" s="89"/>
      <c r="E237" s="90"/>
      <c r="F237" s="91"/>
      <c r="G237" s="92"/>
      <c r="H237" s="87"/>
      <c r="I237" s="93"/>
      <c r="J237" s="94"/>
      <c r="K237" s="95"/>
      <c r="L237" s="87"/>
      <c r="M237" s="94"/>
      <c r="N237" s="87"/>
      <c r="O237" s="87"/>
      <c r="P237" s="96"/>
      <c r="Q237" s="97"/>
      <c r="R237" s="87"/>
      <c r="S237" s="87"/>
    </row>
    <row r="238" customHeight="1" spans="1:19">
      <c r="A238" s="87"/>
      <c r="B238" s="88"/>
      <c r="C238" s="89"/>
      <c r="D238" s="89"/>
      <c r="E238" s="90"/>
      <c r="F238" s="91"/>
      <c r="G238" s="92"/>
      <c r="H238" s="87"/>
      <c r="I238" s="93"/>
      <c r="J238" s="94"/>
      <c r="K238" s="95"/>
      <c r="L238" s="87"/>
      <c r="M238" s="94"/>
      <c r="N238" s="87"/>
      <c r="O238" s="87"/>
      <c r="P238" s="96"/>
      <c r="Q238" s="97"/>
      <c r="R238" s="87"/>
      <c r="S238" s="87"/>
    </row>
    <row r="239" customHeight="1" spans="1:19">
      <c r="A239" s="87"/>
      <c r="B239" s="88"/>
      <c r="C239" s="89"/>
      <c r="D239" s="89"/>
      <c r="E239" s="90"/>
      <c r="F239" s="91"/>
      <c r="G239" s="92"/>
      <c r="H239" s="87"/>
      <c r="I239" s="93"/>
      <c r="J239" s="94"/>
      <c r="K239" s="95"/>
      <c r="L239" s="87"/>
      <c r="M239" s="94"/>
      <c r="N239" s="87"/>
      <c r="O239" s="87"/>
      <c r="P239" s="96"/>
      <c r="Q239" s="97"/>
      <c r="R239" s="87"/>
      <c r="S239" s="87"/>
    </row>
    <row r="240" customHeight="1" spans="1:19">
      <c r="A240" s="87"/>
      <c r="B240" s="88"/>
      <c r="C240" s="89"/>
      <c r="D240" s="89"/>
      <c r="E240" s="90"/>
      <c r="F240" s="91"/>
      <c r="G240" s="92"/>
      <c r="H240" s="87"/>
      <c r="I240" s="93"/>
      <c r="J240" s="94"/>
      <c r="K240" s="95"/>
      <c r="L240" s="87"/>
      <c r="M240" s="94"/>
      <c r="N240" s="87"/>
      <c r="O240" s="87"/>
      <c r="P240" s="96"/>
      <c r="Q240" s="97"/>
      <c r="R240" s="87"/>
      <c r="S240" s="87"/>
    </row>
    <row r="241" customHeight="1" spans="1:19">
      <c r="A241" s="87"/>
      <c r="B241" s="88"/>
      <c r="C241" s="89"/>
      <c r="D241" s="89"/>
      <c r="E241" s="90"/>
      <c r="F241" s="91"/>
      <c r="G241" s="92"/>
      <c r="H241" s="87"/>
      <c r="I241" s="93"/>
      <c r="J241" s="94"/>
      <c r="K241" s="95"/>
      <c r="L241" s="87"/>
      <c r="M241" s="94"/>
      <c r="N241" s="87"/>
      <c r="O241" s="87"/>
      <c r="P241" s="96"/>
      <c r="Q241" s="97"/>
      <c r="R241" s="87"/>
      <c r="S241" s="87"/>
    </row>
    <row r="242" customHeight="1" spans="1:19">
      <c r="A242" s="87"/>
      <c r="B242" s="88"/>
      <c r="C242" s="89"/>
      <c r="D242" s="89"/>
      <c r="E242" s="90"/>
      <c r="F242" s="91"/>
      <c r="G242" s="92"/>
      <c r="H242" s="87"/>
      <c r="I242" s="93"/>
      <c r="J242" s="94"/>
      <c r="K242" s="95"/>
      <c r="L242" s="87"/>
      <c r="M242" s="94"/>
      <c r="N242" s="87"/>
      <c r="O242" s="87"/>
      <c r="P242" s="96"/>
      <c r="Q242" s="97"/>
      <c r="R242" s="87"/>
      <c r="S242" s="87"/>
    </row>
    <row r="243" customHeight="1" spans="1:19">
      <c r="A243" s="87"/>
      <c r="B243" s="88"/>
      <c r="C243" s="89"/>
      <c r="D243" s="89"/>
      <c r="E243" s="90"/>
      <c r="F243" s="91"/>
      <c r="G243" s="92"/>
      <c r="H243" s="87"/>
      <c r="I243" s="93"/>
      <c r="J243" s="94"/>
      <c r="K243" s="95"/>
      <c r="L243" s="87"/>
      <c r="M243" s="94"/>
      <c r="N243" s="87"/>
      <c r="O243" s="87"/>
      <c r="P243" s="96"/>
      <c r="Q243" s="97"/>
      <c r="R243" s="87"/>
      <c r="S243" s="87"/>
    </row>
    <row r="244" customHeight="1" spans="1:19">
      <c r="A244" s="87"/>
      <c r="B244" s="88"/>
      <c r="C244" s="89"/>
      <c r="D244" s="89"/>
      <c r="E244" s="90"/>
      <c r="F244" s="91"/>
      <c r="G244" s="92"/>
      <c r="H244" s="87"/>
      <c r="I244" s="93"/>
      <c r="J244" s="94"/>
      <c r="K244" s="95"/>
      <c r="L244" s="87"/>
      <c r="M244" s="94"/>
      <c r="N244" s="87"/>
      <c r="O244" s="87"/>
      <c r="P244" s="96"/>
      <c r="Q244" s="97"/>
      <c r="R244" s="87"/>
      <c r="S244" s="87"/>
    </row>
    <row r="245" customHeight="1" spans="1:19">
      <c r="A245" s="87"/>
      <c r="B245" s="88"/>
      <c r="C245" s="89"/>
      <c r="D245" s="89"/>
      <c r="E245" s="90"/>
      <c r="F245" s="91"/>
      <c r="G245" s="92"/>
      <c r="H245" s="87"/>
      <c r="I245" s="93"/>
      <c r="J245" s="94"/>
      <c r="K245" s="95"/>
      <c r="L245" s="87"/>
      <c r="M245" s="94"/>
      <c r="N245" s="87"/>
      <c r="O245" s="87"/>
      <c r="P245" s="96"/>
      <c r="Q245" s="97"/>
      <c r="R245" s="87"/>
      <c r="S245" s="87"/>
    </row>
    <row r="246" customHeight="1" spans="1:19">
      <c r="A246" s="87"/>
      <c r="B246" s="88"/>
      <c r="C246" s="89"/>
      <c r="D246" s="89"/>
      <c r="E246" s="90"/>
      <c r="F246" s="91"/>
      <c r="G246" s="92"/>
      <c r="H246" s="87"/>
      <c r="I246" s="93"/>
      <c r="J246" s="94"/>
      <c r="K246" s="95"/>
      <c r="L246" s="87"/>
      <c r="M246" s="94"/>
      <c r="N246" s="87"/>
      <c r="O246" s="87"/>
      <c r="P246" s="96"/>
      <c r="Q246" s="97"/>
      <c r="R246" s="87"/>
      <c r="S246" s="87"/>
    </row>
    <row r="247" customHeight="1" spans="1:19">
      <c r="A247" s="87"/>
      <c r="B247" s="88"/>
      <c r="C247" s="89"/>
      <c r="D247" s="89"/>
      <c r="E247" s="90"/>
      <c r="F247" s="91"/>
      <c r="G247" s="92"/>
      <c r="H247" s="87"/>
      <c r="I247" s="93"/>
      <c r="J247" s="94"/>
      <c r="K247" s="95"/>
      <c r="L247" s="87"/>
      <c r="M247" s="94"/>
      <c r="N247" s="87"/>
      <c r="O247" s="87"/>
      <c r="P247" s="96"/>
      <c r="Q247" s="97"/>
      <c r="R247" s="87"/>
      <c r="S247" s="87"/>
    </row>
    <row r="248" customHeight="1" spans="1:19">
      <c r="A248" s="87"/>
      <c r="B248" s="88"/>
      <c r="C248" s="89"/>
      <c r="D248" s="89"/>
      <c r="E248" s="90"/>
      <c r="F248" s="91"/>
      <c r="G248" s="92"/>
      <c r="H248" s="87"/>
      <c r="I248" s="93"/>
      <c r="J248" s="94"/>
      <c r="K248" s="95"/>
      <c r="L248" s="87"/>
      <c r="M248" s="94"/>
      <c r="N248" s="87"/>
      <c r="O248" s="87"/>
      <c r="P248" s="96"/>
      <c r="Q248" s="97"/>
      <c r="R248" s="87"/>
      <c r="S248" s="87"/>
    </row>
    <row r="249" customHeight="1" spans="1:19">
      <c r="A249" s="87"/>
      <c r="B249" s="88"/>
      <c r="C249" s="89"/>
      <c r="D249" s="89"/>
      <c r="E249" s="90"/>
      <c r="F249" s="91"/>
      <c r="G249" s="92"/>
      <c r="H249" s="87"/>
      <c r="I249" s="93"/>
      <c r="J249" s="94"/>
      <c r="K249" s="95"/>
      <c r="L249" s="87"/>
      <c r="M249" s="94"/>
      <c r="N249" s="87"/>
      <c r="O249" s="87"/>
      <c r="P249" s="96"/>
      <c r="Q249" s="97"/>
      <c r="R249" s="87"/>
      <c r="S249" s="87"/>
    </row>
    <row r="250" customHeight="1" spans="1:19">
      <c r="A250" s="87"/>
      <c r="B250" s="88"/>
      <c r="C250" s="89"/>
      <c r="D250" s="89"/>
      <c r="E250" s="90"/>
      <c r="F250" s="91"/>
      <c r="G250" s="92"/>
      <c r="H250" s="87"/>
      <c r="I250" s="93"/>
      <c r="J250" s="94"/>
      <c r="K250" s="95"/>
      <c r="L250" s="87"/>
      <c r="M250" s="94"/>
      <c r="N250" s="87"/>
      <c r="O250" s="87"/>
      <c r="P250" s="96"/>
      <c r="Q250" s="97"/>
      <c r="R250" s="87"/>
      <c r="S250" s="87"/>
    </row>
    <row r="251" customHeight="1" spans="1:19">
      <c r="A251" s="87"/>
      <c r="B251" s="88"/>
      <c r="C251" s="89"/>
      <c r="D251" s="89"/>
      <c r="E251" s="90"/>
      <c r="F251" s="91"/>
      <c r="G251" s="92"/>
      <c r="H251" s="87"/>
      <c r="I251" s="93"/>
      <c r="J251" s="94"/>
      <c r="K251" s="95"/>
      <c r="L251" s="87"/>
      <c r="M251" s="94"/>
      <c r="N251" s="87"/>
      <c r="O251" s="87"/>
      <c r="P251" s="96"/>
      <c r="Q251" s="97"/>
      <c r="R251" s="87"/>
      <c r="S251" s="87"/>
    </row>
    <row r="252" customHeight="1" spans="1:19">
      <c r="A252" s="87"/>
      <c r="B252" s="88"/>
      <c r="C252" s="89"/>
      <c r="D252" s="89"/>
      <c r="E252" s="90"/>
      <c r="F252" s="91"/>
      <c r="G252" s="92"/>
      <c r="H252" s="87"/>
      <c r="I252" s="93"/>
      <c r="J252" s="94"/>
      <c r="K252" s="95"/>
      <c r="L252" s="87"/>
      <c r="M252" s="94"/>
      <c r="N252" s="87"/>
      <c r="O252" s="87"/>
      <c r="P252" s="96"/>
      <c r="Q252" s="97"/>
      <c r="R252" s="87"/>
      <c r="S252" s="87"/>
    </row>
    <row r="253" customHeight="1" spans="1:19">
      <c r="A253" s="87"/>
      <c r="B253" s="88"/>
      <c r="C253" s="89"/>
      <c r="D253" s="89"/>
      <c r="E253" s="90"/>
      <c r="F253" s="91"/>
      <c r="G253" s="92"/>
      <c r="H253" s="87"/>
      <c r="I253" s="93"/>
      <c r="J253" s="94"/>
      <c r="K253" s="95"/>
      <c r="L253" s="87"/>
      <c r="M253" s="94"/>
      <c r="N253" s="87"/>
      <c r="O253" s="87"/>
      <c r="P253" s="96"/>
      <c r="Q253" s="97"/>
      <c r="R253" s="87"/>
      <c r="S253" s="87"/>
    </row>
    <row r="254" customHeight="1" spans="1:19">
      <c r="A254" s="87"/>
      <c r="B254" s="88"/>
      <c r="C254" s="89"/>
      <c r="D254" s="89"/>
      <c r="E254" s="90"/>
      <c r="F254" s="91"/>
      <c r="G254" s="92"/>
      <c r="H254" s="87"/>
      <c r="I254" s="93"/>
      <c r="J254" s="94"/>
      <c r="K254" s="95"/>
      <c r="L254" s="87"/>
      <c r="M254" s="94"/>
      <c r="N254" s="87"/>
      <c r="O254" s="87"/>
      <c r="P254" s="96"/>
      <c r="Q254" s="97"/>
      <c r="R254" s="87"/>
      <c r="S254" s="87"/>
    </row>
    <row r="255" customHeight="1" spans="1:19">
      <c r="A255" s="87"/>
      <c r="B255" s="88"/>
      <c r="C255" s="89"/>
      <c r="D255" s="89"/>
      <c r="E255" s="90"/>
      <c r="F255" s="91"/>
      <c r="G255" s="92"/>
      <c r="H255" s="87"/>
      <c r="I255" s="93"/>
      <c r="J255" s="94"/>
      <c r="K255" s="95"/>
      <c r="L255" s="87"/>
      <c r="M255" s="94"/>
      <c r="N255" s="87"/>
      <c r="O255" s="87"/>
      <c r="P255" s="96"/>
      <c r="Q255" s="97"/>
      <c r="R255" s="87"/>
      <c r="S255" s="87"/>
    </row>
    <row r="256" customHeight="1" spans="1:19">
      <c r="A256" s="87"/>
      <c r="B256" s="88"/>
      <c r="C256" s="89"/>
      <c r="D256" s="89"/>
      <c r="E256" s="90"/>
      <c r="F256" s="91"/>
      <c r="G256" s="92"/>
      <c r="H256" s="87"/>
      <c r="I256" s="93"/>
      <c r="J256" s="94"/>
      <c r="K256" s="95"/>
      <c r="L256" s="87"/>
      <c r="M256" s="94"/>
      <c r="N256" s="87"/>
      <c r="O256" s="87"/>
      <c r="P256" s="96"/>
      <c r="Q256" s="97"/>
      <c r="R256" s="87"/>
      <c r="S256" s="87"/>
    </row>
    <row r="257" customHeight="1" spans="1:19">
      <c r="A257" s="87"/>
      <c r="B257" s="88"/>
      <c r="C257" s="89"/>
      <c r="D257" s="89"/>
      <c r="E257" s="90"/>
      <c r="F257" s="91"/>
      <c r="G257" s="92"/>
      <c r="H257" s="87"/>
      <c r="I257" s="93"/>
      <c r="J257" s="94"/>
      <c r="K257" s="95"/>
      <c r="L257" s="87"/>
      <c r="M257" s="94"/>
      <c r="N257" s="87"/>
      <c r="O257" s="87"/>
      <c r="P257" s="96"/>
      <c r="Q257" s="97"/>
      <c r="R257" s="87"/>
      <c r="S257" s="87"/>
    </row>
    <row r="258" customHeight="1" spans="1:19">
      <c r="A258" s="87"/>
      <c r="B258" s="88"/>
      <c r="C258" s="89"/>
      <c r="D258" s="89"/>
      <c r="E258" s="90"/>
      <c r="F258" s="91"/>
      <c r="G258" s="92"/>
      <c r="H258" s="87"/>
      <c r="I258" s="93"/>
      <c r="J258" s="94"/>
      <c r="K258" s="95"/>
      <c r="L258" s="87"/>
      <c r="M258" s="94"/>
      <c r="N258" s="87"/>
      <c r="O258" s="87"/>
      <c r="P258" s="96"/>
      <c r="Q258" s="97"/>
      <c r="R258" s="87"/>
      <c r="S258" s="87"/>
    </row>
    <row r="259" customHeight="1" spans="1:19">
      <c r="A259" s="87"/>
      <c r="B259" s="88"/>
      <c r="C259" s="89"/>
      <c r="D259" s="89"/>
      <c r="E259" s="90"/>
      <c r="F259" s="91"/>
      <c r="G259" s="92"/>
      <c r="H259" s="87"/>
      <c r="I259" s="93"/>
      <c r="J259" s="94"/>
      <c r="K259" s="95"/>
      <c r="L259" s="87"/>
      <c r="M259" s="94"/>
      <c r="N259" s="87"/>
      <c r="O259" s="87"/>
      <c r="P259" s="96"/>
      <c r="Q259" s="97"/>
      <c r="R259" s="87"/>
      <c r="S259" s="87"/>
    </row>
    <row r="260" customHeight="1" spans="1:19">
      <c r="A260" s="87"/>
      <c r="B260" s="88"/>
      <c r="C260" s="89"/>
      <c r="D260" s="89"/>
      <c r="E260" s="90"/>
      <c r="F260" s="91"/>
      <c r="G260" s="92"/>
      <c r="H260" s="87"/>
      <c r="I260" s="93"/>
      <c r="J260" s="94"/>
      <c r="K260" s="95"/>
      <c r="L260" s="87"/>
      <c r="M260" s="94"/>
      <c r="N260" s="87"/>
      <c r="O260" s="87"/>
      <c r="P260" s="96"/>
      <c r="Q260" s="97"/>
      <c r="R260" s="87"/>
      <c r="S260" s="87"/>
    </row>
    <row r="261" customHeight="1" spans="1:19">
      <c r="A261" s="87"/>
      <c r="B261" s="88"/>
      <c r="C261" s="89"/>
      <c r="D261" s="89"/>
      <c r="E261" s="90"/>
      <c r="F261" s="91"/>
      <c r="G261" s="92"/>
      <c r="H261" s="87"/>
      <c r="I261" s="93"/>
      <c r="J261" s="94"/>
      <c r="K261" s="95"/>
      <c r="L261" s="87"/>
      <c r="M261" s="94"/>
      <c r="N261" s="87"/>
      <c r="O261" s="87"/>
      <c r="P261" s="96"/>
      <c r="Q261" s="97"/>
      <c r="R261" s="87"/>
      <c r="S261" s="87"/>
    </row>
    <row r="262" customHeight="1" spans="1:19">
      <c r="A262" s="87"/>
      <c r="B262" s="88"/>
      <c r="C262" s="89"/>
      <c r="D262" s="89"/>
      <c r="E262" s="90"/>
      <c r="F262" s="91"/>
      <c r="G262" s="92"/>
      <c r="H262" s="87"/>
      <c r="I262" s="93"/>
      <c r="J262" s="94"/>
      <c r="K262" s="95"/>
      <c r="L262" s="87"/>
      <c r="M262" s="94"/>
      <c r="N262" s="87"/>
      <c r="O262" s="87"/>
      <c r="P262" s="96"/>
      <c r="Q262" s="97"/>
      <c r="R262" s="87"/>
      <c r="S262" s="87"/>
    </row>
    <row r="263" customHeight="1" spans="1:19">
      <c r="A263" s="87"/>
      <c r="B263" s="88"/>
      <c r="C263" s="89"/>
      <c r="D263" s="89"/>
      <c r="E263" s="90"/>
      <c r="F263" s="91"/>
      <c r="G263" s="92"/>
      <c r="H263" s="87"/>
      <c r="I263" s="93"/>
      <c r="J263" s="94"/>
      <c r="K263" s="95"/>
      <c r="L263" s="87"/>
      <c r="M263" s="94"/>
      <c r="N263" s="87"/>
      <c r="O263" s="87"/>
      <c r="P263" s="96"/>
      <c r="Q263" s="97"/>
      <c r="R263" s="87"/>
      <c r="S263" s="87"/>
    </row>
    <row r="264" customHeight="1" spans="1:19">
      <c r="A264" s="87"/>
      <c r="B264" s="88"/>
      <c r="C264" s="89"/>
      <c r="D264" s="89"/>
      <c r="E264" s="90"/>
      <c r="F264" s="91"/>
      <c r="G264" s="92"/>
      <c r="H264" s="87"/>
      <c r="I264" s="93"/>
      <c r="J264" s="94"/>
      <c r="K264" s="95"/>
      <c r="L264" s="87"/>
      <c r="M264" s="94"/>
      <c r="N264" s="87"/>
      <c r="O264" s="87"/>
      <c r="P264" s="96"/>
      <c r="Q264" s="97"/>
      <c r="R264" s="87"/>
      <c r="S264" s="87"/>
    </row>
    <row r="265" customHeight="1" spans="1:19">
      <c r="A265" s="87"/>
      <c r="B265" s="88"/>
      <c r="C265" s="89"/>
      <c r="D265" s="89"/>
      <c r="E265" s="90"/>
      <c r="F265" s="91"/>
      <c r="G265" s="92"/>
      <c r="H265" s="87"/>
      <c r="I265" s="93"/>
      <c r="J265" s="94"/>
      <c r="K265" s="95"/>
      <c r="L265" s="87"/>
      <c r="M265" s="94"/>
      <c r="N265" s="87"/>
      <c r="O265" s="87"/>
      <c r="P265" s="96"/>
      <c r="Q265" s="97"/>
      <c r="R265" s="87"/>
      <c r="S265" s="87"/>
    </row>
    <row r="266" customHeight="1" spans="1:19">
      <c r="A266" s="87"/>
      <c r="B266" s="88"/>
      <c r="C266" s="89"/>
      <c r="D266" s="89"/>
      <c r="E266" s="90"/>
      <c r="F266" s="91"/>
      <c r="G266" s="92"/>
      <c r="H266" s="87"/>
      <c r="I266" s="93"/>
      <c r="J266" s="94"/>
      <c r="K266" s="95"/>
      <c r="L266" s="87"/>
      <c r="M266" s="94"/>
      <c r="N266" s="87"/>
      <c r="O266" s="87"/>
      <c r="P266" s="96"/>
      <c r="Q266" s="97"/>
      <c r="R266" s="87"/>
      <c r="S266" s="87"/>
    </row>
    <row r="267" customHeight="1" spans="1:19">
      <c r="A267" s="87"/>
      <c r="B267" s="88"/>
      <c r="C267" s="89"/>
      <c r="D267" s="89"/>
      <c r="E267" s="90"/>
      <c r="F267" s="91"/>
      <c r="G267" s="92"/>
      <c r="H267" s="87"/>
      <c r="I267" s="93"/>
      <c r="J267" s="94"/>
      <c r="K267" s="95"/>
      <c r="L267" s="87"/>
      <c r="M267" s="94"/>
      <c r="N267" s="87"/>
      <c r="O267" s="87"/>
      <c r="P267" s="96"/>
      <c r="Q267" s="97"/>
      <c r="R267" s="87"/>
      <c r="S267" s="87"/>
    </row>
    <row r="268" customHeight="1" spans="1:19">
      <c r="A268" s="87"/>
      <c r="B268" s="88"/>
      <c r="C268" s="89"/>
      <c r="D268" s="89"/>
      <c r="E268" s="90"/>
      <c r="F268" s="91"/>
      <c r="G268" s="92"/>
      <c r="H268" s="87"/>
      <c r="I268" s="93"/>
      <c r="J268" s="94"/>
      <c r="K268" s="95"/>
      <c r="L268" s="87"/>
      <c r="M268" s="94"/>
      <c r="N268" s="87"/>
      <c r="O268" s="87"/>
      <c r="P268" s="96"/>
      <c r="Q268" s="97"/>
      <c r="R268" s="87"/>
      <c r="S268" s="87"/>
    </row>
    <row r="269" customHeight="1" spans="1:19">
      <c r="A269" s="87"/>
      <c r="B269" s="88"/>
      <c r="C269" s="89"/>
      <c r="D269" s="89"/>
      <c r="E269" s="90"/>
      <c r="F269" s="91"/>
      <c r="G269" s="92"/>
      <c r="H269" s="87"/>
      <c r="I269" s="93"/>
      <c r="J269" s="94"/>
      <c r="K269" s="95"/>
      <c r="L269" s="87"/>
      <c r="M269" s="94"/>
      <c r="N269" s="87"/>
      <c r="O269" s="87"/>
      <c r="P269" s="96"/>
      <c r="Q269" s="97"/>
      <c r="R269" s="87"/>
      <c r="S269" s="87"/>
    </row>
    <row r="270" customHeight="1" spans="1:19">
      <c r="A270" s="87"/>
      <c r="B270" s="88"/>
      <c r="C270" s="89"/>
      <c r="D270" s="89"/>
      <c r="E270" s="90"/>
      <c r="F270" s="91"/>
      <c r="G270" s="92"/>
      <c r="H270" s="87"/>
      <c r="I270" s="93"/>
      <c r="J270" s="94"/>
      <c r="K270" s="95"/>
      <c r="L270" s="87"/>
      <c r="M270" s="94"/>
      <c r="N270" s="87"/>
      <c r="O270" s="87"/>
      <c r="P270" s="96"/>
      <c r="Q270" s="97"/>
      <c r="R270" s="87"/>
      <c r="S270" s="87"/>
    </row>
    <row r="271" customHeight="1" spans="1:19">
      <c r="A271" s="87"/>
      <c r="B271" s="88"/>
      <c r="C271" s="89"/>
      <c r="D271" s="89"/>
      <c r="E271" s="90"/>
      <c r="F271" s="91"/>
      <c r="G271" s="92"/>
      <c r="H271" s="87"/>
      <c r="I271" s="93"/>
      <c r="J271" s="94"/>
      <c r="K271" s="95"/>
      <c r="L271" s="87"/>
      <c r="M271" s="94"/>
      <c r="N271" s="87"/>
      <c r="O271" s="87"/>
      <c r="P271" s="96"/>
      <c r="Q271" s="97"/>
      <c r="R271" s="87"/>
      <c r="S271" s="87"/>
    </row>
    <row r="272" customHeight="1" spans="1:19">
      <c r="A272" s="87"/>
      <c r="B272" s="88"/>
      <c r="C272" s="89"/>
      <c r="D272" s="89"/>
      <c r="E272" s="90"/>
      <c r="F272" s="91"/>
      <c r="G272" s="92"/>
      <c r="H272" s="87"/>
      <c r="I272" s="93"/>
      <c r="J272" s="94"/>
      <c r="K272" s="95"/>
      <c r="L272" s="87"/>
      <c r="M272" s="94"/>
      <c r="N272" s="87"/>
      <c r="O272" s="87"/>
      <c r="P272" s="96"/>
      <c r="Q272" s="97"/>
      <c r="R272" s="87"/>
      <c r="S272" s="87"/>
    </row>
    <row r="273" customHeight="1" spans="1:19">
      <c r="A273" s="87"/>
      <c r="B273" s="88"/>
      <c r="C273" s="89"/>
      <c r="D273" s="89"/>
      <c r="E273" s="90"/>
      <c r="F273" s="91"/>
      <c r="G273" s="92"/>
      <c r="H273" s="87"/>
      <c r="I273" s="93"/>
      <c r="J273" s="94"/>
      <c r="K273" s="95"/>
      <c r="L273" s="87"/>
      <c r="M273" s="94"/>
      <c r="N273" s="87"/>
      <c r="O273" s="87"/>
      <c r="P273" s="96"/>
      <c r="Q273" s="97"/>
      <c r="R273" s="87"/>
      <c r="S273" s="87"/>
    </row>
    <row r="274" customHeight="1" spans="1:19">
      <c r="A274" s="87"/>
      <c r="B274" s="88"/>
      <c r="C274" s="89"/>
      <c r="D274" s="89"/>
      <c r="E274" s="90"/>
      <c r="F274" s="91"/>
      <c r="G274" s="92"/>
      <c r="H274" s="87"/>
      <c r="I274" s="93"/>
      <c r="J274" s="94"/>
      <c r="K274" s="95"/>
      <c r="L274" s="87"/>
      <c r="M274" s="94"/>
      <c r="N274" s="87"/>
      <c r="O274" s="87"/>
      <c r="P274" s="96"/>
      <c r="Q274" s="97"/>
      <c r="R274" s="87"/>
      <c r="S274" s="87"/>
    </row>
    <row r="275" customHeight="1" spans="1:19">
      <c r="A275" s="87"/>
      <c r="B275" s="88"/>
      <c r="C275" s="89"/>
      <c r="D275" s="89"/>
      <c r="E275" s="90"/>
      <c r="F275" s="91"/>
      <c r="G275" s="92"/>
      <c r="H275" s="87"/>
      <c r="I275" s="93"/>
      <c r="J275" s="94"/>
      <c r="K275" s="95"/>
      <c r="L275" s="87"/>
      <c r="M275" s="94"/>
      <c r="N275" s="87"/>
      <c r="O275" s="87"/>
      <c r="P275" s="96"/>
      <c r="Q275" s="97"/>
      <c r="R275" s="87"/>
      <c r="S275" s="87"/>
    </row>
    <row r="276" customHeight="1" spans="1:19">
      <c r="A276" s="87"/>
      <c r="B276" s="88"/>
      <c r="C276" s="89"/>
      <c r="D276" s="89"/>
      <c r="E276" s="90"/>
      <c r="F276" s="91"/>
      <c r="G276" s="92"/>
      <c r="H276" s="87"/>
      <c r="I276" s="93"/>
      <c r="J276" s="94"/>
      <c r="K276" s="95"/>
      <c r="L276" s="87"/>
      <c r="M276" s="94"/>
      <c r="N276" s="87"/>
      <c r="O276" s="87"/>
      <c r="P276" s="96"/>
      <c r="Q276" s="97"/>
      <c r="R276" s="87"/>
      <c r="S276" s="87"/>
    </row>
    <row r="277" customHeight="1" spans="1:19">
      <c r="A277" s="87"/>
      <c r="B277" s="88"/>
      <c r="C277" s="89"/>
      <c r="D277" s="89"/>
      <c r="E277" s="90"/>
      <c r="F277" s="91"/>
      <c r="G277" s="92"/>
      <c r="H277" s="87"/>
      <c r="I277" s="93"/>
      <c r="J277" s="94"/>
      <c r="K277" s="95"/>
      <c r="L277" s="87"/>
      <c r="M277" s="94"/>
      <c r="N277" s="87"/>
      <c r="O277" s="87"/>
      <c r="P277" s="96"/>
      <c r="Q277" s="97"/>
      <c r="R277" s="87"/>
      <c r="S277" s="87"/>
    </row>
    <row r="278" customHeight="1" spans="1:19">
      <c r="A278" s="87"/>
      <c r="B278" s="88"/>
      <c r="C278" s="89"/>
      <c r="D278" s="89"/>
      <c r="E278" s="90"/>
      <c r="F278" s="91"/>
      <c r="G278" s="92"/>
      <c r="H278" s="87"/>
      <c r="I278" s="93"/>
      <c r="J278" s="94"/>
      <c r="K278" s="95"/>
      <c r="L278" s="87"/>
      <c r="M278" s="94"/>
      <c r="N278" s="87"/>
      <c r="O278" s="87"/>
      <c r="P278" s="96"/>
      <c r="Q278" s="97"/>
      <c r="R278" s="87"/>
      <c r="S278" s="87"/>
    </row>
    <row r="279" customHeight="1" spans="1:19">
      <c r="A279" s="87"/>
      <c r="B279" s="88"/>
      <c r="C279" s="89"/>
      <c r="D279" s="89"/>
      <c r="E279" s="90"/>
      <c r="F279" s="91"/>
      <c r="G279" s="92"/>
      <c r="H279" s="87"/>
      <c r="I279" s="93"/>
      <c r="J279" s="94"/>
      <c r="K279" s="95"/>
      <c r="L279" s="87"/>
      <c r="M279" s="94"/>
      <c r="N279" s="87"/>
      <c r="O279" s="87"/>
      <c r="P279" s="96"/>
      <c r="Q279" s="97"/>
      <c r="R279" s="87"/>
      <c r="S279" s="87"/>
    </row>
    <row r="280" customHeight="1" spans="1:19">
      <c r="A280" s="87"/>
      <c r="B280" s="88"/>
      <c r="C280" s="89"/>
      <c r="D280" s="89"/>
      <c r="E280" s="90"/>
      <c r="F280" s="91"/>
      <c r="G280" s="92"/>
      <c r="H280" s="87"/>
      <c r="I280" s="93"/>
      <c r="J280" s="94"/>
      <c r="K280" s="95"/>
      <c r="L280" s="87"/>
      <c r="M280" s="94"/>
      <c r="N280" s="87"/>
      <c r="O280" s="87"/>
      <c r="P280" s="96"/>
      <c r="Q280" s="97"/>
      <c r="R280" s="87"/>
      <c r="S280" s="87"/>
    </row>
    <row r="281" customHeight="1" spans="1:19">
      <c r="A281" s="87"/>
      <c r="B281" s="88"/>
      <c r="C281" s="89"/>
      <c r="D281" s="89"/>
      <c r="E281" s="90"/>
      <c r="F281" s="91"/>
      <c r="G281" s="92"/>
      <c r="H281" s="87"/>
      <c r="I281" s="93"/>
      <c r="J281" s="94"/>
      <c r="K281" s="95"/>
      <c r="L281" s="87"/>
      <c r="M281" s="94"/>
      <c r="N281" s="87"/>
      <c r="O281" s="87"/>
      <c r="P281" s="96"/>
      <c r="Q281" s="97"/>
      <c r="R281" s="87"/>
      <c r="S281" s="87"/>
    </row>
    <row r="282" customHeight="1" spans="1:19">
      <c r="A282" s="87"/>
      <c r="B282" s="88"/>
      <c r="C282" s="89"/>
      <c r="D282" s="89"/>
      <c r="E282" s="90"/>
      <c r="F282" s="91"/>
      <c r="G282" s="92"/>
      <c r="H282" s="87"/>
      <c r="I282" s="93"/>
      <c r="J282" s="94"/>
      <c r="K282" s="95"/>
      <c r="L282" s="87"/>
      <c r="M282" s="94"/>
      <c r="N282" s="87"/>
      <c r="O282" s="87"/>
      <c r="P282" s="96"/>
      <c r="Q282" s="97"/>
      <c r="R282" s="87"/>
      <c r="S282" s="87"/>
    </row>
    <row r="283" customHeight="1" spans="1:19">
      <c r="A283" s="87"/>
      <c r="B283" s="88"/>
      <c r="C283" s="89"/>
      <c r="D283" s="89"/>
      <c r="E283" s="90"/>
      <c r="F283" s="91"/>
      <c r="G283" s="92"/>
      <c r="H283" s="87"/>
      <c r="I283" s="93"/>
      <c r="J283" s="94"/>
      <c r="K283" s="95"/>
      <c r="L283" s="87"/>
      <c r="M283" s="94"/>
      <c r="N283" s="87"/>
      <c r="O283" s="87"/>
      <c r="P283" s="96"/>
      <c r="Q283" s="97"/>
      <c r="R283" s="87"/>
      <c r="S283" s="87"/>
    </row>
    <row r="284" customHeight="1" spans="1:19">
      <c r="A284" s="87"/>
      <c r="B284" s="88"/>
      <c r="C284" s="89"/>
      <c r="D284" s="89"/>
      <c r="E284" s="90"/>
      <c r="F284" s="91"/>
      <c r="G284" s="92"/>
      <c r="H284" s="87"/>
      <c r="I284" s="93"/>
      <c r="J284" s="94"/>
      <c r="K284" s="95"/>
      <c r="L284" s="87"/>
      <c r="M284" s="94"/>
      <c r="N284" s="87"/>
      <c r="O284" s="87"/>
      <c r="P284" s="96"/>
      <c r="Q284" s="97"/>
      <c r="R284" s="87"/>
      <c r="S284" s="87"/>
    </row>
    <row r="285" customHeight="1" spans="1:19">
      <c r="A285" s="87"/>
      <c r="B285" s="88"/>
      <c r="C285" s="89"/>
      <c r="D285" s="89"/>
      <c r="E285" s="90"/>
      <c r="F285" s="91"/>
      <c r="G285" s="92"/>
      <c r="H285" s="87"/>
      <c r="I285" s="93"/>
      <c r="J285" s="94"/>
      <c r="K285" s="95"/>
      <c r="L285" s="87"/>
      <c r="M285" s="94"/>
      <c r="N285" s="87"/>
      <c r="O285" s="87"/>
      <c r="P285" s="96"/>
      <c r="Q285" s="97"/>
      <c r="R285" s="87"/>
      <c r="S285" s="87"/>
    </row>
    <row r="286" customHeight="1" spans="1:19">
      <c r="A286" s="87"/>
      <c r="B286" s="88"/>
      <c r="C286" s="89"/>
      <c r="D286" s="89"/>
      <c r="E286" s="90"/>
      <c r="F286" s="91"/>
      <c r="G286" s="92"/>
      <c r="H286" s="87"/>
      <c r="I286" s="93"/>
      <c r="J286" s="94"/>
      <c r="K286" s="95"/>
      <c r="L286" s="87"/>
      <c r="M286" s="94"/>
      <c r="N286" s="87"/>
      <c r="O286" s="87"/>
      <c r="P286" s="96"/>
      <c r="Q286" s="97"/>
      <c r="R286" s="87"/>
      <c r="S286" s="87"/>
    </row>
    <row r="287" customHeight="1" spans="1:19">
      <c r="A287" s="87"/>
      <c r="B287" s="88"/>
      <c r="C287" s="89"/>
      <c r="D287" s="89"/>
      <c r="E287" s="90"/>
      <c r="F287" s="91"/>
      <c r="G287" s="92"/>
      <c r="H287" s="87"/>
      <c r="I287" s="93"/>
      <c r="J287" s="94"/>
      <c r="K287" s="95"/>
      <c r="L287" s="87"/>
      <c r="M287" s="94"/>
      <c r="N287" s="87"/>
      <c r="O287" s="87"/>
      <c r="P287" s="96"/>
      <c r="Q287" s="97"/>
      <c r="R287" s="87"/>
      <c r="S287" s="87"/>
    </row>
    <row r="288" customHeight="1" spans="1:19">
      <c r="A288" s="87"/>
      <c r="B288" s="88"/>
      <c r="C288" s="89"/>
      <c r="D288" s="89"/>
      <c r="E288" s="90"/>
      <c r="F288" s="91"/>
      <c r="G288" s="92"/>
      <c r="H288" s="87"/>
      <c r="I288" s="93"/>
      <c r="J288" s="94"/>
      <c r="K288" s="95"/>
      <c r="L288" s="87"/>
      <c r="M288" s="94"/>
      <c r="N288" s="87"/>
      <c r="O288" s="87"/>
      <c r="P288" s="96"/>
      <c r="Q288" s="97"/>
      <c r="R288" s="87"/>
      <c r="S288" s="87"/>
    </row>
    <row r="289" customHeight="1" spans="1:19">
      <c r="A289" s="87"/>
      <c r="B289" s="88"/>
      <c r="C289" s="89"/>
      <c r="D289" s="89"/>
      <c r="E289" s="90"/>
      <c r="F289" s="91"/>
      <c r="G289" s="92"/>
      <c r="H289" s="87"/>
      <c r="I289" s="93"/>
      <c r="J289" s="94"/>
      <c r="K289" s="95"/>
      <c r="L289" s="87"/>
      <c r="M289" s="94"/>
      <c r="N289" s="87"/>
      <c r="O289" s="87"/>
      <c r="P289" s="96"/>
      <c r="Q289" s="97"/>
      <c r="R289" s="87"/>
      <c r="S289" s="87"/>
    </row>
    <row r="290" customHeight="1" spans="1:19">
      <c r="A290" s="87"/>
      <c r="B290" s="88"/>
      <c r="C290" s="89"/>
      <c r="D290" s="89"/>
      <c r="E290" s="90"/>
      <c r="F290" s="91"/>
      <c r="G290" s="92"/>
      <c r="H290" s="87"/>
      <c r="I290" s="93"/>
      <c r="J290" s="94"/>
      <c r="K290" s="95"/>
      <c r="L290" s="87"/>
      <c r="M290" s="94"/>
      <c r="N290" s="87"/>
      <c r="O290" s="87"/>
      <c r="P290" s="96"/>
      <c r="Q290" s="97"/>
      <c r="R290" s="87"/>
      <c r="S290" s="87"/>
    </row>
    <row r="291" customHeight="1" spans="1:19">
      <c r="A291" s="87"/>
      <c r="B291" s="88"/>
      <c r="C291" s="89"/>
      <c r="D291" s="89"/>
      <c r="E291" s="90"/>
      <c r="F291" s="91"/>
      <c r="G291" s="92"/>
      <c r="H291" s="87"/>
      <c r="I291" s="93"/>
      <c r="J291" s="94"/>
      <c r="K291" s="95"/>
      <c r="L291" s="87"/>
      <c r="M291" s="94"/>
      <c r="N291" s="87"/>
      <c r="O291" s="87"/>
      <c r="P291" s="96"/>
      <c r="Q291" s="97"/>
      <c r="R291" s="87"/>
      <c r="S291" s="87"/>
    </row>
    <row r="292" customHeight="1" spans="1:19">
      <c r="A292" s="87"/>
      <c r="B292" s="88"/>
      <c r="C292" s="89"/>
      <c r="D292" s="89"/>
      <c r="E292" s="90"/>
      <c r="F292" s="91"/>
      <c r="G292" s="92"/>
      <c r="H292" s="87"/>
      <c r="I292" s="93"/>
      <c r="J292" s="94"/>
      <c r="K292" s="95"/>
      <c r="L292" s="87"/>
      <c r="M292" s="94"/>
      <c r="N292" s="87"/>
      <c r="O292" s="87"/>
      <c r="P292" s="96"/>
      <c r="Q292" s="97"/>
      <c r="R292" s="87"/>
      <c r="S292" s="87"/>
    </row>
    <row r="293" customHeight="1" spans="1:19">
      <c r="A293" s="87"/>
      <c r="B293" s="88"/>
      <c r="C293" s="89"/>
      <c r="D293" s="89"/>
      <c r="E293" s="90"/>
      <c r="F293" s="91"/>
      <c r="G293" s="92"/>
      <c r="H293" s="87"/>
      <c r="I293" s="93"/>
      <c r="J293" s="94"/>
      <c r="K293" s="95"/>
      <c r="L293" s="87"/>
      <c r="M293" s="94"/>
      <c r="N293" s="87"/>
      <c r="O293" s="87"/>
      <c r="P293" s="96"/>
      <c r="Q293" s="97"/>
      <c r="R293" s="87"/>
      <c r="S293" s="87"/>
    </row>
    <row r="294" customHeight="1" spans="1:19">
      <c r="A294" s="87"/>
      <c r="B294" s="88"/>
      <c r="C294" s="89"/>
      <c r="D294" s="89"/>
      <c r="E294" s="90"/>
      <c r="F294" s="91"/>
      <c r="G294" s="92"/>
      <c r="H294" s="87"/>
      <c r="I294" s="93"/>
      <c r="J294" s="94"/>
      <c r="K294" s="95"/>
      <c r="L294" s="87"/>
      <c r="M294" s="94"/>
      <c r="N294" s="87"/>
      <c r="O294" s="87"/>
      <c r="P294" s="96"/>
      <c r="Q294" s="97"/>
      <c r="R294" s="87"/>
      <c r="S294" s="87"/>
    </row>
    <row r="295" customHeight="1" spans="1:19">
      <c r="A295" s="87"/>
      <c r="B295" s="88"/>
      <c r="C295" s="89"/>
      <c r="D295" s="89"/>
      <c r="E295" s="90"/>
      <c r="F295" s="91"/>
      <c r="G295" s="92"/>
      <c r="H295" s="87"/>
      <c r="I295" s="93"/>
      <c r="J295" s="94"/>
      <c r="K295" s="95"/>
      <c r="L295" s="87"/>
      <c r="M295" s="94"/>
      <c r="N295" s="87"/>
      <c r="O295" s="87"/>
      <c r="P295" s="96"/>
      <c r="Q295" s="97"/>
      <c r="R295" s="87"/>
      <c r="S295" s="87"/>
    </row>
    <row r="296" customHeight="1" spans="1:19">
      <c r="A296" s="87"/>
      <c r="B296" s="88"/>
      <c r="C296" s="89"/>
      <c r="D296" s="89"/>
      <c r="E296" s="90"/>
      <c r="F296" s="91"/>
      <c r="G296" s="92"/>
      <c r="H296" s="87"/>
      <c r="I296" s="93"/>
      <c r="J296" s="94"/>
      <c r="K296" s="95"/>
      <c r="L296" s="87"/>
      <c r="M296" s="94"/>
      <c r="N296" s="87"/>
      <c r="O296" s="87"/>
      <c r="P296" s="96"/>
      <c r="Q296" s="97"/>
      <c r="R296" s="87"/>
      <c r="S296" s="87"/>
    </row>
    <row r="297" customHeight="1" spans="1:19">
      <c r="A297" s="87"/>
      <c r="B297" s="88"/>
      <c r="C297" s="89"/>
      <c r="D297" s="89"/>
      <c r="E297" s="90"/>
      <c r="F297" s="91"/>
      <c r="G297" s="92"/>
      <c r="H297" s="87"/>
      <c r="I297" s="93"/>
      <c r="J297" s="94"/>
      <c r="K297" s="95"/>
      <c r="L297" s="87"/>
      <c r="M297" s="94"/>
      <c r="N297" s="87"/>
      <c r="O297" s="87"/>
      <c r="P297" s="96"/>
      <c r="Q297" s="97"/>
      <c r="R297" s="87"/>
      <c r="S297" s="87"/>
    </row>
    <row r="298" customHeight="1" spans="1:19">
      <c r="A298" s="87"/>
      <c r="B298" s="88"/>
      <c r="C298" s="89"/>
      <c r="D298" s="89"/>
      <c r="E298" s="90"/>
      <c r="F298" s="91"/>
      <c r="G298" s="92"/>
      <c r="H298" s="87"/>
      <c r="I298" s="93"/>
      <c r="J298" s="94"/>
      <c r="K298" s="95"/>
      <c r="L298" s="87"/>
      <c r="M298" s="94"/>
      <c r="N298" s="87"/>
      <c r="O298" s="87"/>
      <c r="P298" s="96"/>
      <c r="Q298" s="97"/>
      <c r="R298" s="87"/>
      <c r="S298" s="87"/>
    </row>
    <row r="299" customHeight="1" spans="1:19">
      <c r="A299" s="87"/>
      <c r="B299" s="88"/>
      <c r="C299" s="89"/>
      <c r="D299" s="89"/>
      <c r="E299" s="90"/>
      <c r="F299" s="91"/>
      <c r="G299" s="92"/>
      <c r="H299" s="87"/>
      <c r="I299" s="93"/>
      <c r="J299" s="94"/>
      <c r="K299" s="95"/>
      <c r="L299" s="87"/>
      <c r="M299" s="94"/>
      <c r="N299" s="87"/>
      <c r="O299" s="87"/>
      <c r="P299" s="96"/>
      <c r="Q299" s="97"/>
      <c r="R299" s="87"/>
      <c r="S299" s="87"/>
    </row>
    <row r="300" customHeight="1" spans="1:19">
      <c r="A300" s="87"/>
      <c r="B300" s="88"/>
      <c r="C300" s="89"/>
      <c r="D300" s="89"/>
      <c r="E300" s="90"/>
      <c r="F300" s="91"/>
      <c r="G300" s="92"/>
      <c r="H300" s="87"/>
      <c r="I300" s="93"/>
      <c r="J300" s="94"/>
      <c r="K300" s="95"/>
      <c r="L300" s="87"/>
      <c r="M300" s="94"/>
      <c r="N300" s="87"/>
      <c r="O300" s="87"/>
      <c r="P300" s="96"/>
      <c r="Q300" s="97"/>
      <c r="R300" s="87"/>
      <c r="S300" s="87"/>
    </row>
    <row r="301" customHeight="1" spans="1:19">
      <c r="A301" s="87"/>
      <c r="B301" s="88"/>
      <c r="C301" s="89"/>
      <c r="D301" s="89"/>
      <c r="E301" s="90"/>
      <c r="F301" s="91"/>
      <c r="G301" s="92"/>
      <c r="H301" s="87"/>
      <c r="I301" s="93"/>
      <c r="J301" s="94"/>
      <c r="K301" s="95"/>
      <c r="L301" s="87"/>
      <c r="M301" s="94"/>
      <c r="N301" s="87"/>
      <c r="O301" s="87"/>
      <c r="P301" s="96"/>
      <c r="Q301" s="97"/>
      <c r="R301" s="87"/>
      <c r="S301" s="87"/>
    </row>
    <row r="302" customHeight="1" spans="1:19">
      <c r="A302" s="87"/>
      <c r="B302" s="88"/>
      <c r="C302" s="89"/>
      <c r="D302" s="89"/>
      <c r="E302" s="90"/>
      <c r="F302" s="91"/>
      <c r="G302" s="92"/>
      <c r="H302" s="87"/>
      <c r="I302" s="93"/>
      <c r="J302" s="94"/>
      <c r="K302" s="95"/>
      <c r="L302" s="87"/>
      <c r="M302" s="94"/>
      <c r="N302" s="87"/>
      <c r="O302" s="87"/>
      <c r="P302" s="96"/>
      <c r="Q302" s="97"/>
      <c r="R302" s="87"/>
      <c r="S302" s="87"/>
    </row>
    <row r="303" customHeight="1" spans="1:19">
      <c r="A303" s="87"/>
      <c r="B303" s="88"/>
      <c r="C303" s="89"/>
      <c r="D303" s="89"/>
      <c r="E303" s="90"/>
      <c r="F303" s="91"/>
      <c r="G303" s="92"/>
      <c r="H303" s="87"/>
      <c r="I303" s="93"/>
      <c r="J303" s="94"/>
      <c r="K303" s="95"/>
      <c r="L303" s="87"/>
      <c r="M303" s="94"/>
      <c r="N303" s="87"/>
      <c r="O303" s="87"/>
      <c r="P303" s="96"/>
      <c r="Q303" s="97"/>
      <c r="R303" s="87"/>
      <c r="S303" s="87"/>
    </row>
    <row r="304" customHeight="1" spans="1:19">
      <c r="A304" s="87"/>
      <c r="B304" s="88"/>
      <c r="C304" s="89"/>
      <c r="D304" s="89"/>
      <c r="E304" s="90"/>
      <c r="F304" s="91"/>
      <c r="G304" s="92"/>
      <c r="H304" s="87"/>
      <c r="I304" s="93"/>
      <c r="J304" s="94"/>
      <c r="K304" s="95"/>
      <c r="L304" s="87"/>
      <c r="M304" s="94"/>
      <c r="N304" s="87"/>
      <c r="O304" s="87"/>
      <c r="P304" s="96"/>
      <c r="Q304" s="97"/>
      <c r="R304" s="87"/>
      <c r="S304" s="87"/>
    </row>
    <row r="305" customHeight="1" spans="1:19">
      <c r="A305" s="87"/>
      <c r="B305" s="88"/>
      <c r="C305" s="89"/>
      <c r="D305" s="89"/>
      <c r="E305" s="90"/>
      <c r="F305" s="91"/>
      <c r="G305" s="92"/>
      <c r="H305" s="87"/>
      <c r="I305" s="93"/>
      <c r="J305" s="94"/>
      <c r="K305" s="95"/>
      <c r="L305" s="87"/>
      <c r="M305" s="94"/>
      <c r="N305" s="87"/>
      <c r="O305" s="87"/>
      <c r="P305" s="96"/>
      <c r="Q305" s="97"/>
      <c r="R305" s="87"/>
      <c r="S305" s="87"/>
    </row>
    <row r="306" customHeight="1" spans="1:19">
      <c r="A306" s="87"/>
      <c r="B306" s="88"/>
      <c r="C306" s="89"/>
      <c r="D306" s="89"/>
      <c r="E306" s="90"/>
      <c r="F306" s="91"/>
      <c r="G306" s="92"/>
      <c r="H306" s="87"/>
      <c r="I306" s="93"/>
      <c r="J306" s="94"/>
      <c r="K306" s="95"/>
      <c r="L306" s="87"/>
      <c r="M306" s="94"/>
      <c r="N306" s="87"/>
      <c r="O306" s="87"/>
      <c r="P306" s="96"/>
      <c r="Q306" s="97"/>
      <c r="R306" s="87"/>
      <c r="S306" s="87"/>
    </row>
    <row r="307" customHeight="1" spans="1:19">
      <c r="A307" s="87"/>
      <c r="B307" s="88"/>
      <c r="C307" s="89"/>
      <c r="D307" s="89"/>
      <c r="E307" s="90"/>
      <c r="F307" s="91"/>
      <c r="G307" s="92"/>
      <c r="H307" s="87"/>
      <c r="I307" s="93"/>
      <c r="J307" s="94"/>
      <c r="K307" s="95"/>
      <c r="L307" s="87"/>
      <c r="M307" s="94"/>
      <c r="N307" s="87"/>
      <c r="O307" s="87"/>
      <c r="P307" s="96"/>
      <c r="Q307" s="97"/>
      <c r="R307" s="87"/>
      <c r="S307" s="87"/>
    </row>
    <row r="308" customHeight="1" spans="1:19">
      <c r="A308" s="87"/>
      <c r="B308" s="88"/>
      <c r="C308" s="89"/>
      <c r="D308" s="89"/>
      <c r="E308" s="90"/>
      <c r="F308" s="91"/>
      <c r="G308" s="92"/>
      <c r="H308" s="87"/>
      <c r="I308" s="93"/>
      <c r="J308" s="94"/>
      <c r="K308" s="95"/>
      <c r="L308" s="87"/>
      <c r="M308" s="94"/>
      <c r="N308" s="87"/>
      <c r="O308" s="87"/>
      <c r="P308" s="96"/>
      <c r="Q308" s="97"/>
      <c r="R308" s="87"/>
      <c r="S308" s="87"/>
    </row>
    <row r="309" customHeight="1" spans="1:19">
      <c r="A309" s="87"/>
      <c r="B309" s="88"/>
      <c r="C309" s="89"/>
      <c r="D309" s="89"/>
      <c r="E309" s="90"/>
      <c r="F309" s="91"/>
      <c r="G309" s="92"/>
      <c r="H309" s="87"/>
      <c r="I309" s="93"/>
      <c r="J309" s="94"/>
      <c r="K309" s="95"/>
      <c r="L309" s="87"/>
      <c r="M309" s="94"/>
      <c r="N309" s="87"/>
      <c r="O309" s="87"/>
      <c r="P309" s="96"/>
      <c r="Q309" s="97"/>
      <c r="R309" s="87"/>
      <c r="S309" s="87"/>
    </row>
    <row r="310" customHeight="1" spans="1:19">
      <c r="A310" s="87"/>
      <c r="B310" s="88"/>
      <c r="C310" s="89"/>
      <c r="D310" s="89"/>
      <c r="E310" s="90"/>
      <c r="F310" s="91"/>
      <c r="G310" s="92"/>
      <c r="H310" s="87"/>
      <c r="I310" s="93"/>
      <c r="J310" s="94"/>
      <c r="K310" s="95"/>
      <c r="L310" s="87"/>
      <c r="M310" s="94"/>
      <c r="N310" s="87"/>
      <c r="O310" s="87"/>
      <c r="P310" s="96"/>
      <c r="Q310" s="97"/>
      <c r="R310" s="87"/>
      <c r="S310" s="87"/>
    </row>
    <row r="311" customHeight="1" spans="1:19">
      <c r="A311" s="87"/>
      <c r="B311" s="88"/>
      <c r="C311" s="89"/>
      <c r="D311" s="89"/>
      <c r="E311" s="90"/>
      <c r="F311" s="91"/>
      <c r="G311" s="92"/>
      <c r="H311" s="87"/>
      <c r="I311" s="93"/>
      <c r="J311" s="94"/>
      <c r="K311" s="95"/>
      <c r="L311" s="87"/>
      <c r="M311" s="94"/>
      <c r="N311" s="87"/>
      <c r="O311" s="87"/>
      <c r="P311" s="96"/>
      <c r="Q311" s="97"/>
      <c r="R311" s="87"/>
      <c r="S311" s="87"/>
    </row>
    <row r="312" customHeight="1" spans="1:19">
      <c r="A312" s="87"/>
      <c r="B312" s="88"/>
      <c r="C312" s="89"/>
      <c r="D312" s="89"/>
      <c r="E312" s="90"/>
      <c r="F312" s="91"/>
      <c r="G312" s="92"/>
      <c r="H312" s="87"/>
      <c r="I312" s="93"/>
      <c r="J312" s="94"/>
      <c r="K312" s="95"/>
      <c r="L312" s="87"/>
      <c r="M312" s="94"/>
      <c r="N312" s="87"/>
      <c r="O312" s="87"/>
      <c r="P312" s="96"/>
      <c r="Q312" s="97"/>
      <c r="R312" s="87"/>
      <c r="S312" s="87"/>
    </row>
    <row r="313" customHeight="1" spans="1:19">
      <c r="A313" s="87"/>
      <c r="B313" s="88"/>
      <c r="C313" s="89"/>
      <c r="D313" s="89"/>
      <c r="E313" s="90"/>
      <c r="F313" s="91"/>
      <c r="G313" s="92"/>
      <c r="H313" s="87"/>
      <c r="I313" s="93"/>
      <c r="J313" s="94"/>
      <c r="K313" s="95"/>
      <c r="L313" s="87"/>
      <c r="M313" s="94"/>
      <c r="N313" s="87"/>
      <c r="O313" s="87"/>
      <c r="P313" s="96"/>
      <c r="Q313" s="97"/>
      <c r="R313" s="87"/>
      <c r="S313" s="87"/>
    </row>
    <row r="314" customHeight="1" spans="1:19">
      <c r="A314" s="87"/>
      <c r="B314" s="88"/>
      <c r="C314" s="89"/>
      <c r="D314" s="89"/>
      <c r="E314" s="90"/>
      <c r="F314" s="91"/>
      <c r="G314" s="92"/>
      <c r="H314" s="87"/>
      <c r="I314" s="93"/>
      <c r="J314" s="94"/>
      <c r="K314" s="95"/>
      <c r="L314" s="87"/>
      <c r="M314" s="94"/>
      <c r="N314" s="87"/>
      <c r="O314" s="87"/>
      <c r="P314" s="96"/>
      <c r="Q314" s="97"/>
      <c r="R314" s="87"/>
      <c r="S314" s="87"/>
    </row>
    <row r="315" customHeight="1" spans="1:19">
      <c r="A315" s="87"/>
      <c r="B315" s="88"/>
      <c r="C315" s="89"/>
      <c r="D315" s="89"/>
      <c r="E315" s="90"/>
      <c r="F315" s="91"/>
      <c r="G315" s="92"/>
      <c r="H315" s="87"/>
      <c r="I315" s="93"/>
      <c r="J315" s="94"/>
      <c r="K315" s="95"/>
      <c r="L315" s="87"/>
      <c r="M315" s="94"/>
      <c r="N315" s="87"/>
      <c r="O315" s="87"/>
      <c r="P315" s="96"/>
      <c r="Q315" s="97"/>
      <c r="R315" s="87"/>
      <c r="S315" s="87"/>
    </row>
    <row r="316" customHeight="1" spans="1:19">
      <c r="A316" s="87"/>
      <c r="B316" s="88"/>
      <c r="C316" s="89"/>
      <c r="D316" s="89"/>
      <c r="E316" s="90"/>
      <c r="F316" s="91"/>
      <c r="G316" s="92"/>
      <c r="H316" s="87"/>
      <c r="I316" s="93"/>
      <c r="J316" s="94"/>
      <c r="K316" s="95"/>
      <c r="L316" s="87"/>
      <c r="M316" s="94"/>
      <c r="N316" s="87"/>
      <c r="O316" s="87"/>
      <c r="P316" s="96"/>
      <c r="Q316" s="97"/>
      <c r="R316" s="87"/>
      <c r="S316" s="87"/>
    </row>
    <row r="317" customHeight="1" spans="1:19">
      <c r="A317" s="87"/>
      <c r="B317" s="88"/>
      <c r="C317" s="89"/>
      <c r="D317" s="89"/>
      <c r="E317" s="90"/>
      <c r="F317" s="91"/>
      <c r="G317" s="92"/>
      <c r="H317" s="87"/>
      <c r="I317" s="93"/>
      <c r="J317" s="94"/>
      <c r="K317" s="95"/>
      <c r="L317" s="87"/>
      <c r="M317" s="94"/>
      <c r="N317" s="87"/>
      <c r="O317" s="87"/>
      <c r="P317" s="96"/>
      <c r="Q317" s="97"/>
      <c r="R317" s="87"/>
      <c r="S317" s="87"/>
    </row>
    <row r="318" customHeight="1" spans="1:19">
      <c r="A318" s="87"/>
      <c r="B318" s="88"/>
      <c r="C318" s="89"/>
      <c r="D318" s="89"/>
      <c r="E318" s="90"/>
      <c r="F318" s="91"/>
      <c r="G318" s="92"/>
      <c r="H318" s="87"/>
      <c r="I318" s="93"/>
      <c r="J318" s="94"/>
      <c r="K318" s="95"/>
      <c r="L318" s="87"/>
      <c r="M318" s="94"/>
      <c r="N318" s="87"/>
      <c r="O318" s="87"/>
      <c r="P318" s="96"/>
      <c r="Q318" s="97"/>
      <c r="R318" s="87"/>
      <c r="S318" s="87"/>
    </row>
    <row r="319" customHeight="1" spans="1:19">
      <c r="A319" s="87"/>
      <c r="B319" s="88"/>
      <c r="C319" s="89"/>
      <c r="D319" s="89"/>
      <c r="E319" s="90"/>
      <c r="F319" s="91"/>
      <c r="G319" s="92"/>
      <c r="H319" s="87"/>
      <c r="I319" s="93"/>
      <c r="J319" s="94"/>
      <c r="K319" s="95"/>
      <c r="L319" s="87"/>
      <c r="M319" s="94"/>
      <c r="N319" s="87"/>
      <c r="O319" s="87"/>
      <c r="P319" s="96"/>
      <c r="Q319" s="97"/>
      <c r="R319" s="87"/>
      <c r="S319" s="87"/>
    </row>
    <row r="320" customHeight="1" spans="1:19">
      <c r="A320" s="87"/>
      <c r="B320" s="88"/>
      <c r="C320" s="89"/>
      <c r="D320" s="89"/>
      <c r="E320" s="90"/>
      <c r="F320" s="91"/>
      <c r="G320" s="92"/>
      <c r="H320" s="87"/>
      <c r="I320" s="93"/>
      <c r="J320" s="94"/>
      <c r="K320" s="95"/>
      <c r="L320" s="87"/>
      <c r="M320" s="94"/>
      <c r="N320" s="87"/>
      <c r="O320" s="87"/>
      <c r="P320" s="96"/>
      <c r="Q320" s="97"/>
      <c r="R320" s="87"/>
      <c r="S320" s="87"/>
    </row>
    <row r="321" customHeight="1" spans="1:19">
      <c r="A321" s="87"/>
      <c r="B321" s="88"/>
      <c r="C321" s="89"/>
      <c r="D321" s="89"/>
      <c r="E321" s="90"/>
      <c r="F321" s="91"/>
      <c r="G321" s="92"/>
      <c r="H321" s="87"/>
      <c r="I321" s="93"/>
      <c r="J321" s="94"/>
      <c r="K321" s="95"/>
      <c r="L321" s="87"/>
      <c r="M321" s="94"/>
      <c r="N321" s="87"/>
      <c r="O321" s="87"/>
      <c r="P321" s="96"/>
      <c r="Q321" s="97"/>
      <c r="R321" s="87"/>
      <c r="S321" s="87"/>
    </row>
    <row r="322" customHeight="1" spans="1:19">
      <c r="A322" s="87"/>
      <c r="B322" s="88"/>
      <c r="C322" s="89"/>
      <c r="D322" s="89"/>
      <c r="E322" s="90"/>
      <c r="F322" s="91"/>
      <c r="G322" s="92"/>
      <c r="H322" s="87"/>
      <c r="I322" s="93"/>
      <c r="J322" s="94"/>
      <c r="K322" s="95"/>
      <c r="L322" s="87"/>
      <c r="M322" s="94"/>
      <c r="N322" s="87"/>
      <c r="O322" s="87"/>
      <c r="P322" s="96"/>
      <c r="Q322" s="97"/>
      <c r="R322" s="87"/>
      <c r="S322" s="87"/>
    </row>
    <row r="323" customHeight="1" spans="1:19">
      <c r="A323" s="87"/>
      <c r="B323" s="88"/>
      <c r="C323" s="89"/>
      <c r="D323" s="89"/>
      <c r="E323" s="90"/>
      <c r="F323" s="91"/>
      <c r="G323" s="92"/>
      <c r="H323" s="87"/>
      <c r="I323" s="93"/>
      <c r="J323" s="94"/>
      <c r="K323" s="95"/>
      <c r="L323" s="87"/>
      <c r="M323" s="94"/>
      <c r="N323" s="87"/>
      <c r="O323" s="87"/>
      <c r="P323" s="96"/>
      <c r="Q323" s="97"/>
      <c r="R323" s="87"/>
      <c r="S323" s="87"/>
    </row>
    <row r="324" customHeight="1" spans="1:19">
      <c r="A324" s="87"/>
      <c r="B324" s="88"/>
      <c r="C324" s="89"/>
      <c r="D324" s="89"/>
      <c r="E324" s="90"/>
      <c r="F324" s="91"/>
      <c r="G324" s="92"/>
      <c r="H324" s="87"/>
      <c r="I324" s="93"/>
      <c r="J324" s="94"/>
      <c r="K324" s="95"/>
      <c r="L324" s="87"/>
      <c r="M324" s="94"/>
      <c r="N324" s="87"/>
      <c r="O324" s="87"/>
      <c r="P324" s="96"/>
      <c r="Q324" s="97"/>
      <c r="R324" s="87"/>
      <c r="S324" s="87"/>
    </row>
    <row r="325" customHeight="1" spans="1:19">
      <c r="A325" s="87"/>
      <c r="B325" s="88"/>
      <c r="C325" s="89"/>
      <c r="D325" s="89"/>
      <c r="E325" s="90"/>
      <c r="F325" s="91"/>
      <c r="G325" s="92"/>
      <c r="H325" s="87"/>
      <c r="I325" s="93"/>
      <c r="J325" s="94"/>
      <c r="K325" s="95"/>
      <c r="L325" s="87"/>
      <c r="M325" s="94"/>
      <c r="N325" s="87"/>
      <c r="O325" s="87"/>
      <c r="P325" s="96"/>
      <c r="Q325" s="97"/>
      <c r="R325" s="87"/>
      <c r="S325" s="87"/>
    </row>
    <row r="326" customHeight="1" spans="1:19">
      <c r="A326" s="87"/>
      <c r="B326" s="88"/>
      <c r="C326" s="89"/>
      <c r="D326" s="89"/>
      <c r="E326" s="90"/>
      <c r="F326" s="91"/>
      <c r="G326" s="92"/>
      <c r="H326" s="87"/>
      <c r="I326" s="93"/>
      <c r="J326" s="94"/>
      <c r="K326" s="95"/>
      <c r="L326" s="87"/>
      <c r="M326" s="94"/>
      <c r="N326" s="87"/>
      <c r="O326" s="87"/>
      <c r="P326" s="96"/>
      <c r="Q326" s="97"/>
      <c r="R326" s="87"/>
      <c r="S326" s="87"/>
    </row>
    <row r="327" customHeight="1" spans="1:19">
      <c r="A327" s="87"/>
      <c r="B327" s="88"/>
      <c r="C327" s="89"/>
      <c r="D327" s="89"/>
      <c r="E327" s="90"/>
      <c r="F327" s="91"/>
      <c r="G327" s="92"/>
      <c r="H327" s="87"/>
      <c r="I327" s="93"/>
      <c r="J327" s="94"/>
      <c r="K327" s="95"/>
      <c r="L327" s="87"/>
      <c r="M327" s="94"/>
      <c r="N327" s="87"/>
      <c r="O327" s="87"/>
      <c r="P327" s="96"/>
      <c r="Q327" s="97"/>
      <c r="R327" s="87"/>
      <c r="S327" s="87"/>
    </row>
    <row r="328" customHeight="1" spans="1:19">
      <c r="A328" s="87"/>
      <c r="B328" s="88"/>
      <c r="C328" s="89"/>
      <c r="D328" s="89"/>
      <c r="E328" s="90"/>
      <c r="F328" s="91"/>
      <c r="G328" s="92"/>
      <c r="H328" s="87"/>
      <c r="I328" s="93"/>
      <c r="J328" s="94"/>
      <c r="K328" s="95"/>
      <c r="L328" s="87"/>
      <c r="M328" s="94"/>
      <c r="N328" s="87"/>
      <c r="O328" s="87"/>
      <c r="P328" s="96"/>
      <c r="Q328" s="97"/>
      <c r="R328" s="87"/>
      <c r="S328" s="87"/>
    </row>
    <row r="329" customHeight="1" spans="1:19">
      <c r="A329" s="87"/>
      <c r="B329" s="88"/>
      <c r="C329" s="89"/>
      <c r="D329" s="89"/>
      <c r="E329" s="90"/>
      <c r="F329" s="91"/>
      <c r="G329" s="92"/>
      <c r="H329" s="87"/>
      <c r="I329" s="93"/>
      <c r="J329" s="94"/>
      <c r="K329" s="95"/>
      <c r="L329" s="87"/>
      <c r="M329" s="94"/>
      <c r="N329" s="87"/>
      <c r="O329" s="87"/>
      <c r="P329" s="96"/>
      <c r="Q329" s="97"/>
      <c r="R329" s="87"/>
      <c r="S329" s="87"/>
    </row>
    <row r="330" customHeight="1" spans="1:19">
      <c r="A330" s="87"/>
      <c r="B330" s="88"/>
      <c r="C330" s="89"/>
      <c r="D330" s="89"/>
      <c r="E330" s="90"/>
      <c r="F330" s="91"/>
      <c r="G330" s="92"/>
      <c r="H330" s="87"/>
      <c r="I330" s="93"/>
      <c r="J330" s="94"/>
      <c r="K330" s="95"/>
      <c r="L330" s="87"/>
      <c r="M330" s="94"/>
      <c r="N330" s="87"/>
      <c r="O330" s="87"/>
      <c r="P330" s="96"/>
      <c r="Q330" s="97"/>
      <c r="R330" s="87"/>
      <c r="S330" s="87"/>
    </row>
    <row r="331" customHeight="1" spans="1:19">
      <c r="A331" s="87"/>
      <c r="B331" s="88"/>
      <c r="C331" s="89"/>
      <c r="D331" s="89"/>
      <c r="E331" s="90"/>
      <c r="F331" s="91"/>
      <c r="G331" s="92"/>
      <c r="H331" s="87"/>
      <c r="I331" s="93"/>
      <c r="J331" s="94"/>
      <c r="K331" s="95"/>
      <c r="L331" s="87"/>
      <c r="M331" s="94"/>
      <c r="N331" s="87"/>
      <c r="O331" s="87"/>
      <c r="P331" s="96"/>
      <c r="Q331" s="97"/>
      <c r="R331" s="87"/>
      <c r="S331" s="87"/>
    </row>
    <row r="332" customHeight="1" spans="1:19">
      <c r="A332" s="87"/>
      <c r="B332" s="88"/>
      <c r="C332" s="89"/>
      <c r="D332" s="89"/>
      <c r="E332" s="90"/>
      <c r="F332" s="91"/>
      <c r="G332" s="92"/>
      <c r="H332" s="87"/>
      <c r="I332" s="93"/>
      <c r="J332" s="94"/>
      <c r="K332" s="95"/>
      <c r="L332" s="87"/>
      <c r="M332" s="94"/>
      <c r="N332" s="87"/>
      <c r="O332" s="87"/>
      <c r="P332" s="96"/>
      <c r="Q332" s="97"/>
      <c r="R332" s="87"/>
      <c r="S332" s="87"/>
    </row>
    <row r="333" customHeight="1" spans="1:19">
      <c r="A333" s="87"/>
      <c r="B333" s="88"/>
      <c r="C333" s="89"/>
      <c r="D333" s="89"/>
      <c r="E333" s="90"/>
      <c r="F333" s="91"/>
      <c r="G333" s="92"/>
      <c r="H333" s="87"/>
      <c r="I333" s="93"/>
      <c r="J333" s="94"/>
      <c r="K333" s="95"/>
      <c r="L333" s="87"/>
      <c r="M333" s="94"/>
      <c r="N333" s="87"/>
      <c r="O333" s="87"/>
      <c r="P333" s="96"/>
      <c r="Q333" s="97"/>
      <c r="R333" s="87"/>
      <c r="S333" s="87"/>
    </row>
    <row r="334" customHeight="1" spans="1:19">
      <c r="A334" s="87"/>
      <c r="B334" s="88"/>
      <c r="C334" s="89"/>
      <c r="D334" s="89"/>
      <c r="E334" s="90"/>
      <c r="F334" s="91"/>
      <c r="G334" s="92"/>
      <c r="H334" s="87"/>
      <c r="I334" s="93"/>
      <c r="J334" s="94"/>
      <c r="K334" s="95"/>
      <c r="L334" s="87"/>
      <c r="M334" s="94"/>
      <c r="N334" s="87"/>
      <c r="O334" s="87"/>
      <c r="P334" s="96"/>
      <c r="Q334" s="97"/>
      <c r="R334" s="87"/>
      <c r="S334" s="87"/>
    </row>
    <row r="335" customHeight="1" spans="1:19">
      <c r="A335" s="87"/>
      <c r="B335" s="88"/>
      <c r="C335" s="89"/>
      <c r="D335" s="89"/>
      <c r="E335" s="90"/>
      <c r="F335" s="91"/>
      <c r="G335" s="92"/>
      <c r="H335" s="87"/>
      <c r="I335" s="93"/>
      <c r="J335" s="94"/>
      <c r="K335" s="95"/>
      <c r="L335" s="87"/>
      <c r="M335" s="94"/>
      <c r="N335" s="87"/>
      <c r="O335" s="87"/>
      <c r="P335" s="96"/>
      <c r="Q335" s="97"/>
      <c r="R335" s="87"/>
      <c r="S335" s="87"/>
    </row>
    <row r="336" customHeight="1" spans="1:19">
      <c r="A336" s="87"/>
      <c r="B336" s="88"/>
      <c r="C336" s="89"/>
      <c r="D336" s="89"/>
      <c r="E336" s="90"/>
      <c r="F336" s="91"/>
      <c r="G336" s="92"/>
      <c r="H336" s="87"/>
      <c r="I336" s="93"/>
      <c r="J336" s="94"/>
      <c r="K336" s="95"/>
      <c r="L336" s="87"/>
      <c r="M336" s="94"/>
      <c r="N336" s="87"/>
      <c r="O336" s="87"/>
      <c r="P336" s="96"/>
      <c r="Q336" s="97"/>
      <c r="R336" s="87"/>
      <c r="S336" s="87"/>
    </row>
    <row r="337" customHeight="1" spans="1:19">
      <c r="A337" s="87"/>
      <c r="B337" s="88"/>
      <c r="C337" s="89"/>
      <c r="D337" s="89"/>
      <c r="E337" s="90"/>
      <c r="F337" s="91"/>
      <c r="G337" s="92"/>
      <c r="H337" s="87"/>
      <c r="I337" s="93"/>
      <c r="J337" s="94"/>
      <c r="K337" s="95"/>
      <c r="L337" s="87"/>
      <c r="M337" s="94"/>
      <c r="N337" s="87"/>
      <c r="O337" s="87"/>
      <c r="P337" s="96"/>
      <c r="Q337" s="97"/>
      <c r="R337" s="87"/>
      <c r="S337" s="87"/>
    </row>
    <row r="338" customHeight="1" spans="1:19">
      <c r="A338" s="87"/>
      <c r="B338" s="88"/>
      <c r="C338" s="89"/>
      <c r="D338" s="89"/>
      <c r="E338" s="90"/>
      <c r="F338" s="91"/>
      <c r="G338" s="92"/>
      <c r="H338" s="87"/>
      <c r="I338" s="93"/>
      <c r="J338" s="94"/>
      <c r="K338" s="95"/>
      <c r="L338" s="87"/>
      <c r="M338" s="94"/>
      <c r="N338" s="87"/>
      <c r="O338" s="87"/>
      <c r="P338" s="96"/>
      <c r="Q338" s="97"/>
      <c r="R338" s="87"/>
      <c r="S338" s="87"/>
    </row>
    <row r="339" customHeight="1" spans="1:19">
      <c r="A339" s="87"/>
      <c r="B339" s="88"/>
      <c r="C339" s="89"/>
      <c r="D339" s="89"/>
      <c r="E339" s="90"/>
      <c r="F339" s="91"/>
      <c r="G339" s="92"/>
      <c r="H339" s="87"/>
      <c r="I339" s="93"/>
      <c r="J339" s="94"/>
      <c r="K339" s="95"/>
      <c r="L339" s="87"/>
      <c r="M339" s="94"/>
      <c r="N339" s="87"/>
      <c r="O339" s="87"/>
      <c r="P339" s="96"/>
      <c r="Q339" s="97"/>
      <c r="R339" s="87"/>
      <c r="S339" s="87"/>
    </row>
    <row r="340" customHeight="1" spans="1:19">
      <c r="A340" s="87"/>
      <c r="B340" s="88"/>
      <c r="C340" s="89"/>
      <c r="D340" s="89"/>
      <c r="E340" s="90"/>
      <c r="F340" s="91"/>
      <c r="G340" s="92"/>
      <c r="H340" s="87"/>
      <c r="I340" s="93"/>
      <c r="J340" s="94"/>
      <c r="K340" s="95"/>
      <c r="L340" s="87"/>
      <c r="M340" s="94"/>
      <c r="N340" s="87"/>
      <c r="O340" s="87"/>
      <c r="P340" s="96"/>
      <c r="Q340" s="97"/>
      <c r="R340" s="87"/>
      <c r="S340" s="87"/>
    </row>
    <row r="341" customHeight="1" spans="1:19">
      <c r="A341" s="87"/>
      <c r="B341" s="88"/>
      <c r="C341" s="89"/>
      <c r="D341" s="89"/>
      <c r="E341" s="90"/>
      <c r="F341" s="91"/>
      <c r="G341" s="92"/>
      <c r="H341" s="87"/>
      <c r="I341" s="93"/>
      <c r="J341" s="94"/>
      <c r="K341" s="95"/>
      <c r="L341" s="87"/>
      <c r="M341" s="94"/>
      <c r="N341" s="87"/>
      <c r="O341" s="87"/>
      <c r="P341" s="96"/>
      <c r="Q341" s="97"/>
      <c r="R341" s="87"/>
      <c r="S341" s="87"/>
    </row>
    <row r="342" customHeight="1" spans="1:19">
      <c r="A342" s="87"/>
      <c r="B342" s="88"/>
      <c r="C342" s="89"/>
      <c r="D342" s="89"/>
      <c r="E342" s="90"/>
      <c r="F342" s="91"/>
      <c r="G342" s="92"/>
      <c r="H342" s="87"/>
      <c r="I342" s="93"/>
      <c r="J342" s="94"/>
      <c r="K342" s="95"/>
      <c r="L342" s="87"/>
      <c r="M342" s="94"/>
      <c r="N342" s="87"/>
      <c r="O342" s="87"/>
      <c r="P342" s="96"/>
      <c r="Q342" s="97"/>
      <c r="R342" s="87"/>
      <c r="S342" s="87"/>
    </row>
    <row r="343" customHeight="1" spans="1:19">
      <c r="A343" s="87"/>
      <c r="B343" s="88"/>
      <c r="C343" s="89"/>
      <c r="D343" s="89"/>
      <c r="E343" s="90"/>
      <c r="F343" s="91"/>
      <c r="G343" s="92"/>
      <c r="H343" s="87"/>
      <c r="I343" s="93"/>
      <c r="J343" s="94"/>
      <c r="K343" s="95"/>
      <c r="L343" s="87"/>
      <c r="M343" s="94"/>
      <c r="N343" s="87"/>
      <c r="O343" s="87"/>
      <c r="P343" s="96"/>
      <c r="Q343" s="97"/>
      <c r="R343" s="87"/>
      <c r="S343" s="87"/>
    </row>
    <row r="344" customHeight="1" spans="1:19">
      <c r="A344" s="87"/>
      <c r="B344" s="88"/>
      <c r="C344" s="89"/>
      <c r="D344" s="89"/>
      <c r="E344" s="90"/>
      <c r="F344" s="91"/>
      <c r="G344" s="92"/>
      <c r="H344" s="87"/>
      <c r="I344" s="93"/>
      <c r="J344" s="94"/>
      <c r="K344" s="95"/>
      <c r="L344" s="87"/>
      <c r="M344" s="94"/>
      <c r="N344" s="87"/>
      <c r="O344" s="87"/>
      <c r="P344" s="96"/>
      <c r="Q344" s="97"/>
      <c r="R344" s="87"/>
      <c r="S344" s="87"/>
    </row>
    <row r="345" customHeight="1" spans="1:19">
      <c r="A345" s="87"/>
      <c r="B345" s="88"/>
      <c r="C345" s="89"/>
      <c r="D345" s="89"/>
      <c r="E345" s="90"/>
      <c r="F345" s="91"/>
      <c r="G345" s="92"/>
      <c r="H345" s="87"/>
      <c r="I345" s="93"/>
      <c r="J345" s="94"/>
      <c r="K345" s="95"/>
      <c r="L345" s="87"/>
      <c r="M345" s="94"/>
      <c r="N345" s="87"/>
      <c r="O345" s="87"/>
      <c r="P345" s="96"/>
      <c r="Q345" s="97"/>
      <c r="R345" s="87"/>
      <c r="S345" s="87"/>
    </row>
    <row r="346" customHeight="1" spans="1:19">
      <c r="A346" s="87"/>
      <c r="B346" s="88"/>
      <c r="C346" s="89"/>
      <c r="D346" s="89"/>
      <c r="E346" s="90"/>
      <c r="F346" s="91"/>
      <c r="G346" s="92"/>
      <c r="H346" s="87"/>
      <c r="I346" s="93"/>
      <c r="J346" s="94"/>
      <c r="K346" s="95"/>
      <c r="L346" s="87"/>
      <c r="M346" s="94"/>
      <c r="N346" s="87"/>
      <c r="O346" s="87"/>
      <c r="P346" s="96"/>
      <c r="Q346" s="97"/>
      <c r="R346" s="87"/>
      <c r="S346" s="87"/>
    </row>
    <row r="347" customHeight="1" spans="1:19">
      <c r="A347" s="87"/>
      <c r="B347" s="88"/>
      <c r="C347" s="89"/>
      <c r="D347" s="89"/>
      <c r="E347" s="90"/>
      <c r="F347" s="91"/>
      <c r="G347" s="92"/>
      <c r="H347" s="87"/>
      <c r="I347" s="93"/>
      <c r="J347" s="94"/>
      <c r="K347" s="95"/>
      <c r="L347" s="87"/>
      <c r="M347" s="94"/>
      <c r="N347" s="87"/>
      <c r="O347" s="87"/>
      <c r="P347" s="96"/>
      <c r="Q347" s="97"/>
      <c r="R347" s="87"/>
      <c r="S347" s="87"/>
    </row>
    <row r="348" customHeight="1" spans="1:19">
      <c r="A348" s="87"/>
      <c r="B348" s="88"/>
      <c r="C348" s="89"/>
      <c r="D348" s="89"/>
      <c r="E348" s="90"/>
      <c r="F348" s="91"/>
      <c r="G348" s="92"/>
      <c r="H348" s="87"/>
      <c r="I348" s="93"/>
      <c r="J348" s="94"/>
      <c r="K348" s="95"/>
      <c r="L348" s="87"/>
      <c r="M348" s="94"/>
      <c r="N348" s="87"/>
      <c r="O348" s="87"/>
      <c r="P348" s="96"/>
      <c r="Q348" s="97"/>
      <c r="R348" s="87"/>
      <c r="S348" s="87"/>
    </row>
    <row r="349" customHeight="1" spans="1:19">
      <c r="A349" s="87"/>
      <c r="B349" s="88"/>
      <c r="C349" s="89"/>
      <c r="D349" s="89"/>
      <c r="E349" s="90"/>
      <c r="F349" s="91"/>
      <c r="G349" s="92"/>
      <c r="H349" s="87"/>
      <c r="I349" s="93"/>
      <c r="J349" s="94"/>
      <c r="K349" s="95"/>
      <c r="L349" s="87"/>
      <c r="M349" s="94"/>
      <c r="N349" s="87"/>
      <c r="O349" s="87"/>
      <c r="P349" s="96"/>
      <c r="Q349" s="97"/>
      <c r="R349" s="87"/>
      <c r="S349" s="87"/>
    </row>
    <row r="350" customHeight="1" spans="1:19">
      <c r="A350" s="87"/>
      <c r="B350" s="88"/>
      <c r="C350" s="89"/>
      <c r="D350" s="89"/>
      <c r="E350" s="90"/>
      <c r="F350" s="91"/>
      <c r="G350" s="92"/>
      <c r="H350" s="87"/>
      <c r="I350" s="93"/>
      <c r="J350" s="94"/>
      <c r="K350" s="95"/>
      <c r="L350" s="87"/>
      <c r="M350" s="94"/>
      <c r="N350" s="87"/>
      <c r="O350" s="87"/>
      <c r="P350" s="96"/>
      <c r="Q350" s="97"/>
      <c r="R350" s="87"/>
      <c r="S350" s="87"/>
    </row>
    <row r="351" customHeight="1" spans="1:19">
      <c r="A351" s="87"/>
      <c r="B351" s="88"/>
      <c r="C351" s="89"/>
      <c r="D351" s="89"/>
      <c r="E351" s="90"/>
      <c r="F351" s="91"/>
      <c r="G351" s="92"/>
      <c r="H351" s="87"/>
      <c r="I351" s="93"/>
      <c r="J351" s="94"/>
      <c r="K351" s="95"/>
      <c r="L351" s="87"/>
      <c r="M351" s="94"/>
      <c r="N351" s="87"/>
      <c r="O351" s="87"/>
      <c r="P351" s="96"/>
      <c r="Q351" s="97"/>
      <c r="R351" s="87"/>
      <c r="S351" s="87"/>
    </row>
    <row r="352" customHeight="1" spans="1:19">
      <c r="A352" s="87"/>
      <c r="B352" s="88"/>
      <c r="C352" s="89"/>
      <c r="D352" s="89"/>
      <c r="E352" s="90"/>
      <c r="F352" s="91"/>
      <c r="G352" s="92"/>
      <c r="H352" s="87"/>
      <c r="I352" s="93"/>
      <c r="J352" s="94"/>
      <c r="K352" s="95"/>
      <c r="L352" s="87"/>
      <c r="M352" s="94"/>
      <c r="N352" s="87"/>
      <c r="O352" s="87"/>
      <c r="P352" s="96"/>
      <c r="Q352" s="97"/>
      <c r="R352" s="87"/>
      <c r="S352" s="87"/>
    </row>
    <row r="353" customHeight="1" spans="1:19">
      <c r="A353" s="87"/>
      <c r="B353" s="88"/>
      <c r="C353" s="89"/>
      <c r="D353" s="89"/>
      <c r="E353" s="90"/>
      <c r="F353" s="91"/>
      <c r="G353" s="92"/>
      <c r="H353" s="87"/>
      <c r="I353" s="93"/>
      <c r="J353" s="94"/>
      <c r="K353" s="95"/>
      <c r="L353" s="87"/>
      <c r="M353" s="94"/>
      <c r="N353" s="87"/>
      <c r="O353" s="87"/>
      <c r="P353" s="96"/>
      <c r="Q353" s="97"/>
      <c r="R353" s="87"/>
      <c r="S353" s="87"/>
    </row>
    <row r="354" customHeight="1" spans="1:19">
      <c r="A354" s="87"/>
      <c r="B354" s="88"/>
      <c r="C354" s="89"/>
      <c r="D354" s="89"/>
      <c r="E354" s="90"/>
      <c r="F354" s="91"/>
      <c r="G354" s="92"/>
      <c r="H354" s="87"/>
      <c r="I354" s="93"/>
      <c r="J354" s="94"/>
      <c r="K354" s="95"/>
      <c r="L354" s="87"/>
      <c r="M354" s="94"/>
      <c r="N354" s="87"/>
      <c r="O354" s="87"/>
      <c r="P354" s="96"/>
      <c r="Q354" s="97"/>
      <c r="R354" s="87"/>
      <c r="S354" s="87"/>
    </row>
    <row r="355" customHeight="1" spans="1:19">
      <c r="A355" s="87"/>
      <c r="B355" s="88"/>
      <c r="C355" s="89"/>
      <c r="D355" s="89"/>
      <c r="E355" s="90"/>
      <c r="F355" s="91"/>
      <c r="G355" s="92"/>
      <c r="H355" s="87"/>
      <c r="I355" s="93"/>
      <c r="J355" s="94"/>
      <c r="K355" s="95"/>
      <c r="L355" s="87"/>
      <c r="M355" s="94"/>
      <c r="N355" s="87"/>
      <c r="O355" s="87"/>
      <c r="P355" s="96"/>
      <c r="Q355" s="97"/>
      <c r="R355" s="87"/>
      <c r="S355" s="87"/>
    </row>
    <row r="356" customHeight="1" spans="1:19">
      <c r="A356" s="87"/>
      <c r="B356" s="88"/>
      <c r="C356" s="89"/>
      <c r="D356" s="89"/>
      <c r="E356" s="90"/>
      <c r="F356" s="91"/>
      <c r="G356" s="92"/>
      <c r="H356" s="87"/>
      <c r="I356" s="93"/>
      <c r="J356" s="94"/>
      <c r="K356" s="95"/>
      <c r="L356" s="87"/>
      <c r="M356" s="94"/>
      <c r="N356" s="87"/>
      <c r="O356" s="87"/>
      <c r="P356" s="96"/>
      <c r="Q356" s="97"/>
      <c r="R356" s="87"/>
      <c r="S356" s="87"/>
    </row>
    <row r="357" customHeight="1" spans="1:19">
      <c r="A357" s="87"/>
      <c r="B357" s="88"/>
      <c r="C357" s="89"/>
      <c r="D357" s="89"/>
      <c r="E357" s="90"/>
      <c r="F357" s="91"/>
      <c r="G357" s="92"/>
      <c r="H357" s="87"/>
      <c r="I357" s="93"/>
      <c r="J357" s="94"/>
      <c r="K357" s="95"/>
      <c r="L357" s="87"/>
      <c r="M357" s="94"/>
      <c r="N357" s="87"/>
      <c r="O357" s="87"/>
      <c r="P357" s="96"/>
      <c r="Q357" s="97"/>
      <c r="R357" s="87"/>
      <c r="S357" s="87"/>
    </row>
    <row r="358" customHeight="1" spans="1:19">
      <c r="A358" s="87"/>
      <c r="B358" s="88"/>
      <c r="C358" s="89"/>
      <c r="D358" s="89"/>
      <c r="E358" s="90"/>
      <c r="F358" s="91"/>
      <c r="G358" s="92"/>
      <c r="H358" s="87"/>
      <c r="I358" s="93"/>
      <c r="J358" s="94"/>
      <c r="K358" s="95"/>
      <c r="L358" s="87"/>
      <c r="M358" s="94"/>
      <c r="N358" s="87"/>
      <c r="O358" s="87"/>
      <c r="P358" s="96"/>
      <c r="Q358" s="97"/>
      <c r="R358" s="87"/>
      <c r="S358" s="87"/>
    </row>
    <row r="359" customHeight="1" spans="1:19">
      <c r="A359" s="87"/>
      <c r="B359" s="88"/>
      <c r="C359" s="89"/>
      <c r="D359" s="89"/>
      <c r="E359" s="90"/>
      <c r="F359" s="91"/>
      <c r="G359" s="92"/>
      <c r="H359" s="87"/>
      <c r="I359" s="93"/>
      <c r="J359" s="94"/>
      <c r="K359" s="95"/>
      <c r="L359" s="87"/>
      <c r="M359" s="94"/>
      <c r="N359" s="87"/>
      <c r="O359" s="87"/>
      <c r="P359" s="96"/>
      <c r="Q359" s="97"/>
      <c r="R359" s="87"/>
      <c r="S359" s="87"/>
    </row>
    <row r="360" customHeight="1" spans="1:19">
      <c r="A360" s="87"/>
      <c r="B360" s="88"/>
      <c r="C360" s="89"/>
      <c r="D360" s="89"/>
      <c r="E360" s="90"/>
      <c r="F360" s="91"/>
      <c r="G360" s="92"/>
      <c r="H360" s="87"/>
      <c r="I360" s="93"/>
      <c r="J360" s="94"/>
      <c r="K360" s="95"/>
      <c r="L360" s="87"/>
      <c r="M360" s="94"/>
      <c r="N360" s="87"/>
      <c r="O360" s="87"/>
      <c r="P360" s="96"/>
      <c r="Q360" s="97"/>
      <c r="R360" s="87"/>
      <c r="S360" s="87"/>
    </row>
    <row r="361" customHeight="1" spans="1:19">
      <c r="A361" s="87"/>
      <c r="B361" s="88"/>
      <c r="C361" s="89"/>
      <c r="D361" s="89"/>
      <c r="E361" s="90"/>
      <c r="F361" s="91"/>
      <c r="G361" s="92"/>
      <c r="H361" s="87"/>
      <c r="I361" s="93"/>
      <c r="J361" s="94"/>
      <c r="K361" s="95"/>
      <c r="L361" s="87"/>
      <c r="M361" s="94"/>
      <c r="N361" s="87"/>
      <c r="O361" s="87"/>
      <c r="P361" s="96"/>
      <c r="Q361" s="97"/>
      <c r="R361" s="87"/>
      <c r="S361" s="87"/>
    </row>
    <row r="362" customHeight="1" spans="1:19">
      <c r="A362" s="87"/>
      <c r="B362" s="88"/>
      <c r="C362" s="89"/>
      <c r="D362" s="89"/>
      <c r="E362" s="90"/>
      <c r="F362" s="91"/>
      <c r="G362" s="92"/>
      <c r="H362" s="87"/>
      <c r="I362" s="93"/>
      <c r="J362" s="94"/>
      <c r="K362" s="95"/>
      <c r="L362" s="87"/>
      <c r="M362" s="94"/>
      <c r="N362" s="87"/>
      <c r="O362" s="87"/>
      <c r="P362" s="96"/>
      <c r="Q362" s="97"/>
      <c r="R362" s="87"/>
      <c r="S362" s="87"/>
    </row>
    <row r="363" customHeight="1" spans="1:19">
      <c r="A363" s="87"/>
      <c r="B363" s="88"/>
      <c r="C363" s="89"/>
      <c r="D363" s="89"/>
      <c r="E363" s="90"/>
      <c r="F363" s="91"/>
      <c r="G363" s="92"/>
      <c r="H363" s="87"/>
      <c r="I363" s="93"/>
      <c r="J363" s="94"/>
      <c r="K363" s="95"/>
      <c r="L363" s="87"/>
      <c r="M363" s="94"/>
      <c r="N363" s="87"/>
      <c r="O363" s="87"/>
      <c r="P363" s="96"/>
      <c r="Q363" s="97"/>
      <c r="R363" s="87"/>
      <c r="S363" s="87"/>
    </row>
    <row r="364" customHeight="1" spans="1:19">
      <c r="A364" s="87"/>
      <c r="B364" s="88"/>
      <c r="C364" s="89"/>
      <c r="D364" s="89"/>
      <c r="E364" s="90"/>
      <c r="F364" s="91"/>
      <c r="G364" s="92"/>
      <c r="H364" s="87"/>
      <c r="I364" s="93"/>
      <c r="J364" s="94"/>
      <c r="K364" s="95"/>
      <c r="L364" s="87"/>
      <c r="M364" s="94"/>
      <c r="N364" s="87"/>
      <c r="O364" s="87"/>
      <c r="P364" s="96"/>
      <c r="Q364" s="97"/>
      <c r="R364" s="87"/>
      <c r="S364" s="87"/>
    </row>
    <row r="365" customHeight="1" spans="1:19">
      <c r="A365" s="87"/>
      <c r="B365" s="88"/>
      <c r="C365" s="89"/>
      <c r="D365" s="89"/>
      <c r="E365" s="90"/>
      <c r="F365" s="91"/>
      <c r="G365" s="92"/>
      <c r="H365" s="87"/>
      <c r="I365" s="93"/>
      <c r="J365" s="94"/>
      <c r="K365" s="95"/>
      <c r="L365" s="87"/>
      <c r="M365" s="94"/>
      <c r="N365" s="87"/>
      <c r="O365" s="87"/>
      <c r="P365" s="96"/>
      <c r="Q365" s="97"/>
      <c r="R365" s="87"/>
      <c r="S365" s="87"/>
    </row>
    <row r="366" customHeight="1" spans="1:19">
      <c r="A366" s="87"/>
      <c r="B366" s="88"/>
      <c r="C366" s="89"/>
      <c r="D366" s="89"/>
      <c r="E366" s="90"/>
      <c r="F366" s="91"/>
      <c r="G366" s="92"/>
      <c r="H366" s="87"/>
      <c r="I366" s="93"/>
      <c r="J366" s="94"/>
      <c r="K366" s="95"/>
      <c r="L366" s="87"/>
      <c r="M366" s="94"/>
      <c r="N366" s="87"/>
      <c r="O366" s="87"/>
      <c r="P366" s="96"/>
      <c r="Q366" s="97"/>
      <c r="R366" s="87"/>
      <c r="S366" s="87"/>
    </row>
    <row r="367" customHeight="1" spans="1:19">
      <c r="A367" s="87"/>
      <c r="B367" s="88"/>
      <c r="C367" s="89"/>
      <c r="D367" s="89"/>
      <c r="E367" s="90"/>
      <c r="F367" s="91"/>
      <c r="G367" s="92"/>
      <c r="H367" s="87"/>
      <c r="I367" s="93"/>
      <c r="J367" s="94"/>
      <c r="K367" s="95"/>
      <c r="L367" s="87"/>
      <c r="M367" s="94"/>
      <c r="N367" s="87"/>
      <c r="O367" s="87"/>
      <c r="P367" s="96"/>
      <c r="Q367" s="97"/>
      <c r="R367" s="87"/>
      <c r="S367" s="87"/>
    </row>
    <row r="368" customHeight="1" spans="1:19">
      <c r="A368" s="87"/>
      <c r="B368" s="88"/>
      <c r="C368" s="89"/>
      <c r="D368" s="89"/>
      <c r="E368" s="90"/>
      <c r="F368" s="91"/>
      <c r="G368" s="92"/>
      <c r="H368" s="87"/>
      <c r="I368" s="93"/>
      <c r="J368" s="94"/>
      <c r="K368" s="95"/>
      <c r="L368" s="87"/>
      <c r="M368" s="94"/>
      <c r="N368" s="87"/>
      <c r="O368" s="87"/>
      <c r="P368" s="96"/>
      <c r="Q368" s="97"/>
      <c r="R368" s="87"/>
      <c r="S368" s="87"/>
    </row>
    <row r="369" customHeight="1" spans="1:19">
      <c r="A369" s="87"/>
      <c r="B369" s="88"/>
      <c r="C369" s="89"/>
      <c r="D369" s="89"/>
      <c r="E369" s="90"/>
      <c r="F369" s="91"/>
      <c r="G369" s="92"/>
      <c r="H369" s="87"/>
      <c r="I369" s="93"/>
      <c r="J369" s="94"/>
      <c r="K369" s="95"/>
      <c r="L369" s="87"/>
      <c r="M369" s="94"/>
      <c r="N369" s="87"/>
      <c r="O369" s="87"/>
      <c r="P369" s="96"/>
      <c r="Q369" s="97"/>
      <c r="R369" s="87"/>
      <c r="S369" s="87"/>
    </row>
    <row r="370" customHeight="1" spans="1:19">
      <c r="A370" s="87"/>
      <c r="B370" s="88"/>
      <c r="C370" s="89"/>
      <c r="D370" s="89"/>
      <c r="E370" s="90"/>
      <c r="F370" s="91"/>
      <c r="G370" s="92"/>
      <c r="H370" s="87"/>
      <c r="I370" s="93"/>
      <c r="J370" s="94"/>
      <c r="K370" s="95"/>
      <c r="L370" s="87"/>
      <c r="M370" s="94"/>
      <c r="N370" s="87"/>
      <c r="O370" s="87"/>
      <c r="P370" s="96"/>
      <c r="Q370" s="97"/>
      <c r="R370" s="87"/>
      <c r="S370" s="87"/>
    </row>
    <row r="371" customHeight="1" spans="1:19">
      <c r="A371" s="87"/>
      <c r="B371" s="88"/>
      <c r="C371" s="89"/>
      <c r="D371" s="89"/>
      <c r="E371" s="90"/>
      <c r="F371" s="91"/>
      <c r="G371" s="92"/>
      <c r="H371" s="87"/>
      <c r="I371" s="93"/>
      <c r="J371" s="94"/>
      <c r="K371" s="95"/>
      <c r="L371" s="87"/>
      <c r="M371" s="94"/>
      <c r="N371" s="87"/>
      <c r="O371" s="87"/>
      <c r="P371" s="96"/>
      <c r="Q371" s="97"/>
      <c r="R371" s="87"/>
      <c r="S371" s="87"/>
    </row>
    <row r="372" customHeight="1" spans="1:19">
      <c r="A372" s="87"/>
      <c r="B372" s="88"/>
      <c r="C372" s="89"/>
      <c r="D372" s="89"/>
      <c r="E372" s="90"/>
      <c r="F372" s="91"/>
      <c r="G372" s="92"/>
      <c r="H372" s="87"/>
      <c r="I372" s="93"/>
      <c r="J372" s="94"/>
      <c r="K372" s="95"/>
      <c r="L372" s="87"/>
      <c r="M372" s="94"/>
      <c r="N372" s="87"/>
      <c r="O372" s="87"/>
      <c r="P372" s="96"/>
      <c r="Q372" s="97"/>
      <c r="R372" s="87"/>
      <c r="S372" s="87"/>
    </row>
    <row r="373" customHeight="1" spans="1:19">
      <c r="A373" s="87"/>
      <c r="B373" s="88"/>
      <c r="C373" s="89"/>
      <c r="D373" s="89"/>
      <c r="E373" s="90"/>
      <c r="F373" s="91"/>
      <c r="G373" s="92"/>
      <c r="H373" s="87"/>
      <c r="I373" s="93"/>
      <c r="J373" s="94"/>
      <c r="K373" s="95"/>
      <c r="L373" s="87"/>
      <c r="M373" s="94"/>
      <c r="N373" s="87"/>
      <c r="O373" s="87"/>
      <c r="P373" s="96"/>
      <c r="Q373" s="97"/>
      <c r="R373" s="87"/>
      <c r="S373" s="87"/>
    </row>
    <row r="374" customHeight="1" spans="1:19">
      <c r="A374" s="87"/>
      <c r="B374" s="88"/>
      <c r="C374" s="89"/>
      <c r="D374" s="89"/>
      <c r="E374" s="90"/>
      <c r="F374" s="91"/>
      <c r="G374" s="92"/>
      <c r="H374" s="87"/>
      <c r="I374" s="93"/>
      <c r="J374" s="94"/>
      <c r="K374" s="95"/>
      <c r="L374" s="87"/>
      <c r="M374" s="94"/>
      <c r="N374" s="87"/>
      <c r="O374" s="87"/>
      <c r="P374" s="96"/>
      <c r="Q374" s="97"/>
      <c r="R374" s="87"/>
      <c r="S374" s="87"/>
    </row>
    <row r="375" customHeight="1" spans="1:19">
      <c r="A375" s="87"/>
      <c r="B375" s="88"/>
      <c r="C375" s="89"/>
      <c r="D375" s="89"/>
      <c r="E375" s="90"/>
      <c r="F375" s="91"/>
      <c r="G375" s="92"/>
      <c r="H375" s="87"/>
      <c r="I375" s="93"/>
      <c r="J375" s="94"/>
      <c r="K375" s="95"/>
      <c r="L375" s="87"/>
      <c r="M375" s="94"/>
      <c r="N375" s="87"/>
      <c r="O375" s="87"/>
      <c r="P375" s="96"/>
      <c r="Q375" s="97"/>
      <c r="R375" s="87"/>
      <c r="S375" s="87"/>
    </row>
    <row r="376" customHeight="1" spans="1:19">
      <c r="A376" s="87"/>
      <c r="B376" s="88"/>
      <c r="C376" s="89"/>
      <c r="D376" s="89"/>
      <c r="E376" s="90"/>
      <c r="F376" s="91"/>
      <c r="G376" s="92"/>
      <c r="H376" s="87"/>
      <c r="I376" s="93"/>
      <c r="J376" s="94"/>
      <c r="K376" s="95"/>
      <c r="L376" s="87"/>
      <c r="M376" s="94"/>
      <c r="N376" s="87"/>
      <c r="O376" s="87"/>
      <c r="P376" s="96"/>
      <c r="Q376" s="97"/>
      <c r="R376" s="87"/>
      <c r="S376" s="87"/>
    </row>
    <row r="377" customHeight="1" spans="1:19">
      <c r="A377" s="87"/>
      <c r="B377" s="88"/>
      <c r="C377" s="89"/>
      <c r="D377" s="89"/>
      <c r="E377" s="90"/>
      <c r="F377" s="91"/>
      <c r="G377" s="92"/>
      <c r="H377" s="87"/>
      <c r="I377" s="93"/>
      <c r="J377" s="94"/>
      <c r="K377" s="95"/>
      <c r="L377" s="87"/>
      <c r="M377" s="94"/>
      <c r="N377" s="87"/>
      <c r="O377" s="87"/>
      <c r="P377" s="96"/>
      <c r="Q377" s="97"/>
      <c r="R377" s="87"/>
      <c r="S377" s="87"/>
    </row>
    <row r="378" customHeight="1" spans="1:19">
      <c r="A378" s="87"/>
      <c r="B378" s="88"/>
      <c r="C378" s="89"/>
      <c r="D378" s="89"/>
      <c r="E378" s="90"/>
      <c r="F378" s="91"/>
      <c r="G378" s="92"/>
      <c r="H378" s="87"/>
      <c r="I378" s="93"/>
      <c r="J378" s="94"/>
      <c r="K378" s="95"/>
      <c r="L378" s="87"/>
      <c r="M378" s="94"/>
      <c r="N378" s="87"/>
      <c r="O378" s="87"/>
      <c r="P378" s="96"/>
      <c r="Q378" s="97"/>
      <c r="R378" s="87"/>
      <c r="S378" s="87"/>
    </row>
    <row r="379" customHeight="1" spans="1:19">
      <c r="A379" s="87"/>
      <c r="B379" s="88"/>
      <c r="C379" s="89"/>
      <c r="D379" s="89"/>
      <c r="E379" s="90"/>
      <c r="F379" s="91"/>
      <c r="G379" s="92"/>
      <c r="H379" s="87"/>
      <c r="I379" s="93"/>
      <c r="J379" s="94"/>
      <c r="K379" s="95"/>
      <c r="L379" s="87"/>
      <c r="M379" s="94"/>
      <c r="N379" s="87"/>
      <c r="O379" s="87"/>
      <c r="P379" s="96"/>
      <c r="Q379" s="97"/>
      <c r="R379" s="87"/>
      <c r="S379" s="87"/>
    </row>
    <row r="380" customHeight="1" spans="1:19">
      <c r="A380" s="87"/>
      <c r="B380" s="88"/>
      <c r="C380" s="89"/>
      <c r="D380" s="89"/>
      <c r="E380" s="90"/>
      <c r="F380" s="91"/>
      <c r="G380" s="92"/>
      <c r="H380" s="87"/>
      <c r="I380" s="93"/>
      <c r="J380" s="94"/>
      <c r="K380" s="95"/>
      <c r="L380" s="87"/>
      <c r="M380" s="94"/>
      <c r="N380" s="87"/>
      <c r="O380" s="87"/>
      <c r="P380" s="96"/>
      <c r="Q380" s="97"/>
      <c r="R380" s="87"/>
      <c r="S380" s="87"/>
    </row>
    <row r="381" customHeight="1" spans="1:19">
      <c r="A381" s="87"/>
      <c r="B381" s="88"/>
      <c r="C381" s="89"/>
      <c r="D381" s="89"/>
      <c r="E381" s="90"/>
      <c r="F381" s="91"/>
      <c r="G381" s="92"/>
      <c r="H381" s="87"/>
      <c r="I381" s="93"/>
      <c r="J381" s="94"/>
      <c r="K381" s="95"/>
      <c r="L381" s="87"/>
      <c r="M381" s="94"/>
      <c r="N381" s="87"/>
      <c r="O381" s="87"/>
      <c r="P381" s="96"/>
      <c r="Q381" s="97"/>
      <c r="R381" s="87"/>
      <c r="S381" s="87"/>
    </row>
    <row r="382" customHeight="1" spans="1:19">
      <c r="A382" s="87"/>
      <c r="B382" s="88"/>
      <c r="C382" s="89"/>
      <c r="D382" s="89"/>
      <c r="E382" s="90"/>
      <c r="F382" s="91"/>
      <c r="G382" s="92"/>
      <c r="H382" s="87"/>
      <c r="I382" s="93"/>
      <c r="J382" s="94"/>
      <c r="K382" s="95"/>
      <c r="L382" s="87"/>
      <c r="M382" s="94"/>
      <c r="N382" s="87"/>
      <c r="O382" s="87"/>
      <c r="P382" s="96"/>
      <c r="Q382" s="97"/>
      <c r="R382" s="87"/>
      <c r="S382" s="87"/>
    </row>
    <row r="383" customHeight="1" spans="1:19">
      <c r="A383" s="87"/>
      <c r="B383" s="88"/>
      <c r="C383" s="89"/>
      <c r="D383" s="89"/>
      <c r="E383" s="90"/>
      <c r="F383" s="91"/>
      <c r="G383" s="92"/>
      <c r="H383" s="87"/>
      <c r="I383" s="93"/>
      <c r="J383" s="94"/>
      <c r="K383" s="95"/>
      <c r="L383" s="87"/>
      <c r="M383" s="94"/>
      <c r="N383" s="87"/>
      <c r="O383" s="87"/>
      <c r="P383" s="96"/>
      <c r="Q383" s="97"/>
      <c r="R383" s="87"/>
      <c r="S383" s="87"/>
    </row>
    <row r="384" customHeight="1" spans="1:19">
      <c r="A384" s="87"/>
      <c r="B384" s="88"/>
      <c r="C384" s="89"/>
      <c r="D384" s="89"/>
      <c r="E384" s="90"/>
      <c r="F384" s="91"/>
      <c r="G384" s="92"/>
      <c r="H384" s="87"/>
      <c r="I384" s="93"/>
      <c r="J384" s="94"/>
      <c r="K384" s="95"/>
      <c r="L384" s="87"/>
      <c r="M384" s="94"/>
      <c r="N384" s="87"/>
      <c r="O384" s="87"/>
      <c r="P384" s="96"/>
      <c r="Q384" s="97"/>
      <c r="R384" s="87"/>
      <c r="S384" s="87"/>
    </row>
    <row r="385" customHeight="1" spans="1:19">
      <c r="A385" s="87"/>
      <c r="B385" s="88"/>
      <c r="C385" s="89"/>
      <c r="D385" s="89"/>
      <c r="E385" s="90"/>
      <c r="F385" s="91"/>
      <c r="G385" s="92"/>
      <c r="H385" s="87"/>
      <c r="I385" s="93"/>
      <c r="J385" s="94"/>
      <c r="K385" s="95"/>
      <c r="L385" s="87"/>
      <c r="M385" s="94"/>
      <c r="N385" s="87"/>
      <c r="O385" s="87"/>
      <c r="P385" s="96"/>
      <c r="Q385" s="97"/>
      <c r="R385" s="87"/>
      <c r="S385" s="87"/>
    </row>
    <row r="386" customHeight="1" spans="1:19">
      <c r="A386" s="87"/>
      <c r="B386" s="88"/>
      <c r="C386" s="89"/>
      <c r="D386" s="89"/>
      <c r="E386" s="90"/>
      <c r="F386" s="91"/>
      <c r="G386" s="92"/>
      <c r="H386" s="87"/>
      <c r="I386" s="93"/>
      <c r="J386" s="94"/>
      <c r="K386" s="95"/>
      <c r="L386" s="87"/>
      <c r="M386" s="94"/>
      <c r="N386" s="87"/>
      <c r="O386" s="87"/>
      <c r="P386" s="96"/>
      <c r="Q386" s="97"/>
      <c r="R386" s="87"/>
      <c r="S386" s="87"/>
    </row>
    <row r="387" customHeight="1" spans="1:19">
      <c r="A387" s="87"/>
      <c r="B387" s="88"/>
      <c r="C387" s="89"/>
      <c r="D387" s="89"/>
      <c r="E387" s="90"/>
      <c r="F387" s="91"/>
      <c r="G387" s="92"/>
      <c r="H387" s="87"/>
      <c r="I387" s="93"/>
      <c r="J387" s="94"/>
      <c r="K387" s="95"/>
      <c r="L387" s="87"/>
      <c r="M387" s="94"/>
      <c r="N387" s="87"/>
      <c r="O387" s="87"/>
      <c r="P387" s="96"/>
      <c r="Q387" s="97"/>
      <c r="R387" s="87"/>
      <c r="S387" s="87"/>
    </row>
    <row r="388" customHeight="1" spans="1:19">
      <c r="A388" s="87"/>
      <c r="B388" s="88"/>
      <c r="C388" s="89"/>
      <c r="D388" s="89"/>
      <c r="E388" s="90"/>
      <c r="F388" s="91"/>
      <c r="G388" s="92"/>
      <c r="H388" s="87"/>
      <c r="I388" s="93"/>
      <c r="J388" s="94"/>
      <c r="K388" s="95"/>
      <c r="L388" s="87"/>
      <c r="M388" s="94"/>
      <c r="N388" s="87"/>
      <c r="O388" s="87"/>
      <c r="P388" s="96"/>
      <c r="Q388" s="97"/>
      <c r="R388" s="87"/>
      <c r="S388" s="87"/>
    </row>
    <row r="389" customHeight="1" spans="1:19">
      <c r="A389" s="87"/>
      <c r="B389" s="88"/>
      <c r="C389" s="89"/>
      <c r="D389" s="89"/>
      <c r="E389" s="90"/>
      <c r="F389" s="91"/>
      <c r="G389" s="92"/>
      <c r="H389" s="87"/>
      <c r="I389" s="93"/>
      <c r="J389" s="94"/>
      <c r="K389" s="95"/>
      <c r="L389" s="87"/>
      <c r="M389" s="94"/>
      <c r="N389" s="87"/>
      <c r="O389" s="87"/>
      <c r="P389" s="96"/>
      <c r="Q389" s="97"/>
      <c r="R389" s="87"/>
      <c r="S389" s="87"/>
    </row>
    <row r="390" customHeight="1" spans="1:19">
      <c r="A390" s="87"/>
      <c r="B390" s="88"/>
      <c r="C390" s="89"/>
      <c r="D390" s="89"/>
      <c r="E390" s="90"/>
      <c r="F390" s="91"/>
      <c r="G390" s="92"/>
      <c r="H390" s="87"/>
      <c r="I390" s="93"/>
      <c r="J390" s="94"/>
      <c r="K390" s="95"/>
      <c r="L390" s="87"/>
      <c r="M390" s="94"/>
      <c r="N390" s="87"/>
      <c r="O390" s="87"/>
      <c r="P390" s="96"/>
      <c r="Q390" s="97"/>
      <c r="R390" s="87"/>
      <c r="S390" s="87"/>
    </row>
    <row r="391" customHeight="1" spans="1:19">
      <c r="A391" s="87"/>
      <c r="B391" s="88"/>
      <c r="C391" s="89"/>
      <c r="D391" s="89"/>
      <c r="E391" s="90"/>
      <c r="F391" s="91"/>
      <c r="G391" s="92"/>
      <c r="H391" s="87"/>
      <c r="I391" s="93"/>
      <c r="J391" s="94"/>
      <c r="K391" s="95"/>
      <c r="L391" s="87"/>
      <c r="M391" s="94"/>
      <c r="N391" s="87"/>
      <c r="O391" s="87"/>
      <c r="P391" s="96"/>
      <c r="Q391" s="97"/>
      <c r="R391" s="87"/>
      <c r="S391" s="87"/>
    </row>
    <row r="392" customHeight="1" spans="1:19">
      <c r="A392" s="87"/>
      <c r="B392" s="88"/>
      <c r="C392" s="89"/>
      <c r="D392" s="89"/>
      <c r="E392" s="90"/>
      <c r="F392" s="91"/>
      <c r="G392" s="92"/>
      <c r="H392" s="87"/>
      <c r="I392" s="93"/>
      <c r="J392" s="94"/>
      <c r="K392" s="95"/>
      <c r="L392" s="87"/>
      <c r="M392" s="94"/>
      <c r="N392" s="87"/>
      <c r="O392" s="87"/>
      <c r="P392" s="96"/>
      <c r="Q392" s="97"/>
      <c r="R392" s="87"/>
      <c r="S392" s="87"/>
    </row>
    <row r="393" customHeight="1" spans="1:19">
      <c r="A393" s="87"/>
      <c r="B393" s="88"/>
      <c r="C393" s="89"/>
      <c r="D393" s="89"/>
      <c r="E393" s="90"/>
      <c r="F393" s="91"/>
      <c r="G393" s="92"/>
      <c r="H393" s="87"/>
      <c r="I393" s="93"/>
      <c r="J393" s="94"/>
      <c r="K393" s="95"/>
      <c r="L393" s="87"/>
      <c r="M393" s="94"/>
      <c r="N393" s="87"/>
      <c r="O393" s="87"/>
      <c r="P393" s="96"/>
      <c r="Q393" s="97"/>
      <c r="R393" s="87"/>
      <c r="S393" s="87"/>
    </row>
    <row r="394" customHeight="1" spans="1:19">
      <c r="A394" s="87"/>
      <c r="B394" s="88"/>
      <c r="C394" s="89"/>
      <c r="D394" s="89"/>
      <c r="E394" s="90"/>
      <c r="F394" s="91"/>
      <c r="G394" s="92"/>
      <c r="H394" s="87"/>
      <c r="I394" s="93"/>
      <c r="J394" s="94"/>
      <c r="K394" s="95"/>
      <c r="L394" s="87"/>
      <c r="M394" s="94"/>
      <c r="N394" s="87"/>
      <c r="O394" s="87"/>
      <c r="P394" s="96"/>
      <c r="Q394" s="97"/>
      <c r="R394" s="87"/>
      <c r="S394" s="87"/>
    </row>
    <row r="395" customHeight="1" spans="1:19">
      <c r="A395" s="87"/>
      <c r="B395" s="88"/>
      <c r="C395" s="89"/>
      <c r="D395" s="89"/>
      <c r="E395" s="90"/>
      <c r="F395" s="91"/>
      <c r="G395" s="92"/>
      <c r="H395" s="87"/>
      <c r="I395" s="93"/>
      <c r="J395" s="94"/>
      <c r="K395" s="95"/>
      <c r="L395" s="87"/>
      <c r="M395" s="94"/>
      <c r="N395" s="87"/>
      <c r="O395" s="87"/>
      <c r="P395" s="96"/>
      <c r="Q395" s="97"/>
      <c r="R395" s="87"/>
      <c r="S395" s="87"/>
    </row>
    <row r="396" customHeight="1" spans="1:19">
      <c r="A396" s="87"/>
      <c r="B396" s="88"/>
      <c r="C396" s="89"/>
      <c r="D396" s="89"/>
      <c r="E396" s="90"/>
      <c r="F396" s="91"/>
      <c r="G396" s="92"/>
      <c r="H396" s="87"/>
      <c r="I396" s="93"/>
      <c r="J396" s="94"/>
      <c r="K396" s="95"/>
      <c r="L396" s="87"/>
      <c r="M396" s="94"/>
      <c r="N396" s="87"/>
      <c r="O396" s="87"/>
      <c r="P396" s="96"/>
      <c r="Q396" s="97"/>
      <c r="R396" s="87"/>
      <c r="S396" s="87"/>
    </row>
    <row r="397" customHeight="1" spans="1:19">
      <c r="A397" s="87"/>
      <c r="B397" s="88"/>
      <c r="C397" s="89"/>
      <c r="D397" s="89"/>
      <c r="E397" s="90"/>
      <c r="F397" s="91"/>
      <c r="G397" s="92"/>
      <c r="H397" s="87"/>
      <c r="I397" s="93"/>
      <c r="J397" s="94"/>
      <c r="K397" s="95"/>
      <c r="L397" s="87"/>
      <c r="M397" s="94"/>
      <c r="N397" s="87"/>
      <c r="O397" s="87"/>
      <c r="P397" s="96"/>
      <c r="Q397" s="97"/>
      <c r="R397" s="87"/>
      <c r="S397" s="87"/>
    </row>
    <row r="398" customHeight="1" spans="1:19">
      <c r="A398" s="87"/>
      <c r="B398" s="88"/>
      <c r="C398" s="89"/>
      <c r="D398" s="89"/>
      <c r="E398" s="90"/>
      <c r="F398" s="91"/>
      <c r="G398" s="92"/>
      <c r="H398" s="87"/>
      <c r="I398" s="93"/>
      <c r="J398" s="94"/>
      <c r="K398" s="95"/>
      <c r="L398" s="87"/>
      <c r="M398" s="94"/>
      <c r="N398" s="87"/>
      <c r="O398" s="87"/>
      <c r="P398" s="96"/>
      <c r="Q398" s="97"/>
      <c r="R398" s="87"/>
      <c r="S398" s="87"/>
    </row>
    <row r="399" customHeight="1" spans="1:19">
      <c r="A399" s="87"/>
      <c r="B399" s="88"/>
      <c r="C399" s="89"/>
      <c r="D399" s="89"/>
      <c r="E399" s="90"/>
      <c r="F399" s="91"/>
      <c r="G399" s="92"/>
      <c r="H399" s="87"/>
      <c r="I399" s="93"/>
      <c r="J399" s="94"/>
      <c r="K399" s="95"/>
      <c r="L399" s="87"/>
      <c r="M399" s="94"/>
      <c r="N399" s="87"/>
      <c r="O399" s="87"/>
      <c r="P399" s="96"/>
      <c r="Q399" s="97"/>
      <c r="R399" s="87"/>
      <c r="S399" s="87"/>
    </row>
    <row r="400" customHeight="1" spans="1:19">
      <c r="A400" s="87"/>
      <c r="B400" s="88"/>
      <c r="C400" s="89"/>
      <c r="D400" s="89"/>
      <c r="E400" s="90"/>
      <c r="F400" s="91"/>
      <c r="G400" s="92"/>
      <c r="H400" s="87"/>
      <c r="I400" s="93"/>
      <c r="J400" s="94"/>
      <c r="K400" s="95"/>
      <c r="L400" s="87"/>
      <c r="M400" s="94"/>
      <c r="N400" s="87"/>
      <c r="O400" s="87"/>
      <c r="P400" s="96"/>
      <c r="Q400" s="97"/>
      <c r="R400" s="87"/>
      <c r="S400" s="87"/>
    </row>
    <row r="401" customHeight="1" spans="1:19">
      <c r="A401" s="87"/>
      <c r="B401" s="88"/>
      <c r="C401" s="89"/>
      <c r="D401" s="89"/>
      <c r="E401" s="90"/>
      <c r="F401" s="91"/>
      <c r="G401" s="92"/>
      <c r="H401" s="87"/>
      <c r="I401" s="93"/>
      <c r="J401" s="94"/>
      <c r="K401" s="95"/>
      <c r="L401" s="87"/>
      <c r="M401" s="94"/>
      <c r="N401" s="87"/>
      <c r="O401" s="87"/>
      <c r="P401" s="96"/>
      <c r="Q401" s="97"/>
      <c r="R401" s="87"/>
      <c r="S401" s="87"/>
    </row>
    <row r="402" customHeight="1" spans="1:19">
      <c r="A402" s="87"/>
      <c r="B402" s="88"/>
      <c r="C402" s="89"/>
      <c r="D402" s="89"/>
      <c r="E402" s="90"/>
      <c r="F402" s="91"/>
      <c r="G402" s="92"/>
      <c r="H402" s="87"/>
      <c r="I402" s="93"/>
      <c r="J402" s="94"/>
      <c r="K402" s="95"/>
      <c r="L402" s="87"/>
      <c r="M402" s="94"/>
      <c r="N402" s="87"/>
      <c r="O402" s="87"/>
      <c r="P402" s="96"/>
      <c r="Q402" s="97"/>
      <c r="R402" s="87"/>
      <c r="S402" s="87"/>
    </row>
    <row r="403" customHeight="1" spans="1:19">
      <c r="A403" s="87"/>
      <c r="B403" s="88"/>
      <c r="C403" s="89"/>
      <c r="D403" s="89"/>
      <c r="E403" s="90"/>
      <c r="F403" s="91"/>
      <c r="G403" s="92"/>
      <c r="H403" s="87"/>
      <c r="I403" s="93"/>
      <c r="J403" s="94"/>
      <c r="K403" s="95"/>
      <c r="L403" s="87"/>
      <c r="M403" s="94"/>
      <c r="N403" s="87"/>
      <c r="O403" s="87"/>
      <c r="P403" s="96"/>
      <c r="Q403" s="97"/>
      <c r="R403" s="87"/>
      <c r="S403" s="87"/>
    </row>
    <row r="404" customHeight="1" spans="1:19">
      <c r="A404" s="87"/>
      <c r="B404" s="88"/>
      <c r="C404" s="89"/>
      <c r="D404" s="89"/>
      <c r="E404" s="90"/>
      <c r="F404" s="91"/>
      <c r="G404" s="92"/>
      <c r="H404" s="87"/>
      <c r="I404" s="93"/>
      <c r="J404" s="94"/>
      <c r="K404" s="95"/>
      <c r="L404" s="87"/>
      <c r="M404" s="94"/>
      <c r="N404" s="87"/>
      <c r="O404" s="87"/>
      <c r="P404" s="96"/>
      <c r="Q404" s="97"/>
      <c r="R404" s="87"/>
      <c r="S404" s="87"/>
    </row>
    <row r="405" customHeight="1" spans="1:19">
      <c r="A405" s="87"/>
      <c r="B405" s="88"/>
      <c r="C405" s="89"/>
      <c r="D405" s="89"/>
      <c r="E405" s="90"/>
      <c r="F405" s="91"/>
      <c r="G405" s="92"/>
      <c r="H405" s="87"/>
      <c r="I405" s="93"/>
      <c r="J405" s="94"/>
      <c r="K405" s="95"/>
      <c r="L405" s="87"/>
      <c r="M405" s="94"/>
      <c r="N405" s="87"/>
      <c r="O405" s="87"/>
      <c r="P405" s="96"/>
      <c r="Q405" s="97"/>
      <c r="R405" s="87"/>
      <c r="S405" s="87"/>
    </row>
    <row r="406" customHeight="1" spans="1:19">
      <c r="A406" s="87"/>
      <c r="B406" s="88"/>
      <c r="C406" s="89"/>
      <c r="D406" s="89"/>
      <c r="E406" s="90"/>
      <c r="F406" s="91"/>
      <c r="G406" s="92"/>
      <c r="H406" s="87"/>
      <c r="I406" s="93"/>
      <c r="J406" s="94"/>
      <c r="K406" s="95"/>
      <c r="L406" s="87"/>
      <c r="M406" s="94"/>
      <c r="N406" s="87"/>
      <c r="O406" s="87"/>
      <c r="P406" s="96"/>
      <c r="Q406" s="97"/>
      <c r="R406" s="87"/>
      <c r="S406" s="87"/>
    </row>
    <row r="407" customHeight="1" spans="1:19">
      <c r="A407" s="87"/>
      <c r="B407" s="88"/>
      <c r="C407" s="89"/>
      <c r="D407" s="89"/>
      <c r="E407" s="90"/>
      <c r="F407" s="91"/>
      <c r="G407" s="92"/>
      <c r="H407" s="87"/>
      <c r="I407" s="93"/>
      <c r="J407" s="94"/>
      <c r="K407" s="95"/>
      <c r="L407" s="87"/>
      <c r="M407" s="94"/>
      <c r="N407" s="87"/>
      <c r="O407" s="87"/>
      <c r="P407" s="96"/>
      <c r="Q407" s="97"/>
      <c r="R407" s="87"/>
      <c r="S407" s="87"/>
    </row>
    <row r="408" customHeight="1" spans="1:19">
      <c r="A408" s="87"/>
      <c r="B408" s="88"/>
      <c r="C408" s="89"/>
      <c r="D408" s="89"/>
      <c r="E408" s="90"/>
      <c r="F408" s="91"/>
      <c r="G408" s="92"/>
      <c r="H408" s="87"/>
      <c r="I408" s="93"/>
      <c r="J408" s="94"/>
      <c r="K408" s="95"/>
      <c r="L408" s="87"/>
      <c r="M408" s="94"/>
      <c r="N408" s="87"/>
      <c r="O408" s="87"/>
      <c r="P408" s="96"/>
      <c r="Q408" s="97"/>
      <c r="R408" s="87"/>
      <c r="S408" s="87"/>
    </row>
    <row r="409" customHeight="1" spans="1:19">
      <c r="A409" s="87"/>
      <c r="B409" s="88"/>
      <c r="C409" s="89"/>
      <c r="D409" s="89"/>
      <c r="E409" s="90"/>
      <c r="F409" s="91"/>
      <c r="G409" s="92"/>
      <c r="H409" s="87"/>
      <c r="I409" s="93"/>
      <c r="J409" s="94"/>
      <c r="K409" s="95"/>
      <c r="L409" s="87"/>
      <c r="M409" s="94"/>
      <c r="N409" s="87"/>
      <c r="O409" s="87"/>
      <c r="P409" s="96"/>
      <c r="Q409" s="97"/>
      <c r="R409" s="87"/>
      <c r="S409" s="87"/>
    </row>
    <row r="410" customHeight="1" spans="1:19">
      <c r="A410" s="87"/>
      <c r="B410" s="88"/>
      <c r="C410" s="89"/>
      <c r="D410" s="89"/>
      <c r="E410" s="90"/>
      <c r="F410" s="91"/>
      <c r="G410" s="92"/>
      <c r="H410" s="87"/>
      <c r="I410" s="93"/>
      <c r="J410" s="94"/>
      <c r="K410" s="95"/>
      <c r="L410" s="87"/>
      <c r="M410" s="94"/>
      <c r="N410" s="87"/>
      <c r="O410" s="87"/>
      <c r="P410" s="96"/>
      <c r="Q410" s="97"/>
      <c r="R410" s="87"/>
      <c r="S410" s="87"/>
    </row>
    <row r="411" customHeight="1" spans="1:19">
      <c r="A411" s="87"/>
      <c r="B411" s="88"/>
      <c r="C411" s="89"/>
      <c r="D411" s="89"/>
      <c r="E411" s="90"/>
      <c r="F411" s="91"/>
      <c r="G411" s="92"/>
      <c r="H411" s="87"/>
      <c r="I411" s="93"/>
      <c r="J411" s="94"/>
      <c r="K411" s="95"/>
      <c r="L411" s="87"/>
      <c r="M411" s="94"/>
      <c r="N411" s="87"/>
      <c r="O411" s="87"/>
      <c r="P411" s="96"/>
      <c r="Q411" s="97"/>
      <c r="R411" s="87"/>
      <c r="S411" s="87"/>
    </row>
    <row r="412" customHeight="1" spans="1:19">
      <c r="A412" s="87"/>
      <c r="B412" s="88"/>
      <c r="C412" s="89"/>
      <c r="D412" s="89"/>
      <c r="E412" s="90"/>
      <c r="F412" s="91"/>
      <c r="G412" s="92"/>
      <c r="H412" s="87"/>
      <c r="I412" s="93"/>
      <c r="J412" s="94"/>
      <c r="K412" s="95"/>
      <c r="L412" s="87"/>
      <c r="M412" s="94"/>
      <c r="N412" s="87"/>
      <c r="O412" s="87"/>
      <c r="P412" s="96"/>
      <c r="Q412" s="97"/>
      <c r="R412" s="87"/>
      <c r="S412" s="87"/>
    </row>
    <row r="413" customHeight="1" spans="1:19">
      <c r="A413" s="87"/>
      <c r="B413" s="88"/>
      <c r="C413" s="89"/>
      <c r="D413" s="89"/>
      <c r="E413" s="90"/>
      <c r="F413" s="91"/>
      <c r="G413" s="92"/>
      <c r="H413" s="87"/>
      <c r="I413" s="93"/>
      <c r="J413" s="94"/>
      <c r="K413" s="95"/>
      <c r="L413" s="87"/>
      <c r="M413" s="94"/>
      <c r="N413" s="87"/>
      <c r="O413" s="87"/>
      <c r="P413" s="96"/>
      <c r="Q413" s="97"/>
      <c r="R413" s="87"/>
      <c r="S413" s="87"/>
    </row>
    <row r="414" customHeight="1" spans="1:19">
      <c r="A414" s="87"/>
      <c r="B414" s="88"/>
      <c r="C414" s="89"/>
      <c r="D414" s="89"/>
      <c r="E414" s="90"/>
      <c r="F414" s="91"/>
      <c r="G414" s="92"/>
      <c r="H414" s="87"/>
      <c r="I414" s="93"/>
      <c r="J414" s="94"/>
      <c r="K414" s="95"/>
      <c r="L414" s="87"/>
      <c r="M414" s="94"/>
      <c r="N414" s="87"/>
      <c r="O414" s="87"/>
      <c r="P414" s="96"/>
      <c r="Q414" s="97"/>
      <c r="R414" s="87"/>
      <c r="S414" s="87"/>
    </row>
    <row r="415" customHeight="1" spans="1:19">
      <c r="A415" s="87"/>
      <c r="B415" s="88"/>
      <c r="C415" s="89"/>
      <c r="D415" s="89"/>
      <c r="E415" s="90"/>
      <c r="F415" s="91"/>
      <c r="G415" s="92"/>
      <c r="H415" s="87"/>
      <c r="I415" s="93"/>
      <c r="J415" s="94"/>
      <c r="K415" s="95"/>
      <c r="L415" s="87"/>
      <c r="M415" s="94"/>
      <c r="N415" s="87"/>
      <c r="O415" s="87"/>
      <c r="P415" s="96"/>
      <c r="Q415" s="97"/>
      <c r="R415" s="87"/>
      <c r="S415" s="87"/>
    </row>
    <row r="416" customHeight="1" spans="1:19">
      <c r="A416" s="87"/>
      <c r="B416" s="88"/>
      <c r="C416" s="89"/>
      <c r="D416" s="89"/>
      <c r="E416" s="90"/>
      <c r="F416" s="91"/>
      <c r="G416" s="92"/>
      <c r="H416" s="87"/>
      <c r="I416" s="93"/>
      <c r="J416" s="94"/>
      <c r="K416" s="95"/>
      <c r="L416" s="87"/>
      <c r="M416" s="94"/>
      <c r="N416" s="87"/>
      <c r="O416" s="87"/>
      <c r="P416" s="96"/>
      <c r="Q416" s="97"/>
      <c r="R416" s="87"/>
      <c r="S416" s="87"/>
    </row>
    <row r="417" customHeight="1" spans="1:19">
      <c r="A417" s="87"/>
      <c r="B417" s="88"/>
      <c r="C417" s="89"/>
      <c r="D417" s="89"/>
      <c r="E417" s="90"/>
      <c r="F417" s="91"/>
      <c r="G417" s="92"/>
      <c r="H417" s="87"/>
      <c r="I417" s="93"/>
      <c r="J417" s="94"/>
      <c r="K417" s="95"/>
      <c r="L417" s="87"/>
      <c r="M417" s="94"/>
      <c r="N417" s="87"/>
      <c r="O417" s="87"/>
      <c r="P417" s="96"/>
      <c r="Q417" s="97"/>
      <c r="R417" s="87"/>
      <c r="S417" s="87"/>
    </row>
    <row r="418" customHeight="1" spans="1:19">
      <c r="A418" s="87"/>
      <c r="B418" s="88"/>
      <c r="C418" s="89"/>
      <c r="D418" s="89"/>
      <c r="E418" s="90"/>
      <c r="F418" s="91"/>
      <c r="G418" s="92"/>
      <c r="H418" s="87"/>
      <c r="I418" s="93"/>
      <c r="J418" s="94"/>
      <c r="K418" s="95"/>
      <c r="L418" s="87"/>
      <c r="M418" s="94"/>
      <c r="N418" s="87"/>
      <c r="O418" s="87"/>
      <c r="P418" s="96"/>
      <c r="Q418" s="97"/>
      <c r="R418" s="87"/>
      <c r="S418" s="87"/>
    </row>
    <row r="419" customHeight="1" spans="1:19">
      <c r="A419" s="87"/>
      <c r="B419" s="88"/>
      <c r="C419" s="89"/>
      <c r="D419" s="89"/>
      <c r="E419" s="90"/>
      <c r="F419" s="91"/>
      <c r="G419" s="92"/>
      <c r="H419" s="87"/>
      <c r="I419" s="93"/>
      <c r="J419" s="94"/>
      <c r="K419" s="95"/>
      <c r="L419" s="87"/>
      <c r="M419" s="94"/>
      <c r="N419" s="87"/>
      <c r="O419" s="87"/>
      <c r="P419" s="96"/>
      <c r="Q419" s="97"/>
      <c r="R419" s="87"/>
      <c r="S419" s="87"/>
    </row>
    <row r="420" customHeight="1" spans="1:19">
      <c r="A420" s="87"/>
      <c r="B420" s="88"/>
      <c r="C420" s="89"/>
      <c r="D420" s="89"/>
      <c r="E420" s="90"/>
      <c r="F420" s="91"/>
      <c r="G420" s="92"/>
      <c r="H420" s="87"/>
      <c r="I420" s="93"/>
      <c r="J420" s="94"/>
      <c r="K420" s="95"/>
      <c r="L420" s="87"/>
      <c r="M420" s="94"/>
      <c r="N420" s="87"/>
      <c r="O420" s="87"/>
      <c r="P420" s="96"/>
      <c r="Q420" s="97"/>
      <c r="R420" s="87"/>
      <c r="S420" s="87"/>
    </row>
    <row r="421" customHeight="1" spans="1:19">
      <c r="A421" s="87"/>
      <c r="B421" s="88"/>
      <c r="C421" s="89"/>
      <c r="D421" s="89"/>
      <c r="E421" s="90"/>
      <c r="F421" s="91"/>
      <c r="G421" s="92"/>
      <c r="H421" s="87"/>
      <c r="I421" s="93"/>
      <c r="J421" s="94"/>
      <c r="K421" s="95"/>
      <c r="L421" s="87"/>
      <c r="M421" s="94"/>
      <c r="N421" s="87"/>
      <c r="O421" s="87"/>
      <c r="P421" s="96"/>
      <c r="Q421" s="97"/>
      <c r="R421" s="87"/>
      <c r="S421" s="87"/>
    </row>
    <row r="422" customHeight="1" spans="1:19">
      <c r="A422" s="87"/>
      <c r="B422" s="88"/>
      <c r="C422" s="89"/>
      <c r="D422" s="89"/>
      <c r="E422" s="90"/>
      <c r="F422" s="91"/>
      <c r="G422" s="92"/>
      <c r="H422" s="87"/>
      <c r="I422" s="93"/>
      <c r="J422" s="94"/>
      <c r="K422" s="95"/>
      <c r="L422" s="87"/>
      <c r="M422" s="94"/>
      <c r="N422" s="87"/>
      <c r="O422" s="87"/>
      <c r="P422" s="96"/>
      <c r="Q422" s="97"/>
      <c r="R422" s="87"/>
      <c r="S422" s="87"/>
    </row>
    <row r="423" customHeight="1" spans="1:19">
      <c r="A423" s="87"/>
      <c r="B423" s="88"/>
      <c r="C423" s="89"/>
      <c r="D423" s="89"/>
      <c r="E423" s="90"/>
      <c r="F423" s="91"/>
      <c r="G423" s="92"/>
      <c r="H423" s="87"/>
      <c r="I423" s="93"/>
      <c r="J423" s="94"/>
      <c r="K423" s="95"/>
      <c r="L423" s="87"/>
      <c r="M423" s="94"/>
      <c r="N423" s="87"/>
      <c r="O423" s="87"/>
      <c r="P423" s="96"/>
      <c r="Q423" s="97"/>
      <c r="R423" s="87"/>
      <c r="S423" s="87"/>
    </row>
    <row r="424" customHeight="1" spans="1:19">
      <c r="A424" s="87"/>
      <c r="B424" s="88"/>
      <c r="C424" s="89"/>
      <c r="D424" s="89"/>
      <c r="E424" s="90"/>
      <c r="F424" s="91"/>
      <c r="G424" s="92"/>
      <c r="H424" s="87"/>
      <c r="I424" s="93"/>
      <c r="J424" s="94"/>
      <c r="K424" s="95"/>
      <c r="L424" s="87"/>
      <c r="M424" s="94"/>
      <c r="N424" s="87"/>
      <c r="O424" s="87"/>
      <c r="P424" s="96"/>
      <c r="Q424" s="97"/>
      <c r="R424" s="87"/>
      <c r="S424" s="87"/>
    </row>
    <row r="425" customHeight="1" spans="1:19">
      <c r="A425" s="87"/>
      <c r="B425" s="88"/>
      <c r="C425" s="89"/>
      <c r="D425" s="89"/>
      <c r="E425" s="90"/>
      <c r="F425" s="91"/>
      <c r="G425" s="92"/>
      <c r="H425" s="87"/>
      <c r="I425" s="93"/>
      <c r="J425" s="94"/>
      <c r="K425" s="95"/>
      <c r="L425" s="87"/>
      <c r="M425" s="94"/>
      <c r="N425" s="87"/>
      <c r="O425" s="87"/>
      <c r="P425" s="96"/>
      <c r="Q425" s="97"/>
      <c r="R425" s="87"/>
      <c r="S425" s="87"/>
    </row>
    <row r="426" customHeight="1" spans="1:19">
      <c r="A426" s="87"/>
      <c r="B426" s="88"/>
      <c r="C426" s="89"/>
      <c r="D426" s="89"/>
      <c r="E426" s="90"/>
      <c r="F426" s="91"/>
      <c r="G426" s="92"/>
      <c r="H426" s="87"/>
      <c r="I426" s="93"/>
      <c r="J426" s="94"/>
      <c r="K426" s="95"/>
      <c r="L426" s="87"/>
      <c r="M426" s="94"/>
      <c r="N426" s="87"/>
      <c r="O426" s="87"/>
      <c r="P426" s="96"/>
      <c r="Q426" s="97"/>
      <c r="R426" s="87"/>
      <c r="S426" s="87"/>
    </row>
    <row r="427" customHeight="1" spans="1:19">
      <c r="A427" s="87"/>
      <c r="B427" s="88"/>
      <c r="C427" s="89"/>
      <c r="D427" s="89"/>
      <c r="E427" s="90"/>
      <c r="F427" s="91"/>
      <c r="G427" s="92"/>
      <c r="H427" s="87"/>
      <c r="I427" s="93"/>
      <c r="J427" s="94"/>
      <c r="K427" s="95"/>
      <c r="L427" s="87"/>
      <c r="M427" s="94"/>
      <c r="N427" s="87"/>
      <c r="O427" s="87"/>
      <c r="P427" s="96"/>
      <c r="Q427" s="97"/>
      <c r="R427" s="87"/>
      <c r="S427" s="87"/>
    </row>
    <row r="428" customHeight="1" spans="1:19">
      <c r="A428" s="87"/>
      <c r="B428" s="88"/>
      <c r="C428" s="89"/>
      <c r="D428" s="89"/>
      <c r="E428" s="90"/>
      <c r="F428" s="91"/>
      <c r="G428" s="92"/>
      <c r="H428" s="87"/>
      <c r="I428" s="93"/>
      <c r="J428" s="94"/>
      <c r="K428" s="95"/>
      <c r="L428" s="87"/>
      <c r="M428" s="94"/>
      <c r="N428" s="87"/>
      <c r="O428" s="87"/>
      <c r="P428" s="96"/>
      <c r="Q428" s="97"/>
      <c r="R428" s="87"/>
      <c r="S428" s="87"/>
    </row>
    <row r="429" customHeight="1" spans="1:19">
      <c r="A429" s="87"/>
      <c r="B429" s="88"/>
      <c r="C429" s="89"/>
      <c r="D429" s="89"/>
      <c r="E429" s="90"/>
      <c r="F429" s="91"/>
      <c r="G429" s="92"/>
      <c r="H429" s="87"/>
      <c r="I429" s="93"/>
      <c r="J429" s="94"/>
      <c r="K429" s="95"/>
      <c r="L429" s="87"/>
      <c r="M429" s="94"/>
      <c r="N429" s="87"/>
      <c r="O429" s="87"/>
      <c r="P429" s="96"/>
      <c r="Q429" s="97"/>
      <c r="R429" s="87"/>
      <c r="S429" s="87"/>
    </row>
    <row r="430" customHeight="1" spans="1:19">
      <c r="A430" s="87"/>
      <c r="B430" s="88"/>
      <c r="C430" s="89"/>
      <c r="D430" s="89"/>
      <c r="E430" s="90"/>
      <c r="F430" s="91"/>
      <c r="G430" s="92"/>
      <c r="H430" s="87"/>
      <c r="I430" s="93"/>
      <c r="J430" s="94"/>
      <c r="K430" s="95"/>
      <c r="L430" s="87"/>
      <c r="M430" s="94"/>
      <c r="N430" s="87"/>
      <c r="O430" s="87"/>
      <c r="P430" s="96"/>
      <c r="Q430" s="97"/>
      <c r="R430" s="87"/>
      <c r="S430" s="87"/>
    </row>
    <row r="431" customHeight="1" spans="1:19">
      <c r="A431" s="87"/>
      <c r="B431" s="88"/>
      <c r="C431" s="89"/>
      <c r="D431" s="89"/>
      <c r="E431" s="90"/>
      <c r="F431" s="91"/>
      <c r="G431" s="92"/>
      <c r="H431" s="87"/>
      <c r="I431" s="93"/>
      <c r="J431" s="94"/>
      <c r="K431" s="95"/>
      <c r="L431" s="87"/>
      <c r="M431" s="94"/>
      <c r="N431" s="87"/>
      <c r="O431" s="87"/>
      <c r="P431" s="96"/>
      <c r="Q431" s="97"/>
      <c r="R431" s="87"/>
      <c r="S431" s="87"/>
    </row>
    <row r="432" customHeight="1" spans="1:19">
      <c r="A432" s="87"/>
      <c r="B432" s="88"/>
      <c r="C432" s="89"/>
      <c r="D432" s="89"/>
      <c r="E432" s="90"/>
      <c r="F432" s="91"/>
      <c r="G432" s="92"/>
      <c r="H432" s="87"/>
      <c r="I432" s="93"/>
      <c r="J432" s="94"/>
      <c r="K432" s="95"/>
      <c r="L432" s="87"/>
      <c r="M432" s="94"/>
      <c r="N432" s="87"/>
      <c r="O432" s="87"/>
      <c r="P432" s="96"/>
      <c r="Q432" s="97"/>
      <c r="R432" s="87"/>
      <c r="S432" s="87"/>
    </row>
    <row r="433" customHeight="1" spans="1:19">
      <c r="A433" s="87"/>
      <c r="B433" s="88"/>
      <c r="C433" s="89"/>
      <c r="D433" s="89"/>
      <c r="E433" s="90"/>
      <c r="F433" s="91"/>
      <c r="G433" s="92"/>
      <c r="H433" s="87"/>
      <c r="I433" s="93"/>
      <c r="J433" s="94"/>
      <c r="K433" s="95"/>
      <c r="L433" s="87"/>
      <c r="M433" s="94"/>
      <c r="N433" s="87"/>
      <c r="O433" s="87"/>
      <c r="P433" s="96"/>
      <c r="Q433" s="97"/>
      <c r="R433" s="87"/>
      <c r="S433" s="87"/>
    </row>
    <row r="434" customHeight="1" spans="1:19">
      <c r="A434" s="87"/>
      <c r="B434" s="88"/>
      <c r="C434" s="89"/>
      <c r="D434" s="89"/>
      <c r="E434" s="90"/>
      <c r="F434" s="91"/>
      <c r="G434" s="92"/>
      <c r="H434" s="87"/>
      <c r="I434" s="93"/>
      <c r="J434" s="94"/>
      <c r="K434" s="95"/>
      <c r="L434" s="87"/>
      <c r="M434" s="94"/>
      <c r="N434" s="87"/>
      <c r="O434" s="87"/>
      <c r="P434" s="96"/>
      <c r="Q434" s="97"/>
      <c r="R434" s="87"/>
      <c r="S434" s="87"/>
    </row>
    <row r="435" customHeight="1" spans="1:19">
      <c r="A435" s="87"/>
      <c r="B435" s="88"/>
      <c r="C435" s="89"/>
      <c r="D435" s="89"/>
      <c r="E435" s="90"/>
      <c r="F435" s="91"/>
      <c r="G435" s="92"/>
      <c r="H435" s="87"/>
      <c r="I435" s="93"/>
      <c r="J435" s="94"/>
      <c r="K435" s="95"/>
      <c r="L435" s="87"/>
      <c r="M435" s="94"/>
      <c r="N435" s="87"/>
      <c r="O435" s="87"/>
      <c r="P435" s="96"/>
      <c r="Q435" s="97"/>
      <c r="R435" s="87"/>
      <c r="S435" s="87"/>
    </row>
    <row r="436" customHeight="1" spans="1:19">
      <c r="A436" s="87"/>
      <c r="B436" s="88"/>
      <c r="C436" s="89"/>
      <c r="D436" s="89"/>
      <c r="E436" s="90"/>
      <c r="F436" s="91"/>
      <c r="G436" s="92"/>
      <c r="H436" s="87"/>
      <c r="I436" s="93"/>
      <c r="J436" s="94"/>
      <c r="K436" s="95"/>
      <c r="L436" s="87"/>
      <c r="M436" s="94"/>
      <c r="N436" s="87"/>
      <c r="O436" s="87"/>
      <c r="P436" s="96"/>
      <c r="Q436" s="97"/>
      <c r="R436" s="87"/>
      <c r="S436" s="87"/>
    </row>
    <row r="437" customHeight="1" spans="1:19">
      <c r="A437" s="87"/>
      <c r="B437" s="88"/>
      <c r="C437" s="89"/>
      <c r="D437" s="89"/>
      <c r="E437" s="90"/>
      <c r="F437" s="91"/>
      <c r="G437" s="92"/>
      <c r="H437" s="87"/>
      <c r="I437" s="93"/>
      <c r="J437" s="94"/>
      <c r="K437" s="95"/>
      <c r="L437" s="87"/>
      <c r="M437" s="94"/>
      <c r="N437" s="87"/>
      <c r="O437" s="87"/>
      <c r="P437" s="96"/>
      <c r="Q437" s="97"/>
      <c r="R437" s="87"/>
      <c r="S437" s="87"/>
    </row>
    <row r="438" customHeight="1" spans="1:19">
      <c r="A438" s="87"/>
      <c r="B438" s="88"/>
      <c r="C438" s="89"/>
      <c r="D438" s="89"/>
      <c r="E438" s="90"/>
      <c r="F438" s="91"/>
      <c r="G438" s="92"/>
      <c r="H438" s="87"/>
      <c r="I438" s="93"/>
      <c r="J438" s="94"/>
      <c r="K438" s="95"/>
      <c r="L438" s="87"/>
      <c r="M438" s="94"/>
      <c r="N438" s="87"/>
      <c r="O438" s="87"/>
      <c r="P438" s="96"/>
      <c r="Q438" s="97"/>
      <c r="R438" s="87"/>
      <c r="S438" s="87"/>
    </row>
    <row r="439" customHeight="1" spans="1:19">
      <c r="A439" s="87"/>
      <c r="B439" s="88"/>
      <c r="C439" s="89"/>
      <c r="D439" s="89"/>
      <c r="E439" s="90"/>
      <c r="F439" s="91"/>
      <c r="G439" s="92"/>
      <c r="H439" s="87"/>
      <c r="I439" s="93"/>
      <c r="J439" s="94"/>
      <c r="K439" s="95"/>
      <c r="L439" s="87"/>
      <c r="M439" s="94"/>
      <c r="N439" s="87"/>
      <c r="O439" s="87"/>
      <c r="P439" s="96"/>
      <c r="Q439" s="97"/>
      <c r="R439" s="87"/>
      <c r="S439" s="87"/>
    </row>
    <row r="440" customHeight="1" spans="1:19">
      <c r="A440" s="87"/>
      <c r="B440" s="88"/>
      <c r="C440" s="89"/>
      <c r="D440" s="89"/>
      <c r="E440" s="90"/>
      <c r="F440" s="91"/>
      <c r="G440" s="92"/>
      <c r="H440" s="87"/>
      <c r="I440" s="93"/>
      <c r="J440" s="94"/>
      <c r="K440" s="95"/>
      <c r="L440" s="87"/>
      <c r="M440" s="94"/>
      <c r="N440" s="87"/>
      <c r="O440" s="87"/>
      <c r="P440" s="96"/>
      <c r="Q440" s="97"/>
      <c r="R440" s="87"/>
      <c r="S440" s="87"/>
    </row>
    <row r="441" customHeight="1" spans="1:19">
      <c r="A441" s="87"/>
      <c r="B441" s="88"/>
      <c r="C441" s="89"/>
      <c r="D441" s="89"/>
      <c r="E441" s="90"/>
      <c r="F441" s="91"/>
      <c r="G441" s="92"/>
      <c r="H441" s="87"/>
      <c r="I441" s="93"/>
      <c r="J441" s="94"/>
      <c r="K441" s="95"/>
      <c r="L441" s="87"/>
      <c r="M441" s="94"/>
      <c r="N441" s="87"/>
      <c r="O441" s="87"/>
      <c r="P441" s="96"/>
      <c r="Q441" s="97"/>
      <c r="R441" s="87"/>
      <c r="S441" s="87"/>
    </row>
    <row r="442" customHeight="1" spans="1:19">
      <c r="A442" s="87"/>
      <c r="B442" s="88"/>
      <c r="C442" s="89"/>
      <c r="D442" s="89"/>
      <c r="E442" s="90"/>
      <c r="F442" s="91"/>
      <c r="G442" s="92"/>
      <c r="H442" s="87"/>
      <c r="I442" s="93"/>
      <c r="J442" s="94"/>
      <c r="K442" s="95"/>
      <c r="L442" s="87"/>
      <c r="M442" s="94"/>
      <c r="N442" s="87"/>
      <c r="O442" s="87"/>
      <c r="P442" s="96"/>
      <c r="Q442" s="97"/>
      <c r="R442" s="87"/>
      <c r="S442" s="87"/>
    </row>
    <row r="443" customHeight="1" spans="1:19">
      <c r="A443" s="87"/>
      <c r="B443" s="88"/>
      <c r="C443" s="89"/>
      <c r="D443" s="89"/>
      <c r="E443" s="90"/>
      <c r="F443" s="91"/>
      <c r="G443" s="92"/>
      <c r="H443" s="87"/>
      <c r="I443" s="93"/>
      <c r="J443" s="94"/>
      <c r="K443" s="95"/>
      <c r="L443" s="87"/>
      <c r="M443" s="94"/>
      <c r="N443" s="87"/>
      <c r="O443" s="87"/>
      <c r="P443" s="96"/>
      <c r="Q443" s="97"/>
      <c r="R443" s="87"/>
      <c r="S443" s="87"/>
    </row>
    <row r="444" customHeight="1" spans="1:19">
      <c r="A444" s="87"/>
      <c r="B444" s="88"/>
      <c r="C444" s="89"/>
      <c r="D444" s="89"/>
      <c r="E444" s="90"/>
      <c r="F444" s="91"/>
      <c r="G444" s="92"/>
      <c r="H444" s="87"/>
      <c r="I444" s="93"/>
      <c r="J444" s="94"/>
      <c r="K444" s="95"/>
      <c r="L444" s="87"/>
      <c r="M444" s="94"/>
      <c r="N444" s="87"/>
      <c r="O444" s="87"/>
      <c r="P444" s="96"/>
      <c r="Q444" s="97"/>
      <c r="R444" s="87"/>
      <c r="S444" s="87"/>
    </row>
    <row r="445" customHeight="1" spans="1:19">
      <c r="A445" s="87"/>
      <c r="B445" s="88"/>
      <c r="C445" s="89"/>
      <c r="D445" s="89"/>
      <c r="E445" s="90"/>
      <c r="F445" s="91"/>
      <c r="G445" s="92"/>
      <c r="H445" s="87"/>
      <c r="I445" s="93"/>
      <c r="J445" s="94"/>
      <c r="K445" s="95"/>
      <c r="L445" s="87"/>
      <c r="M445" s="94"/>
      <c r="N445" s="87"/>
      <c r="O445" s="87"/>
      <c r="P445" s="96"/>
      <c r="Q445" s="97"/>
      <c r="R445" s="87"/>
      <c r="S445" s="87"/>
    </row>
    <row r="446" customHeight="1" spans="1:19">
      <c r="A446" s="87"/>
      <c r="B446" s="88"/>
      <c r="C446" s="89"/>
      <c r="D446" s="89"/>
      <c r="E446" s="90"/>
      <c r="F446" s="91"/>
      <c r="G446" s="92"/>
      <c r="H446" s="87"/>
      <c r="I446" s="93"/>
      <c r="J446" s="94"/>
      <c r="K446" s="95"/>
      <c r="L446" s="87"/>
      <c r="M446" s="94"/>
      <c r="N446" s="87"/>
      <c r="O446" s="87"/>
      <c r="P446" s="96"/>
      <c r="Q446" s="97"/>
      <c r="R446" s="87"/>
      <c r="S446" s="87"/>
    </row>
    <row r="447" customHeight="1" spans="1:19">
      <c r="A447" s="87"/>
      <c r="B447" s="88"/>
      <c r="C447" s="89"/>
      <c r="D447" s="89"/>
      <c r="E447" s="90"/>
      <c r="F447" s="91"/>
      <c r="G447" s="92"/>
      <c r="H447" s="87"/>
      <c r="I447" s="93"/>
      <c r="J447" s="94"/>
      <c r="K447" s="95"/>
      <c r="L447" s="87"/>
      <c r="M447" s="94"/>
      <c r="N447" s="87"/>
      <c r="O447" s="87"/>
      <c r="P447" s="96"/>
      <c r="Q447" s="97"/>
      <c r="R447" s="87"/>
      <c r="S447" s="87"/>
    </row>
    <row r="448" customHeight="1" spans="1:19">
      <c r="A448" s="87"/>
      <c r="B448" s="88"/>
      <c r="C448" s="89"/>
      <c r="D448" s="89"/>
      <c r="E448" s="90"/>
      <c r="F448" s="91"/>
      <c r="G448" s="92"/>
      <c r="H448" s="87"/>
      <c r="I448" s="93"/>
      <c r="J448" s="94"/>
      <c r="K448" s="95"/>
      <c r="L448" s="87"/>
      <c r="M448" s="94"/>
      <c r="N448" s="87"/>
      <c r="O448" s="87"/>
      <c r="P448" s="96"/>
      <c r="Q448" s="97"/>
      <c r="R448" s="87"/>
      <c r="S448" s="87"/>
    </row>
    <row r="449" customHeight="1" spans="1:19">
      <c r="A449" s="87"/>
      <c r="B449" s="88"/>
      <c r="C449" s="89"/>
      <c r="D449" s="89"/>
      <c r="E449" s="90"/>
      <c r="F449" s="91"/>
      <c r="G449" s="92"/>
      <c r="H449" s="87"/>
      <c r="I449" s="93"/>
      <c r="J449" s="94"/>
      <c r="K449" s="95"/>
      <c r="L449" s="87"/>
      <c r="M449" s="94"/>
      <c r="N449" s="87"/>
      <c r="O449" s="87"/>
      <c r="P449" s="96"/>
      <c r="Q449" s="97"/>
      <c r="R449" s="87"/>
      <c r="S449" s="87"/>
    </row>
    <row r="450" customHeight="1" spans="1:19">
      <c r="A450" s="87"/>
      <c r="B450" s="88"/>
      <c r="C450" s="89"/>
      <c r="D450" s="89"/>
      <c r="E450" s="90"/>
      <c r="F450" s="91"/>
      <c r="G450" s="92"/>
      <c r="H450" s="87"/>
      <c r="I450" s="93"/>
      <c r="J450" s="94"/>
      <c r="K450" s="95"/>
      <c r="L450" s="87"/>
      <c r="M450" s="94"/>
      <c r="N450" s="87"/>
      <c r="O450" s="87"/>
      <c r="P450" s="96"/>
      <c r="Q450" s="97"/>
      <c r="R450" s="87"/>
      <c r="S450" s="87"/>
    </row>
    <row r="451" customHeight="1" spans="1:19">
      <c r="A451" s="87"/>
      <c r="B451" s="88"/>
      <c r="C451" s="89"/>
      <c r="D451" s="89"/>
      <c r="E451" s="90"/>
      <c r="F451" s="91"/>
      <c r="G451" s="92"/>
      <c r="H451" s="87"/>
      <c r="I451" s="93"/>
      <c r="J451" s="94"/>
      <c r="K451" s="95"/>
      <c r="L451" s="87"/>
      <c r="M451" s="94"/>
      <c r="N451" s="87"/>
      <c r="O451" s="87"/>
      <c r="P451" s="96"/>
      <c r="Q451" s="97"/>
      <c r="R451" s="87"/>
      <c r="S451" s="87"/>
    </row>
    <row r="452" customHeight="1" spans="1:19">
      <c r="A452" s="87"/>
      <c r="B452" s="88"/>
      <c r="C452" s="89"/>
      <c r="D452" s="89"/>
      <c r="E452" s="90"/>
      <c r="F452" s="91"/>
      <c r="G452" s="92"/>
      <c r="H452" s="87"/>
      <c r="I452" s="93"/>
      <c r="J452" s="94"/>
      <c r="K452" s="95"/>
      <c r="L452" s="87"/>
      <c r="M452" s="94"/>
      <c r="N452" s="87"/>
      <c r="O452" s="87"/>
      <c r="P452" s="96"/>
      <c r="Q452" s="97"/>
      <c r="R452" s="87"/>
      <c r="S452" s="87"/>
    </row>
    <row r="453" customHeight="1" spans="1:19">
      <c r="A453" s="87"/>
      <c r="B453" s="88"/>
      <c r="C453" s="89"/>
      <c r="D453" s="89"/>
      <c r="E453" s="90"/>
      <c r="F453" s="91"/>
      <c r="G453" s="92"/>
      <c r="H453" s="87"/>
      <c r="I453" s="93"/>
      <c r="J453" s="94"/>
      <c r="K453" s="95"/>
      <c r="L453" s="87"/>
      <c r="M453" s="94"/>
      <c r="N453" s="87"/>
      <c r="O453" s="87"/>
      <c r="P453" s="96"/>
      <c r="Q453" s="97"/>
      <c r="R453" s="87"/>
      <c r="S453" s="87"/>
    </row>
    <row r="454" customHeight="1" spans="1:19">
      <c r="A454" s="87"/>
      <c r="B454" s="88"/>
      <c r="C454" s="89"/>
      <c r="D454" s="89"/>
      <c r="E454" s="90"/>
      <c r="F454" s="91"/>
      <c r="G454" s="92"/>
      <c r="H454" s="87"/>
      <c r="I454" s="93"/>
      <c r="J454" s="94"/>
      <c r="K454" s="95"/>
      <c r="L454" s="87"/>
      <c r="M454" s="94"/>
      <c r="N454" s="87"/>
      <c r="O454" s="87"/>
      <c r="P454" s="96"/>
      <c r="Q454" s="97"/>
      <c r="R454" s="87"/>
      <c r="S454" s="87"/>
    </row>
    <row r="455" customHeight="1" spans="1:19">
      <c r="A455" s="87"/>
      <c r="B455" s="88"/>
      <c r="C455" s="89"/>
      <c r="D455" s="89"/>
      <c r="E455" s="90"/>
      <c r="F455" s="91"/>
      <c r="G455" s="92"/>
      <c r="H455" s="87"/>
      <c r="I455" s="93"/>
      <c r="J455" s="94"/>
      <c r="K455" s="95"/>
      <c r="L455" s="87"/>
      <c r="M455" s="94"/>
      <c r="N455" s="87"/>
      <c r="O455" s="87"/>
      <c r="P455" s="96"/>
      <c r="Q455" s="97"/>
      <c r="R455" s="87"/>
      <c r="S455" s="87"/>
    </row>
    <row r="456" customHeight="1" spans="1:19">
      <c r="A456" s="87"/>
      <c r="B456" s="88"/>
      <c r="C456" s="89"/>
      <c r="D456" s="89"/>
      <c r="E456" s="90"/>
      <c r="F456" s="91"/>
      <c r="G456" s="92"/>
      <c r="H456" s="87"/>
      <c r="I456" s="93"/>
      <c r="J456" s="94"/>
      <c r="K456" s="95"/>
      <c r="L456" s="87"/>
      <c r="M456" s="94"/>
      <c r="N456" s="87"/>
      <c r="O456" s="87"/>
      <c r="P456" s="96"/>
      <c r="Q456" s="97"/>
      <c r="R456" s="87"/>
      <c r="S456" s="87"/>
    </row>
    <row r="457" customHeight="1" spans="1:19">
      <c r="A457" s="87"/>
      <c r="B457" s="88"/>
      <c r="C457" s="89"/>
      <c r="D457" s="89"/>
      <c r="E457" s="90"/>
      <c r="F457" s="91"/>
      <c r="G457" s="92"/>
      <c r="H457" s="87"/>
      <c r="I457" s="93"/>
      <c r="J457" s="94"/>
      <c r="K457" s="95"/>
      <c r="L457" s="87"/>
      <c r="M457" s="94"/>
      <c r="N457" s="87"/>
      <c r="O457" s="87"/>
      <c r="P457" s="96"/>
      <c r="Q457" s="97"/>
      <c r="R457" s="87"/>
      <c r="S457" s="87"/>
    </row>
    <row r="458" customHeight="1" spans="1:19">
      <c r="A458" s="87"/>
      <c r="B458" s="88"/>
      <c r="C458" s="89"/>
      <c r="D458" s="89"/>
      <c r="E458" s="90"/>
      <c r="F458" s="91"/>
      <c r="G458" s="92"/>
      <c r="H458" s="87"/>
      <c r="I458" s="93"/>
      <c r="J458" s="94"/>
      <c r="K458" s="95"/>
      <c r="L458" s="87"/>
      <c r="M458" s="94"/>
      <c r="N458" s="87"/>
      <c r="O458" s="87"/>
      <c r="P458" s="96"/>
      <c r="Q458" s="97"/>
      <c r="R458" s="87"/>
      <c r="S458" s="87"/>
    </row>
    <row r="459" customHeight="1" spans="1:19">
      <c r="A459" s="87"/>
      <c r="B459" s="88"/>
      <c r="C459" s="89"/>
      <c r="D459" s="89"/>
      <c r="E459" s="90"/>
      <c r="F459" s="91"/>
      <c r="G459" s="92"/>
      <c r="H459" s="87"/>
      <c r="I459" s="93"/>
      <c r="J459" s="94"/>
      <c r="K459" s="95"/>
      <c r="L459" s="87"/>
      <c r="M459" s="94"/>
      <c r="N459" s="87"/>
      <c r="O459" s="87"/>
      <c r="P459" s="96"/>
      <c r="Q459" s="97"/>
      <c r="R459" s="87"/>
      <c r="S459" s="87"/>
    </row>
    <row r="460" customHeight="1" spans="1:19">
      <c r="A460" s="87"/>
      <c r="B460" s="88"/>
      <c r="C460" s="89"/>
      <c r="D460" s="89"/>
      <c r="E460" s="90"/>
      <c r="F460" s="91"/>
      <c r="G460" s="92"/>
      <c r="H460" s="87"/>
      <c r="I460" s="93"/>
      <c r="J460" s="94"/>
      <c r="K460" s="95"/>
      <c r="L460" s="87"/>
      <c r="M460" s="94"/>
      <c r="N460" s="87"/>
      <c r="O460" s="87"/>
      <c r="P460" s="96"/>
      <c r="Q460" s="97"/>
      <c r="R460" s="87"/>
      <c r="S460" s="87"/>
    </row>
    <row r="461" customHeight="1" spans="1:19">
      <c r="A461" s="87"/>
      <c r="B461" s="88"/>
      <c r="C461" s="89"/>
      <c r="D461" s="89"/>
      <c r="E461" s="90"/>
      <c r="F461" s="91"/>
      <c r="G461" s="92"/>
      <c r="H461" s="87"/>
      <c r="I461" s="93"/>
      <c r="J461" s="94"/>
      <c r="K461" s="95"/>
      <c r="L461" s="87"/>
      <c r="M461" s="94"/>
      <c r="N461" s="87"/>
      <c r="O461" s="87"/>
      <c r="P461" s="96"/>
      <c r="Q461" s="97"/>
      <c r="R461" s="87"/>
      <c r="S461" s="87"/>
    </row>
    <row r="462" customHeight="1" spans="1:19">
      <c r="A462" s="87"/>
      <c r="B462" s="88"/>
      <c r="C462" s="89"/>
      <c r="D462" s="89"/>
      <c r="E462" s="90"/>
      <c r="F462" s="91"/>
      <c r="G462" s="92"/>
      <c r="H462" s="87"/>
      <c r="I462" s="93"/>
      <c r="J462" s="94"/>
      <c r="K462" s="95"/>
      <c r="L462" s="87"/>
      <c r="M462" s="94"/>
      <c r="N462" s="87"/>
      <c r="O462" s="87"/>
      <c r="P462" s="96"/>
      <c r="Q462" s="97"/>
      <c r="R462" s="87"/>
      <c r="S462" s="87"/>
    </row>
    <row r="463" customHeight="1" spans="1:19">
      <c r="A463" s="87"/>
      <c r="B463" s="88"/>
      <c r="C463" s="89"/>
      <c r="D463" s="89"/>
      <c r="E463" s="90"/>
      <c r="F463" s="91"/>
      <c r="G463" s="92"/>
      <c r="H463" s="87"/>
      <c r="I463" s="93"/>
      <c r="J463" s="94"/>
      <c r="K463" s="95"/>
      <c r="L463" s="87"/>
      <c r="M463" s="94"/>
      <c r="N463" s="87"/>
      <c r="O463" s="87"/>
      <c r="P463" s="96"/>
      <c r="Q463" s="97"/>
      <c r="R463" s="87"/>
      <c r="S463" s="87"/>
    </row>
    <row r="464" customHeight="1" spans="1:19">
      <c r="A464" s="87"/>
      <c r="B464" s="88"/>
      <c r="C464" s="89"/>
      <c r="D464" s="89"/>
      <c r="E464" s="90"/>
      <c r="F464" s="91"/>
      <c r="G464" s="92"/>
      <c r="H464" s="87"/>
      <c r="I464" s="93"/>
      <c r="J464" s="94"/>
      <c r="K464" s="95"/>
      <c r="L464" s="87"/>
      <c r="M464" s="94"/>
      <c r="N464" s="87"/>
      <c r="O464" s="87"/>
      <c r="P464" s="96"/>
      <c r="Q464" s="97"/>
      <c r="R464" s="87"/>
      <c r="S464" s="87"/>
    </row>
    <row r="465" customHeight="1" spans="1:19">
      <c r="A465" s="87"/>
      <c r="B465" s="88"/>
      <c r="C465" s="89"/>
      <c r="D465" s="89"/>
      <c r="E465" s="90"/>
      <c r="F465" s="91"/>
      <c r="G465" s="92"/>
      <c r="H465" s="87"/>
      <c r="I465" s="93"/>
      <c r="J465" s="94"/>
      <c r="K465" s="95"/>
      <c r="L465" s="87"/>
      <c r="M465" s="94"/>
      <c r="N465" s="87"/>
      <c r="O465" s="87"/>
      <c r="P465" s="96"/>
      <c r="Q465" s="97"/>
      <c r="R465" s="87"/>
      <c r="S465" s="87"/>
    </row>
    <row r="466" customHeight="1" spans="1:19">
      <c r="A466" s="87"/>
      <c r="B466" s="88"/>
      <c r="C466" s="89"/>
      <c r="D466" s="89"/>
      <c r="E466" s="90"/>
      <c r="F466" s="91"/>
      <c r="G466" s="92"/>
      <c r="H466" s="87"/>
      <c r="I466" s="93"/>
      <c r="J466" s="94"/>
      <c r="K466" s="95"/>
      <c r="L466" s="87"/>
      <c r="M466" s="94"/>
      <c r="N466" s="87"/>
      <c r="O466" s="87"/>
      <c r="P466" s="96"/>
      <c r="Q466" s="97"/>
      <c r="R466" s="87"/>
      <c r="S466" s="87"/>
    </row>
    <row r="467" customHeight="1" spans="1:19">
      <c r="A467" s="87"/>
      <c r="B467" s="88"/>
      <c r="C467" s="89"/>
      <c r="D467" s="89"/>
      <c r="E467" s="90"/>
      <c r="F467" s="91"/>
      <c r="G467" s="92"/>
      <c r="H467" s="87"/>
      <c r="I467" s="93"/>
      <c r="J467" s="94"/>
      <c r="K467" s="95"/>
      <c r="L467" s="87"/>
      <c r="M467" s="94"/>
      <c r="N467" s="87"/>
      <c r="O467" s="87"/>
      <c r="P467" s="96"/>
      <c r="Q467" s="97"/>
      <c r="R467" s="87"/>
      <c r="S467" s="87"/>
    </row>
    <row r="468" customHeight="1" spans="1:19">
      <c r="A468" s="87"/>
      <c r="B468" s="88"/>
      <c r="C468" s="89"/>
      <c r="D468" s="89"/>
      <c r="E468" s="90"/>
      <c r="F468" s="91"/>
      <c r="G468" s="92"/>
      <c r="H468" s="87"/>
      <c r="I468" s="93"/>
      <c r="J468" s="94"/>
      <c r="K468" s="95"/>
      <c r="L468" s="87"/>
      <c r="M468" s="94"/>
      <c r="N468" s="87"/>
      <c r="O468" s="87"/>
      <c r="P468" s="96"/>
      <c r="Q468" s="97"/>
      <c r="R468" s="87"/>
      <c r="S468" s="87"/>
    </row>
    <row r="469" customHeight="1" spans="1:19">
      <c r="A469" s="87"/>
      <c r="B469" s="88"/>
      <c r="C469" s="89"/>
      <c r="D469" s="89"/>
      <c r="E469" s="90"/>
      <c r="F469" s="91"/>
      <c r="G469" s="92"/>
      <c r="H469" s="87"/>
      <c r="I469" s="93"/>
      <c r="J469" s="94"/>
      <c r="K469" s="95"/>
      <c r="L469" s="87"/>
      <c r="M469" s="94"/>
      <c r="N469" s="87"/>
      <c r="O469" s="87"/>
      <c r="P469" s="96"/>
      <c r="Q469" s="97"/>
      <c r="R469" s="87"/>
      <c r="S469" s="87"/>
    </row>
    <row r="470" customHeight="1" spans="1:19">
      <c r="A470" s="87"/>
      <c r="B470" s="88"/>
      <c r="C470" s="89"/>
      <c r="D470" s="89"/>
      <c r="E470" s="90"/>
      <c r="F470" s="91"/>
      <c r="G470" s="92"/>
      <c r="H470" s="87"/>
      <c r="I470" s="93"/>
      <c r="J470" s="94"/>
      <c r="K470" s="95"/>
      <c r="L470" s="87"/>
      <c r="M470" s="94"/>
      <c r="N470" s="87"/>
      <c r="O470" s="87"/>
      <c r="P470" s="96"/>
      <c r="Q470" s="97"/>
      <c r="R470" s="87"/>
      <c r="S470" s="87"/>
    </row>
    <row r="471" customHeight="1" spans="1:19">
      <c r="A471" s="87"/>
      <c r="B471" s="88"/>
      <c r="C471" s="89"/>
      <c r="D471" s="89"/>
      <c r="E471" s="90"/>
      <c r="F471" s="91"/>
      <c r="G471" s="92"/>
      <c r="H471" s="87"/>
      <c r="I471" s="93"/>
      <c r="J471" s="94"/>
      <c r="K471" s="95"/>
      <c r="L471" s="87"/>
      <c r="M471" s="94"/>
      <c r="N471" s="87"/>
      <c r="O471" s="87"/>
      <c r="P471" s="96"/>
      <c r="Q471" s="97"/>
      <c r="R471" s="87"/>
      <c r="S471" s="87"/>
    </row>
    <row r="472" customHeight="1" spans="1:19">
      <c r="A472" s="87"/>
      <c r="B472" s="88"/>
      <c r="C472" s="89"/>
      <c r="D472" s="89"/>
      <c r="E472" s="90"/>
      <c r="F472" s="91"/>
      <c r="G472" s="92"/>
      <c r="H472" s="87"/>
      <c r="I472" s="93"/>
      <c r="J472" s="94"/>
      <c r="K472" s="95"/>
      <c r="L472" s="87"/>
      <c r="M472" s="94"/>
      <c r="N472" s="87"/>
      <c r="O472" s="87"/>
      <c r="P472" s="96"/>
      <c r="Q472" s="97"/>
      <c r="R472" s="87"/>
      <c r="S472" s="87"/>
    </row>
    <row r="473" customHeight="1" spans="1:19">
      <c r="A473" s="87"/>
      <c r="B473" s="88"/>
      <c r="C473" s="89"/>
      <c r="D473" s="89"/>
      <c r="E473" s="90"/>
      <c r="F473" s="91"/>
      <c r="G473" s="92"/>
      <c r="H473" s="87"/>
      <c r="I473" s="93"/>
      <c r="J473" s="94"/>
      <c r="K473" s="95"/>
      <c r="L473" s="87"/>
      <c r="M473" s="94"/>
      <c r="N473" s="87"/>
      <c r="O473" s="87"/>
      <c r="P473" s="96"/>
      <c r="Q473" s="97"/>
      <c r="R473" s="87"/>
      <c r="S473" s="87"/>
    </row>
    <row r="474" customHeight="1" spans="1:19">
      <c r="A474" s="87"/>
      <c r="B474" s="88"/>
      <c r="C474" s="89"/>
      <c r="D474" s="89"/>
      <c r="E474" s="90"/>
      <c r="F474" s="91"/>
      <c r="G474" s="92"/>
      <c r="H474" s="87"/>
      <c r="I474" s="93"/>
      <c r="J474" s="94"/>
      <c r="K474" s="95"/>
      <c r="L474" s="87"/>
      <c r="M474" s="94"/>
      <c r="N474" s="87"/>
      <c r="O474" s="87"/>
      <c r="P474" s="96"/>
      <c r="Q474" s="97"/>
      <c r="R474" s="87"/>
      <c r="S474" s="87"/>
    </row>
    <row r="475" customHeight="1" spans="1:19">
      <c r="A475" s="87"/>
      <c r="B475" s="88"/>
      <c r="C475" s="89"/>
      <c r="D475" s="89"/>
      <c r="E475" s="90"/>
      <c r="F475" s="91"/>
      <c r="G475" s="92"/>
      <c r="H475" s="87"/>
      <c r="I475" s="93"/>
      <c r="J475" s="94"/>
      <c r="K475" s="95"/>
      <c r="L475" s="87"/>
      <c r="M475" s="94"/>
      <c r="N475" s="87"/>
      <c r="O475" s="87"/>
      <c r="P475" s="96"/>
      <c r="Q475" s="97"/>
      <c r="R475" s="87"/>
      <c r="S475" s="87"/>
    </row>
    <row r="476" customHeight="1" spans="1:19">
      <c r="A476" s="87"/>
      <c r="B476" s="88"/>
      <c r="C476" s="89"/>
      <c r="D476" s="89"/>
      <c r="E476" s="90"/>
      <c r="F476" s="91"/>
      <c r="G476" s="92"/>
      <c r="H476" s="87"/>
      <c r="I476" s="93"/>
      <c r="J476" s="94"/>
      <c r="K476" s="95"/>
      <c r="L476" s="87"/>
      <c r="M476" s="94"/>
      <c r="N476" s="87"/>
      <c r="O476" s="87"/>
      <c r="P476" s="96"/>
      <c r="Q476" s="97"/>
      <c r="R476" s="87"/>
      <c r="S476" s="87"/>
    </row>
    <row r="477" customHeight="1" spans="1:19">
      <c r="A477" s="87"/>
      <c r="B477" s="88"/>
      <c r="C477" s="89"/>
      <c r="D477" s="89"/>
      <c r="E477" s="90"/>
      <c r="F477" s="91"/>
      <c r="G477" s="92"/>
      <c r="H477" s="87"/>
      <c r="I477" s="93"/>
      <c r="J477" s="94"/>
      <c r="K477" s="95"/>
      <c r="L477" s="87"/>
      <c r="M477" s="94"/>
      <c r="N477" s="87"/>
      <c r="O477" s="87"/>
      <c r="P477" s="96"/>
      <c r="Q477" s="97"/>
      <c r="R477" s="87"/>
      <c r="S477" s="87"/>
    </row>
    <row r="478" customHeight="1" spans="1:19">
      <c r="A478" s="87"/>
      <c r="B478" s="88"/>
      <c r="C478" s="89"/>
      <c r="D478" s="89"/>
      <c r="E478" s="90"/>
      <c r="F478" s="91"/>
      <c r="G478" s="92"/>
      <c r="H478" s="87"/>
      <c r="I478" s="93"/>
      <c r="J478" s="94"/>
      <c r="K478" s="95"/>
      <c r="L478" s="87"/>
      <c r="M478" s="94"/>
      <c r="N478" s="87"/>
      <c r="O478" s="87"/>
      <c r="P478" s="96"/>
      <c r="Q478" s="97"/>
      <c r="R478" s="87"/>
      <c r="S478" s="87"/>
    </row>
    <row r="479" customHeight="1" spans="1:19">
      <c r="A479" s="87"/>
      <c r="B479" s="88"/>
      <c r="C479" s="89"/>
      <c r="D479" s="89"/>
      <c r="E479" s="90"/>
      <c r="F479" s="91"/>
      <c r="G479" s="92"/>
      <c r="H479" s="87"/>
      <c r="I479" s="93"/>
      <c r="J479" s="94"/>
      <c r="K479" s="95"/>
      <c r="L479" s="87"/>
      <c r="M479" s="94"/>
      <c r="N479" s="87"/>
      <c r="O479" s="87"/>
      <c r="P479" s="96"/>
      <c r="Q479" s="97"/>
      <c r="R479" s="87"/>
      <c r="S479" s="87"/>
    </row>
    <row r="480" customHeight="1" spans="1:19">
      <c r="A480" s="87"/>
      <c r="B480" s="88"/>
      <c r="C480" s="89"/>
      <c r="D480" s="89"/>
      <c r="E480" s="90"/>
      <c r="F480" s="91"/>
      <c r="G480" s="92"/>
      <c r="H480" s="87"/>
      <c r="I480" s="93"/>
      <c r="J480" s="94"/>
      <c r="K480" s="95"/>
      <c r="L480" s="87"/>
      <c r="M480" s="94"/>
      <c r="N480" s="87"/>
      <c r="O480" s="87"/>
      <c r="P480" s="96"/>
      <c r="Q480" s="97"/>
      <c r="R480" s="87"/>
      <c r="S480" s="87"/>
    </row>
    <row r="481" customHeight="1" spans="1:19">
      <c r="A481" s="87"/>
      <c r="B481" s="88"/>
      <c r="C481" s="89"/>
      <c r="D481" s="89"/>
      <c r="E481" s="90"/>
      <c r="F481" s="91"/>
      <c r="G481" s="92"/>
      <c r="H481" s="87"/>
      <c r="I481" s="93"/>
      <c r="J481" s="94"/>
      <c r="K481" s="95"/>
      <c r="L481" s="87"/>
      <c r="M481" s="94"/>
      <c r="N481" s="87"/>
      <c r="O481" s="87"/>
      <c r="P481" s="96"/>
      <c r="Q481" s="97"/>
      <c r="R481" s="87"/>
      <c r="S481" s="87"/>
    </row>
    <row r="482" customHeight="1" spans="1:19">
      <c r="A482" s="87"/>
      <c r="B482" s="88"/>
      <c r="C482" s="89"/>
      <c r="D482" s="89"/>
      <c r="E482" s="90"/>
      <c r="F482" s="91"/>
      <c r="G482" s="92"/>
      <c r="H482" s="87"/>
      <c r="I482" s="93"/>
      <c r="J482" s="94"/>
      <c r="K482" s="95"/>
      <c r="L482" s="87"/>
      <c r="M482" s="94"/>
      <c r="N482" s="87"/>
      <c r="O482" s="87"/>
      <c r="P482" s="96"/>
      <c r="Q482" s="97"/>
      <c r="R482" s="87"/>
      <c r="S482" s="87"/>
    </row>
    <row r="483" customHeight="1" spans="1:19">
      <c r="A483" s="87"/>
      <c r="B483" s="88"/>
      <c r="C483" s="89"/>
      <c r="D483" s="89"/>
      <c r="E483" s="90"/>
      <c r="F483" s="91"/>
      <c r="G483" s="92"/>
      <c r="H483" s="87"/>
      <c r="I483" s="93"/>
      <c r="J483" s="94"/>
      <c r="K483" s="95"/>
      <c r="L483" s="87"/>
      <c r="M483" s="94"/>
      <c r="N483" s="87"/>
      <c r="O483" s="87"/>
      <c r="P483" s="96"/>
      <c r="Q483" s="97"/>
      <c r="R483" s="87"/>
      <c r="S483" s="87"/>
    </row>
    <row r="484" customHeight="1" spans="1:19">
      <c r="A484" s="87"/>
      <c r="B484" s="88"/>
      <c r="C484" s="89"/>
      <c r="D484" s="89"/>
      <c r="E484" s="90"/>
      <c r="F484" s="91"/>
      <c r="G484" s="92"/>
      <c r="H484" s="87"/>
      <c r="I484" s="93"/>
      <c r="J484" s="94"/>
      <c r="K484" s="95"/>
      <c r="L484" s="87"/>
      <c r="M484" s="94"/>
      <c r="N484" s="87"/>
      <c r="O484" s="87"/>
      <c r="P484" s="96"/>
      <c r="Q484" s="97"/>
      <c r="R484" s="87"/>
      <c r="S484" s="87"/>
    </row>
    <row r="485" customHeight="1" spans="1:19">
      <c r="A485" s="87"/>
      <c r="B485" s="88"/>
      <c r="C485" s="89"/>
      <c r="D485" s="89"/>
      <c r="E485" s="90"/>
      <c r="F485" s="91"/>
      <c r="G485" s="92"/>
      <c r="H485" s="87"/>
      <c r="I485" s="93"/>
      <c r="J485" s="94"/>
      <c r="K485" s="95"/>
      <c r="L485" s="87"/>
      <c r="M485" s="94"/>
      <c r="N485" s="87"/>
      <c r="O485" s="87"/>
      <c r="P485" s="96"/>
      <c r="Q485" s="97"/>
      <c r="R485" s="87"/>
      <c r="S485" s="87"/>
    </row>
    <row r="486" customHeight="1" spans="1:19">
      <c r="A486" s="87"/>
      <c r="B486" s="88"/>
      <c r="C486" s="89"/>
      <c r="D486" s="89"/>
      <c r="E486" s="90"/>
      <c r="F486" s="91"/>
      <c r="G486" s="92"/>
      <c r="H486" s="87"/>
      <c r="I486" s="93"/>
      <c r="J486" s="94"/>
      <c r="K486" s="95"/>
      <c r="L486" s="87"/>
      <c r="M486" s="94"/>
      <c r="N486" s="87"/>
      <c r="O486" s="87"/>
      <c r="P486" s="96"/>
      <c r="Q486" s="97"/>
      <c r="R486" s="87"/>
      <c r="S486" s="87"/>
    </row>
    <row r="487" customHeight="1" spans="1:19">
      <c r="A487" s="87"/>
      <c r="B487" s="88"/>
      <c r="C487" s="89"/>
      <c r="D487" s="89"/>
      <c r="E487" s="90"/>
      <c r="F487" s="91"/>
      <c r="G487" s="92"/>
      <c r="H487" s="87"/>
      <c r="I487" s="93"/>
      <c r="J487" s="94"/>
      <c r="K487" s="95"/>
      <c r="L487" s="87"/>
      <c r="M487" s="94"/>
      <c r="N487" s="87"/>
      <c r="O487" s="87"/>
      <c r="P487" s="96"/>
      <c r="Q487" s="97"/>
      <c r="R487" s="87"/>
      <c r="S487" s="87"/>
    </row>
    <row r="488" customHeight="1" spans="1:19">
      <c r="A488" s="87"/>
      <c r="B488" s="88"/>
      <c r="C488" s="89"/>
      <c r="D488" s="89"/>
      <c r="E488" s="90"/>
      <c r="F488" s="91"/>
      <c r="G488" s="92"/>
      <c r="H488" s="87"/>
      <c r="I488" s="93"/>
      <c r="J488" s="94"/>
      <c r="K488" s="95"/>
      <c r="L488" s="87"/>
      <c r="M488" s="94"/>
      <c r="N488" s="87"/>
      <c r="O488" s="87"/>
      <c r="P488" s="96"/>
      <c r="Q488" s="97"/>
      <c r="R488" s="87"/>
      <c r="S488" s="87"/>
    </row>
    <row r="489" customHeight="1" spans="1:19">
      <c r="A489" s="87"/>
      <c r="B489" s="88"/>
      <c r="C489" s="89"/>
      <c r="D489" s="89"/>
      <c r="E489" s="90"/>
      <c r="F489" s="91"/>
      <c r="G489" s="92"/>
      <c r="H489" s="87"/>
      <c r="I489" s="93"/>
      <c r="J489" s="94"/>
      <c r="K489" s="95"/>
      <c r="L489" s="87"/>
      <c r="M489" s="94"/>
      <c r="N489" s="87"/>
      <c r="O489" s="87"/>
      <c r="P489" s="96"/>
      <c r="Q489" s="97"/>
      <c r="R489" s="87"/>
      <c r="S489" s="87"/>
    </row>
    <row r="490" customHeight="1" spans="1:19">
      <c r="A490" s="87"/>
      <c r="B490" s="88"/>
      <c r="C490" s="89"/>
      <c r="D490" s="89"/>
      <c r="E490" s="90"/>
      <c r="F490" s="91"/>
      <c r="G490" s="92"/>
      <c r="H490" s="87"/>
      <c r="I490" s="93"/>
      <c r="J490" s="94"/>
      <c r="K490" s="95"/>
      <c r="L490" s="87"/>
      <c r="M490" s="94"/>
      <c r="N490" s="87"/>
      <c r="O490" s="87"/>
      <c r="P490" s="96"/>
      <c r="Q490" s="97"/>
      <c r="R490" s="87"/>
      <c r="S490" s="87"/>
    </row>
    <row r="491" customHeight="1" spans="1:19">
      <c r="A491" s="87"/>
      <c r="B491" s="88"/>
      <c r="C491" s="89"/>
      <c r="D491" s="89"/>
      <c r="E491" s="90"/>
      <c r="F491" s="91"/>
      <c r="G491" s="92"/>
      <c r="H491" s="87"/>
      <c r="I491" s="93"/>
      <c r="J491" s="94"/>
      <c r="K491" s="95"/>
      <c r="L491" s="87"/>
      <c r="M491" s="94"/>
      <c r="N491" s="87"/>
      <c r="O491" s="87"/>
      <c r="P491" s="96"/>
      <c r="Q491" s="97"/>
      <c r="R491" s="87"/>
      <c r="S491" s="87"/>
    </row>
    <row r="492" customHeight="1" spans="1:19">
      <c r="A492" s="87"/>
      <c r="B492" s="88"/>
      <c r="C492" s="89"/>
      <c r="D492" s="89"/>
      <c r="E492" s="90"/>
      <c r="F492" s="91"/>
      <c r="G492" s="92"/>
      <c r="H492" s="87"/>
      <c r="I492" s="93"/>
      <c r="J492" s="94"/>
      <c r="K492" s="95"/>
      <c r="L492" s="87"/>
      <c r="M492" s="94"/>
      <c r="N492" s="87"/>
      <c r="O492" s="87"/>
      <c r="P492" s="96"/>
      <c r="Q492" s="97"/>
      <c r="R492" s="87"/>
      <c r="S492" s="87"/>
    </row>
    <row r="493" customHeight="1" spans="1:19">
      <c r="A493" s="87"/>
      <c r="B493" s="88"/>
      <c r="C493" s="89"/>
      <c r="D493" s="89"/>
      <c r="E493" s="90"/>
      <c r="F493" s="91"/>
      <c r="G493" s="92"/>
      <c r="H493" s="87"/>
      <c r="I493" s="93"/>
      <c r="J493" s="94"/>
      <c r="K493" s="95"/>
      <c r="L493" s="87"/>
      <c r="M493" s="94"/>
      <c r="N493" s="87"/>
      <c r="O493" s="87"/>
      <c r="P493" s="96"/>
      <c r="Q493" s="97"/>
      <c r="R493" s="87"/>
      <c r="S493" s="87"/>
    </row>
    <row r="494" customHeight="1" spans="1:19">
      <c r="A494" s="87"/>
      <c r="B494" s="88"/>
      <c r="C494" s="89"/>
      <c r="D494" s="89"/>
      <c r="E494" s="90"/>
      <c r="F494" s="91"/>
      <c r="G494" s="92"/>
      <c r="H494" s="87"/>
      <c r="I494" s="93"/>
      <c r="J494" s="94"/>
      <c r="K494" s="95"/>
      <c r="L494" s="87"/>
      <c r="M494" s="94"/>
      <c r="N494" s="87"/>
      <c r="O494" s="87"/>
      <c r="P494" s="96"/>
      <c r="Q494" s="97"/>
      <c r="R494" s="87"/>
      <c r="S494" s="87"/>
    </row>
    <row r="495" customHeight="1" spans="1:19">
      <c r="A495" s="87"/>
      <c r="B495" s="88"/>
      <c r="C495" s="89"/>
      <c r="D495" s="89"/>
      <c r="E495" s="90"/>
      <c r="F495" s="91"/>
      <c r="G495" s="92"/>
      <c r="H495" s="87"/>
      <c r="I495" s="93"/>
      <c r="J495" s="94"/>
      <c r="K495" s="95"/>
      <c r="L495" s="87"/>
      <c r="M495" s="94"/>
      <c r="N495" s="87"/>
      <c r="O495" s="87"/>
      <c r="P495" s="96"/>
      <c r="Q495" s="97"/>
      <c r="R495" s="87"/>
      <c r="S495" s="87"/>
    </row>
    <row r="496" customHeight="1" spans="1:19">
      <c r="A496" s="87"/>
      <c r="B496" s="88"/>
      <c r="C496" s="89"/>
      <c r="D496" s="89"/>
      <c r="E496" s="90"/>
      <c r="F496" s="91"/>
      <c r="G496" s="92"/>
      <c r="H496" s="87"/>
      <c r="I496" s="93"/>
      <c r="J496" s="94"/>
      <c r="K496" s="95"/>
      <c r="L496" s="87"/>
      <c r="M496" s="94"/>
      <c r="N496" s="87"/>
      <c r="O496" s="87"/>
      <c r="P496" s="96"/>
      <c r="Q496" s="97"/>
      <c r="R496" s="87"/>
      <c r="S496" s="87"/>
    </row>
    <row r="497" customHeight="1" spans="1:19">
      <c r="A497" s="87"/>
      <c r="B497" s="88"/>
      <c r="C497" s="89"/>
      <c r="D497" s="89"/>
      <c r="E497" s="90"/>
      <c r="F497" s="91"/>
      <c r="G497" s="92"/>
      <c r="H497" s="87"/>
      <c r="I497" s="93"/>
      <c r="J497" s="94"/>
      <c r="K497" s="95"/>
      <c r="L497" s="87"/>
      <c r="M497" s="94"/>
      <c r="N497" s="87"/>
      <c r="O497" s="87"/>
      <c r="P497" s="96"/>
      <c r="Q497" s="97"/>
      <c r="R497" s="87"/>
      <c r="S497" s="87"/>
    </row>
    <row r="498" customHeight="1" spans="1:19">
      <c r="A498" s="87"/>
      <c r="B498" s="88"/>
      <c r="C498" s="89"/>
      <c r="D498" s="89"/>
      <c r="E498" s="90"/>
      <c r="F498" s="91"/>
      <c r="G498" s="92"/>
      <c r="H498" s="87"/>
      <c r="I498" s="93"/>
      <c r="J498" s="94"/>
      <c r="K498" s="95"/>
      <c r="L498" s="87"/>
      <c r="M498" s="94"/>
      <c r="N498" s="87"/>
      <c r="O498" s="87"/>
      <c r="P498" s="96"/>
      <c r="Q498" s="97"/>
      <c r="R498" s="87"/>
      <c r="S498" s="87"/>
    </row>
    <row r="499" customHeight="1" spans="1:19">
      <c r="A499" s="87"/>
      <c r="B499" s="88"/>
      <c r="C499" s="89"/>
      <c r="D499" s="89"/>
      <c r="E499" s="90"/>
      <c r="F499" s="91"/>
      <c r="G499" s="92"/>
      <c r="H499" s="87"/>
      <c r="I499" s="93"/>
      <c r="J499" s="94"/>
      <c r="K499" s="95"/>
      <c r="L499" s="87"/>
      <c r="M499" s="94"/>
      <c r="N499" s="87"/>
      <c r="O499" s="87"/>
      <c r="P499" s="96"/>
      <c r="Q499" s="97"/>
      <c r="R499" s="87"/>
      <c r="S499" s="87"/>
    </row>
    <row r="500" customHeight="1" spans="1:19">
      <c r="A500" s="87"/>
      <c r="B500" s="88"/>
      <c r="C500" s="89"/>
      <c r="D500" s="89"/>
      <c r="E500" s="90"/>
      <c r="F500" s="91"/>
      <c r="G500" s="92"/>
      <c r="H500" s="87"/>
      <c r="I500" s="93"/>
      <c r="J500" s="94"/>
      <c r="K500" s="95"/>
      <c r="L500" s="87"/>
      <c r="M500" s="94"/>
      <c r="N500" s="87"/>
      <c r="O500" s="87"/>
      <c r="P500" s="96"/>
      <c r="Q500" s="97"/>
      <c r="R500" s="87"/>
      <c r="S500" s="87"/>
    </row>
    <row r="501" customHeight="1" spans="1:19">
      <c r="A501" s="87"/>
      <c r="B501" s="88"/>
      <c r="C501" s="89"/>
      <c r="D501" s="89"/>
      <c r="E501" s="90"/>
      <c r="F501" s="91"/>
      <c r="G501" s="92"/>
      <c r="H501" s="87"/>
      <c r="I501" s="93"/>
      <c r="J501" s="94"/>
      <c r="K501" s="95"/>
      <c r="L501" s="87"/>
      <c r="M501" s="94"/>
      <c r="N501" s="87"/>
      <c r="O501" s="87"/>
      <c r="P501" s="96"/>
      <c r="Q501" s="97"/>
      <c r="R501" s="87"/>
      <c r="S501" s="87"/>
    </row>
    <row r="502" customHeight="1" spans="1:19">
      <c r="A502" s="87"/>
      <c r="B502" s="88"/>
      <c r="C502" s="89"/>
      <c r="D502" s="89"/>
      <c r="E502" s="90"/>
      <c r="F502" s="91"/>
      <c r="G502" s="92"/>
      <c r="H502" s="87"/>
      <c r="I502" s="93"/>
      <c r="J502" s="94"/>
      <c r="K502" s="95"/>
      <c r="L502" s="87"/>
      <c r="M502" s="94"/>
      <c r="N502" s="87"/>
      <c r="O502" s="87"/>
      <c r="P502" s="96"/>
      <c r="Q502" s="97"/>
      <c r="R502" s="87"/>
      <c r="S502" s="87"/>
    </row>
    <row r="503" customHeight="1" spans="1:19">
      <c r="A503" s="87"/>
      <c r="B503" s="88"/>
      <c r="C503" s="89"/>
      <c r="D503" s="89"/>
      <c r="E503" s="90"/>
      <c r="F503" s="91"/>
      <c r="G503" s="92"/>
      <c r="H503" s="87"/>
      <c r="I503" s="93"/>
      <c r="J503" s="94"/>
      <c r="K503" s="95"/>
      <c r="L503" s="87"/>
      <c r="M503" s="94"/>
      <c r="N503" s="87"/>
      <c r="O503" s="87"/>
      <c r="P503" s="96"/>
      <c r="Q503" s="97"/>
      <c r="R503" s="87"/>
      <c r="S503" s="87"/>
    </row>
    <row r="504" customHeight="1" spans="1:19">
      <c r="A504" s="87"/>
      <c r="B504" s="88"/>
      <c r="C504" s="89"/>
      <c r="D504" s="89"/>
      <c r="E504" s="90"/>
      <c r="F504" s="91"/>
      <c r="G504" s="92"/>
      <c r="H504" s="87"/>
      <c r="I504" s="93"/>
      <c r="J504" s="94"/>
      <c r="K504" s="95"/>
      <c r="L504" s="87"/>
      <c r="M504" s="94"/>
      <c r="N504" s="87"/>
      <c r="O504" s="87"/>
      <c r="P504" s="96"/>
      <c r="Q504" s="97"/>
      <c r="R504" s="87"/>
      <c r="S504" s="87"/>
    </row>
    <row r="505" customHeight="1" spans="1:19">
      <c r="A505" s="87"/>
      <c r="B505" s="88"/>
      <c r="C505" s="89"/>
      <c r="D505" s="89"/>
      <c r="E505" s="90"/>
      <c r="F505" s="91"/>
      <c r="G505" s="92"/>
      <c r="H505" s="87"/>
      <c r="I505" s="93"/>
      <c r="J505" s="94"/>
      <c r="K505" s="95"/>
      <c r="L505" s="87"/>
      <c r="M505" s="94"/>
      <c r="N505" s="87"/>
      <c r="O505" s="87"/>
      <c r="P505" s="96"/>
      <c r="Q505" s="97"/>
      <c r="R505" s="87"/>
      <c r="S505" s="87"/>
    </row>
    <row r="506" customHeight="1" spans="1:19">
      <c r="A506" s="87"/>
      <c r="B506" s="88"/>
      <c r="C506" s="89"/>
      <c r="D506" s="89"/>
      <c r="E506" s="90"/>
      <c r="F506" s="91"/>
      <c r="G506" s="92"/>
      <c r="H506" s="87"/>
      <c r="I506" s="93"/>
      <c r="J506" s="94"/>
      <c r="K506" s="95"/>
      <c r="L506" s="87"/>
      <c r="M506" s="94"/>
      <c r="N506" s="87"/>
      <c r="O506" s="87"/>
      <c r="P506" s="96"/>
      <c r="Q506" s="97"/>
      <c r="R506" s="87"/>
      <c r="S506" s="87"/>
    </row>
    <row r="507" customHeight="1" spans="1:19">
      <c r="A507" s="87"/>
      <c r="B507" s="88"/>
      <c r="C507" s="89"/>
      <c r="D507" s="89"/>
      <c r="E507" s="90"/>
      <c r="F507" s="91"/>
      <c r="G507" s="92"/>
      <c r="H507" s="87"/>
      <c r="I507" s="93"/>
      <c r="J507" s="94"/>
      <c r="K507" s="95"/>
      <c r="L507" s="87"/>
      <c r="M507" s="94"/>
      <c r="N507" s="87"/>
      <c r="O507" s="87"/>
      <c r="P507" s="96"/>
      <c r="Q507" s="97"/>
      <c r="R507" s="87"/>
      <c r="S507" s="87"/>
    </row>
    <row r="508" customHeight="1" spans="1:19">
      <c r="A508" s="87"/>
      <c r="B508" s="88"/>
      <c r="C508" s="89"/>
      <c r="D508" s="89"/>
      <c r="E508" s="90"/>
      <c r="F508" s="91"/>
      <c r="G508" s="92"/>
      <c r="H508" s="87"/>
      <c r="I508" s="93"/>
      <c r="J508" s="94"/>
      <c r="K508" s="95"/>
      <c r="L508" s="87"/>
      <c r="M508" s="94"/>
      <c r="N508" s="87"/>
      <c r="O508" s="87"/>
      <c r="P508" s="96"/>
      <c r="Q508" s="97"/>
      <c r="R508" s="87"/>
      <c r="S508" s="87"/>
    </row>
    <row r="509" customHeight="1" spans="1:19">
      <c r="A509" s="87"/>
      <c r="B509" s="88"/>
      <c r="C509" s="89"/>
      <c r="D509" s="89"/>
      <c r="E509" s="90"/>
      <c r="F509" s="91"/>
      <c r="G509" s="92"/>
      <c r="H509" s="87"/>
      <c r="I509" s="93"/>
      <c r="J509" s="94"/>
      <c r="K509" s="95"/>
      <c r="L509" s="87"/>
      <c r="M509" s="94"/>
      <c r="N509" s="87"/>
      <c r="O509" s="87"/>
      <c r="P509" s="96"/>
      <c r="Q509" s="97"/>
      <c r="R509" s="87"/>
      <c r="S509" s="87"/>
    </row>
    <row r="510" customHeight="1" spans="1:19">
      <c r="A510" s="87"/>
      <c r="B510" s="88"/>
      <c r="C510" s="89"/>
      <c r="D510" s="89"/>
      <c r="E510" s="90"/>
      <c r="F510" s="91"/>
      <c r="G510" s="92"/>
      <c r="H510" s="87"/>
      <c r="I510" s="93"/>
      <c r="J510" s="94"/>
      <c r="K510" s="95"/>
      <c r="L510" s="87"/>
      <c r="M510" s="94"/>
      <c r="N510" s="87"/>
      <c r="O510" s="87"/>
      <c r="P510" s="96"/>
      <c r="Q510" s="97"/>
      <c r="R510" s="87"/>
      <c r="S510" s="87"/>
    </row>
    <row r="511" customHeight="1" spans="1:19">
      <c r="A511" s="87"/>
      <c r="B511" s="88"/>
      <c r="C511" s="89"/>
      <c r="D511" s="89"/>
      <c r="E511" s="90"/>
      <c r="F511" s="91"/>
      <c r="G511" s="92"/>
      <c r="H511" s="87"/>
      <c r="I511" s="93"/>
      <c r="J511" s="94"/>
      <c r="K511" s="95"/>
      <c r="L511" s="87"/>
      <c r="M511" s="94"/>
      <c r="N511" s="87"/>
      <c r="O511" s="87"/>
      <c r="P511" s="96"/>
      <c r="Q511" s="97"/>
      <c r="R511" s="87"/>
      <c r="S511" s="87"/>
    </row>
    <row r="512" customHeight="1" spans="1:19">
      <c r="A512" s="87"/>
      <c r="B512" s="88"/>
      <c r="C512" s="89"/>
      <c r="D512" s="89"/>
      <c r="E512" s="90"/>
      <c r="F512" s="91"/>
      <c r="G512" s="92"/>
      <c r="H512" s="87"/>
      <c r="I512" s="93"/>
      <c r="J512" s="94"/>
      <c r="K512" s="95"/>
      <c r="L512" s="87"/>
      <c r="M512" s="94"/>
      <c r="N512" s="87"/>
      <c r="O512" s="87"/>
      <c r="P512" s="96"/>
      <c r="Q512" s="97"/>
      <c r="R512" s="87"/>
      <c r="S512" s="87"/>
    </row>
    <row r="513" customHeight="1" spans="1:19">
      <c r="A513" s="87"/>
      <c r="B513" s="88"/>
      <c r="C513" s="89"/>
      <c r="D513" s="89"/>
      <c r="E513" s="90"/>
      <c r="F513" s="91"/>
      <c r="G513" s="92"/>
      <c r="H513" s="87"/>
      <c r="I513" s="93"/>
      <c r="J513" s="94"/>
      <c r="K513" s="95"/>
      <c r="L513" s="87"/>
      <c r="M513" s="94"/>
      <c r="N513" s="87"/>
      <c r="O513" s="87"/>
      <c r="P513" s="96"/>
      <c r="Q513" s="97"/>
      <c r="R513" s="87"/>
      <c r="S513" s="87"/>
    </row>
    <row r="514" customHeight="1" spans="1:19">
      <c r="A514" s="87"/>
      <c r="B514" s="88"/>
      <c r="C514" s="89"/>
      <c r="D514" s="89"/>
      <c r="E514" s="90"/>
      <c r="F514" s="91"/>
      <c r="G514" s="92"/>
      <c r="H514" s="87"/>
      <c r="I514" s="93"/>
      <c r="J514" s="94"/>
      <c r="K514" s="95"/>
      <c r="L514" s="87"/>
      <c r="M514" s="94"/>
      <c r="N514" s="87"/>
      <c r="O514" s="87"/>
      <c r="P514" s="96"/>
      <c r="Q514" s="97"/>
      <c r="R514" s="87"/>
      <c r="S514" s="87"/>
    </row>
    <row r="515" customHeight="1" spans="1:19">
      <c r="A515" s="87"/>
      <c r="B515" s="88"/>
      <c r="C515" s="89"/>
      <c r="D515" s="89"/>
      <c r="E515" s="90"/>
      <c r="F515" s="91"/>
      <c r="G515" s="92"/>
      <c r="H515" s="87"/>
      <c r="I515" s="93"/>
      <c r="J515" s="94"/>
      <c r="K515" s="95"/>
      <c r="L515" s="87"/>
      <c r="M515" s="94"/>
      <c r="N515" s="87"/>
      <c r="O515" s="87"/>
      <c r="P515" s="96"/>
      <c r="Q515" s="97"/>
      <c r="R515" s="87"/>
      <c r="S515" s="87"/>
    </row>
    <row r="516" customHeight="1" spans="1:19">
      <c r="A516" s="87"/>
      <c r="B516" s="88"/>
      <c r="C516" s="89"/>
      <c r="D516" s="89"/>
      <c r="E516" s="90"/>
      <c r="F516" s="91"/>
      <c r="G516" s="92"/>
      <c r="H516" s="87"/>
      <c r="I516" s="93"/>
      <c r="J516" s="94"/>
      <c r="K516" s="95"/>
      <c r="L516" s="87"/>
      <c r="M516" s="94"/>
      <c r="N516" s="87"/>
      <c r="O516" s="87"/>
      <c r="P516" s="96"/>
      <c r="Q516" s="97"/>
      <c r="R516" s="87"/>
      <c r="S516" s="87"/>
    </row>
    <row r="517" customHeight="1" spans="1:19">
      <c r="A517" s="87"/>
      <c r="B517" s="88"/>
      <c r="C517" s="89"/>
      <c r="D517" s="89"/>
      <c r="E517" s="90"/>
      <c r="F517" s="91"/>
      <c r="G517" s="92"/>
      <c r="H517" s="87"/>
      <c r="I517" s="93"/>
      <c r="J517" s="94"/>
      <c r="K517" s="95"/>
      <c r="L517" s="87"/>
      <c r="M517" s="94"/>
      <c r="N517" s="87"/>
      <c r="O517" s="87"/>
      <c r="P517" s="96"/>
      <c r="Q517" s="97"/>
      <c r="R517" s="87"/>
      <c r="S517" s="87"/>
    </row>
    <row r="518" customHeight="1" spans="1:19">
      <c r="A518" s="87"/>
      <c r="B518" s="88"/>
      <c r="C518" s="89"/>
      <c r="D518" s="89"/>
      <c r="E518" s="90"/>
      <c r="F518" s="91"/>
      <c r="G518" s="92"/>
      <c r="H518" s="87"/>
      <c r="I518" s="93"/>
      <c r="J518" s="94"/>
      <c r="K518" s="95"/>
      <c r="L518" s="87"/>
      <c r="M518" s="94"/>
      <c r="N518" s="87"/>
      <c r="O518" s="87"/>
      <c r="P518" s="96"/>
      <c r="Q518" s="97"/>
      <c r="R518" s="87"/>
      <c r="S518" s="87"/>
    </row>
    <row r="519" customHeight="1" spans="1:19">
      <c r="A519" s="87"/>
      <c r="B519" s="88"/>
      <c r="C519" s="89"/>
      <c r="D519" s="89"/>
      <c r="E519" s="90"/>
      <c r="F519" s="91"/>
      <c r="G519" s="92"/>
      <c r="H519" s="87"/>
      <c r="I519" s="93"/>
      <c r="J519" s="94"/>
      <c r="K519" s="95"/>
      <c r="L519" s="87"/>
      <c r="M519" s="94"/>
      <c r="N519" s="87"/>
      <c r="O519" s="87"/>
      <c r="P519" s="96"/>
      <c r="Q519" s="97"/>
      <c r="R519" s="87"/>
      <c r="S519" s="87"/>
    </row>
    <row r="520" customHeight="1" spans="1:19">
      <c r="A520" s="87"/>
      <c r="B520" s="88"/>
      <c r="C520" s="89"/>
      <c r="D520" s="89"/>
      <c r="E520" s="90"/>
      <c r="F520" s="91"/>
      <c r="G520" s="92"/>
      <c r="H520" s="87"/>
      <c r="I520" s="93"/>
      <c r="J520" s="94"/>
      <c r="K520" s="95"/>
      <c r="L520" s="87"/>
      <c r="M520" s="94"/>
      <c r="N520" s="87"/>
      <c r="O520" s="87"/>
      <c r="P520" s="96"/>
      <c r="Q520" s="97"/>
      <c r="R520" s="87"/>
      <c r="S520" s="87"/>
    </row>
    <row r="521" customHeight="1" spans="1:19">
      <c r="A521" s="87"/>
      <c r="B521" s="88"/>
      <c r="C521" s="89"/>
      <c r="D521" s="89"/>
      <c r="E521" s="90"/>
      <c r="F521" s="91"/>
      <c r="G521" s="92"/>
      <c r="H521" s="87"/>
      <c r="I521" s="93"/>
      <c r="J521" s="94"/>
      <c r="K521" s="95"/>
      <c r="L521" s="87"/>
      <c r="M521" s="94"/>
      <c r="N521" s="87"/>
      <c r="O521" s="87"/>
      <c r="P521" s="96"/>
      <c r="Q521" s="97"/>
      <c r="R521" s="87"/>
      <c r="S521" s="87"/>
    </row>
    <row r="522" customHeight="1" spans="1:19">
      <c r="A522" s="87"/>
      <c r="B522" s="88"/>
      <c r="C522" s="89"/>
      <c r="D522" s="89"/>
      <c r="E522" s="90"/>
      <c r="F522" s="91"/>
      <c r="G522" s="92"/>
      <c r="H522" s="87"/>
      <c r="I522" s="93"/>
      <c r="J522" s="94"/>
      <c r="K522" s="95"/>
      <c r="L522" s="87"/>
      <c r="M522" s="94"/>
      <c r="N522" s="87"/>
      <c r="O522" s="87"/>
      <c r="P522" s="96"/>
      <c r="Q522" s="97"/>
      <c r="R522" s="87"/>
      <c r="S522" s="87"/>
    </row>
    <row r="523" customHeight="1" spans="1:19">
      <c r="A523" s="87"/>
      <c r="B523" s="88"/>
      <c r="C523" s="89"/>
      <c r="D523" s="89"/>
      <c r="E523" s="90"/>
      <c r="F523" s="91"/>
      <c r="G523" s="92"/>
      <c r="H523" s="87"/>
      <c r="I523" s="93"/>
      <c r="J523" s="94"/>
      <c r="K523" s="95"/>
      <c r="L523" s="87"/>
      <c r="M523" s="94"/>
      <c r="N523" s="87"/>
      <c r="O523" s="87"/>
      <c r="P523" s="96"/>
      <c r="Q523" s="97"/>
      <c r="R523" s="87"/>
      <c r="S523" s="87"/>
    </row>
    <row r="524" customHeight="1" spans="1:19">
      <c r="A524" s="87"/>
      <c r="B524" s="88"/>
      <c r="C524" s="89"/>
      <c r="D524" s="89"/>
      <c r="E524" s="90"/>
      <c r="F524" s="91"/>
      <c r="G524" s="92"/>
      <c r="H524" s="87"/>
      <c r="I524" s="93"/>
      <c r="J524" s="94"/>
      <c r="K524" s="95"/>
      <c r="L524" s="87"/>
      <c r="M524" s="94"/>
      <c r="N524" s="87"/>
      <c r="O524" s="87"/>
      <c r="P524" s="96"/>
      <c r="Q524" s="97"/>
      <c r="R524" s="87"/>
      <c r="S524" s="87"/>
    </row>
    <row r="525" customHeight="1" spans="1:19">
      <c r="A525" s="87"/>
      <c r="B525" s="88"/>
      <c r="C525" s="89"/>
      <c r="D525" s="89"/>
      <c r="E525" s="90"/>
      <c r="F525" s="91"/>
      <c r="G525" s="92"/>
      <c r="H525" s="87"/>
      <c r="I525" s="93"/>
      <c r="J525" s="94"/>
      <c r="K525" s="95"/>
      <c r="L525" s="87"/>
      <c r="M525" s="94"/>
      <c r="N525" s="87"/>
      <c r="O525" s="87"/>
      <c r="P525" s="96"/>
      <c r="Q525" s="97"/>
      <c r="R525" s="87"/>
      <c r="S525" s="87"/>
    </row>
    <row r="526" customHeight="1" spans="1:19">
      <c r="A526" s="87"/>
      <c r="B526" s="88"/>
      <c r="C526" s="89"/>
      <c r="D526" s="89"/>
      <c r="E526" s="90"/>
      <c r="F526" s="91"/>
      <c r="G526" s="92"/>
      <c r="H526" s="87"/>
      <c r="I526" s="93"/>
      <c r="J526" s="94"/>
      <c r="K526" s="95"/>
      <c r="L526" s="87"/>
      <c r="M526" s="94"/>
      <c r="N526" s="87"/>
      <c r="O526" s="87"/>
      <c r="P526" s="96"/>
      <c r="Q526" s="97"/>
      <c r="R526" s="87"/>
      <c r="S526" s="87"/>
    </row>
    <row r="527" customHeight="1" spans="1:19">
      <c r="A527" s="87"/>
      <c r="B527" s="88"/>
      <c r="C527" s="89"/>
      <c r="D527" s="89"/>
      <c r="E527" s="90"/>
      <c r="F527" s="91"/>
      <c r="G527" s="92"/>
      <c r="H527" s="87"/>
      <c r="I527" s="93"/>
      <c r="J527" s="94"/>
      <c r="K527" s="95"/>
      <c r="L527" s="87"/>
      <c r="M527" s="94"/>
      <c r="N527" s="87"/>
      <c r="O527" s="87"/>
      <c r="P527" s="96"/>
      <c r="Q527" s="97"/>
      <c r="R527" s="87"/>
      <c r="S527" s="87"/>
    </row>
    <row r="528" customHeight="1" spans="1:19">
      <c r="A528" s="87"/>
      <c r="B528" s="88"/>
      <c r="C528" s="89"/>
      <c r="D528" s="89"/>
      <c r="E528" s="90"/>
      <c r="F528" s="91"/>
      <c r="G528" s="92"/>
      <c r="H528" s="87"/>
      <c r="I528" s="93"/>
      <c r="J528" s="94"/>
      <c r="K528" s="95"/>
      <c r="L528" s="87"/>
      <c r="M528" s="94"/>
      <c r="N528" s="87"/>
      <c r="O528" s="87"/>
      <c r="P528" s="96"/>
      <c r="Q528" s="97"/>
      <c r="R528" s="87"/>
      <c r="S528" s="87"/>
    </row>
    <row r="529" customHeight="1" spans="1:19">
      <c r="A529" s="87"/>
      <c r="B529" s="88"/>
      <c r="C529" s="89"/>
      <c r="D529" s="89"/>
      <c r="E529" s="90"/>
      <c r="F529" s="91"/>
      <c r="G529" s="92"/>
      <c r="H529" s="87"/>
      <c r="I529" s="93"/>
      <c r="J529" s="94"/>
      <c r="K529" s="95"/>
      <c r="L529" s="87"/>
      <c r="M529" s="94"/>
      <c r="N529" s="87"/>
      <c r="O529" s="87"/>
      <c r="P529" s="96"/>
      <c r="Q529" s="97"/>
      <c r="R529" s="87"/>
      <c r="S529" s="87"/>
    </row>
    <row r="530" customHeight="1" spans="1:19">
      <c r="A530" s="87"/>
      <c r="B530" s="88"/>
      <c r="C530" s="89"/>
      <c r="D530" s="89"/>
      <c r="E530" s="90"/>
      <c r="F530" s="91"/>
      <c r="G530" s="92"/>
      <c r="H530" s="87"/>
      <c r="I530" s="93"/>
      <c r="J530" s="94"/>
      <c r="K530" s="95"/>
      <c r="L530" s="87"/>
      <c r="M530" s="94"/>
      <c r="N530" s="87"/>
      <c r="O530" s="87"/>
      <c r="P530" s="96"/>
      <c r="Q530" s="97"/>
      <c r="R530" s="87"/>
      <c r="S530" s="87"/>
    </row>
    <row r="531" customHeight="1" spans="1:19">
      <c r="A531" s="87"/>
      <c r="B531" s="88"/>
      <c r="C531" s="89"/>
      <c r="D531" s="89"/>
      <c r="E531" s="90"/>
      <c r="F531" s="91"/>
      <c r="G531" s="92"/>
      <c r="H531" s="87"/>
      <c r="I531" s="93"/>
      <c r="J531" s="94"/>
      <c r="K531" s="95"/>
      <c r="L531" s="87"/>
      <c r="M531" s="94"/>
      <c r="N531" s="87"/>
      <c r="O531" s="87"/>
      <c r="P531" s="96"/>
      <c r="Q531" s="97"/>
      <c r="R531" s="87"/>
      <c r="S531" s="87"/>
    </row>
    <row r="532" customHeight="1" spans="1:19">
      <c r="A532" s="87"/>
      <c r="B532" s="88"/>
      <c r="C532" s="89"/>
      <c r="D532" s="89"/>
      <c r="E532" s="90"/>
      <c r="F532" s="91"/>
      <c r="G532" s="92"/>
      <c r="H532" s="87"/>
      <c r="I532" s="93"/>
      <c r="J532" s="94"/>
      <c r="K532" s="95"/>
      <c r="L532" s="87"/>
      <c r="M532" s="94"/>
      <c r="N532" s="87"/>
      <c r="O532" s="87"/>
      <c r="P532" s="96"/>
      <c r="Q532" s="97"/>
      <c r="R532" s="87"/>
      <c r="S532" s="87"/>
    </row>
    <row r="533" customHeight="1" spans="1:19">
      <c r="A533" s="87"/>
      <c r="B533" s="88"/>
      <c r="C533" s="89"/>
      <c r="D533" s="89"/>
      <c r="E533" s="90"/>
      <c r="F533" s="91"/>
      <c r="G533" s="92"/>
      <c r="H533" s="87"/>
      <c r="I533" s="93"/>
      <c r="J533" s="94"/>
      <c r="K533" s="95"/>
      <c r="L533" s="87"/>
      <c r="M533" s="94"/>
      <c r="N533" s="87"/>
      <c r="O533" s="87"/>
      <c r="P533" s="96"/>
      <c r="Q533" s="97"/>
      <c r="R533" s="87"/>
      <c r="S533" s="87"/>
    </row>
    <row r="534" customHeight="1" spans="1:19">
      <c r="A534" s="87"/>
      <c r="B534" s="88"/>
      <c r="C534" s="89"/>
      <c r="D534" s="89"/>
      <c r="E534" s="90"/>
      <c r="F534" s="91"/>
      <c r="G534" s="92"/>
      <c r="H534" s="87"/>
      <c r="I534" s="93"/>
      <c r="J534" s="94"/>
      <c r="K534" s="95"/>
      <c r="L534" s="87"/>
      <c r="M534" s="94"/>
      <c r="N534" s="87"/>
      <c r="O534" s="87"/>
      <c r="P534" s="96"/>
      <c r="Q534" s="97"/>
      <c r="R534" s="87"/>
      <c r="S534" s="87"/>
    </row>
    <row r="535" customHeight="1" spans="1:19">
      <c r="A535" s="87"/>
      <c r="B535" s="88"/>
      <c r="C535" s="89"/>
      <c r="D535" s="89"/>
      <c r="E535" s="90"/>
      <c r="F535" s="91"/>
      <c r="G535" s="92"/>
      <c r="H535" s="87"/>
      <c r="I535" s="93"/>
      <c r="J535" s="94"/>
      <c r="K535" s="95"/>
      <c r="L535" s="87"/>
      <c r="M535" s="94"/>
      <c r="N535" s="87"/>
      <c r="O535" s="87"/>
      <c r="P535" s="96"/>
      <c r="Q535" s="97"/>
      <c r="R535" s="87"/>
      <c r="S535" s="87"/>
    </row>
    <row r="536" customHeight="1" spans="1:19">
      <c r="A536" s="87"/>
      <c r="B536" s="88"/>
      <c r="C536" s="89"/>
      <c r="D536" s="89"/>
      <c r="E536" s="90"/>
      <c r="F536" s="91"/>
      <c r="G536" s="92"/>
      <c r="H536" s="87"/>
      <c r="I536" s="93"/>
      <c r="J536" s="94"/>
      <c r="K536" s="95"/>
      <c r="L536" s="87"/>
      <c r="M536" s="94"/>
      <c r="N536" s="87"/>
      <c r="O536" s="87"/>
      <c r="P536" s="96"/>
      <c r="Q536" s="97"/>
      <c r="R536" s="87"/>
      <c r="S536" s="87"/>
    </row>
    <row r="537" customHeight="1" spans="1:19">
      <c r="A537" s="87"/>
      <c r="B537" s="88"/>
      <c r="C537" s="89"/>
      <c r="D537" s="89"/>
      <c r="E537" s="90"/>
      <c r="F537" s="91"/>
      <c r="G537" s="92"/>
      <c r="H537" s="87"/>
      <c r="I537" s="93"/>
      <c r="J537" s="94"/>
      <c r="K537" s="95"/>
      <c r="L537" s="87"/>
      <c r="M537" s="94"/>
      <c r="N537" s="87"/>
      <c r="O537" s="87"/>
      <c r="P537" s="96"/>
      <c r="Q537" s="97"/>
      <c r="R537" s="87"/>
      <c r="S537" s="87"/>
    </row>
    <row r="538" customHeight="1" spans="1:19">
      <c r="A538" s="87"/>
      <c r="B538" s="88"/>
      <c r="C538" s="89"/>
      <c r="D538" s="89"/>
      <c r="E538" s="90"/>
      <c r="F538" s="91"/>
      <c r="G538" s="92"/>
      <c r="H538" s="87"/>
      <c r="I538" s="93"/>
      <c r="J538" s="94"/>
      <c r="K538" s="95"/>
      <c r="L538" s="87"/>
      <c r="M538" s="94"/>
      <c r="N538" s="87"/>
      <c r="O538" s="87"/>
      <c r="P538" s="96"/>
      <c r="Q538" s="97"/>
      <c r="R538" s="87"/>
      <c r="S538" s="87"/>
    </row>
    <row r="539" customHeight="1" spans="1:19">
      <c r="A539" s="87"/>
      <c r="B539" s="88"/>
      <c r="C539" s="89"/>
      <c r="D539" s="89"/>
      <c r="E539" s="90"/>
      <c r="F539" s="91"/>
      <c r="G539" s="92"/>
      <c r="H539" s="87"/>
      <c r="I539" s="93"/>
      <c r="J539" s="94"/>
      <c r="K539" s="95"/>
      <c r="L539" s="87"/>
      <c r="M539" s="94"/>
      <c r="N539" s="87"/>
      <c r="O539" s="87"/>
      <c r="P539" s="96"/>
      <c r="Q539" s="97"/>
      <c r="R539" s="87"/>
      <c r="S539" s="87"/>
    </row>
    <row r="540" customHeight="1" spans="1:19">
      <c r="A540" s="87"/>
      <c r="B540" s="88"/>
      <c r="C540" s="89"/>
      <c r="D540" s="89"/>
      <c r="E540" s="90"/>
      <c r="F540" s="91"/>
      <c r="G540" s="92"/>
      <c r="H540" s="87"/>
      <c r="I540" s="93"/>
      <c r="J540" s="94"/>
      <c r="K540" s="95"/>
      <c r="L540" s="87"/>
      <c r="M540" s="94"/>
      <c r="N540" s="87"/>
      <c r="O540" s="87"/>
      <c r="P540" s="96"/>
      <c r="Q540" s="97"/>
      <c r="R540" s="87"/>
      <c r="S540" s="87"/>
    </row>
    <row r="541" customHeight="1" spans="1:19">
      <c r="A541" s="87"/>
      <c r="B541" s="88"/>
      <c r="C541" s="89"/>
      <c r="D541" s="89"/>
      <c r="E541" s="90"/>
      <c r="F541" s="91"/>
      <c r="G541" s="92"/>
      <c r="H541" s="87"/>
      <c r="I541" s="93"/>
      <c r="J541" s="94"/>
      <c r="K541" s="95"/>
      <c r="L541" s="87"/>
      <c r="M541" s="94"/>
      <c r="N541" s="87"/>
      <c r="O541" s="87"/>
      <c r="P541" s="96"/>
      <c r="Q541" s="97"/>
      <c r="R541" s="87"/>
      <c r="S541" s="87"/>
    </row>
    <row r="542" customHeight="1" spans="1:19">
      <c r="A542" s="87"/>
      <c r="B542" s="88"/>
      <c r="C542" s="89"/>
      <c r="D542" s="89"/>
      <c r="E542" s="90"/>
      <c r="F542" s="91"/>
      <c r="G542" s="92"/>
      <c r="H542" s="87"/>
      <c r="I542" s="93"/>
      <c r="J542" s="94"/>
      <c r="K542" s="95"/>
      <c r="L542" s="87"/>
      <c r="M542" s="94"/>
      <c r="N542" s="87"/>
      <c r="O542" s="87"/>
      <c r="P542" s="96"/>
      <c r="Q542" s="97"/>
      <c r="R542" s="87"/>
      <c r="S542" s="87"/>
    </row>
    <row r="543" customHeight="1" spans="1:19">
      <c r="A543" s="87"/>
      <c r="B543" s="88"/>
      <c r="C543" s="89"/>
      <c r="D543" s="89"/>
      <c r="E543" s="90"/>
      <c r="F543" s="91"/>
      <c r="G543" s="92"/>
      <c r="H543" s="87"/>
      <c r="I543" s="93"/>
      <c r="J543" s="94"/>
      <c r="K543" s="95"/>
      <c r="L543" s="87"/>
      <c r="M543" s="94"/>
      <c r="N543" s="87"/>
      <c r="O543" s="87"/>
      <c r="P543" s="96"/>
      <c r="Q543" s="97"/>
      <c r="R543" s="87"/>
      <c r="S543" s="87"/>
    </row>
    <row r="544" customHeight="1" spans="1:19">
      <c r="A544" s="87"/>
      <c r="B544" s="88"/>
      <c r="C544" s="89"/>
      <c r="D544" s="89"/>
      <c r="E544" s="90"/>
      <c r="F544" s="91"/>
      <c r="G544" s="92"/>
      <c r="H544" s="87"/>
      <c r="I544" s="93"/>
      <c r="J544" s="94"/>
      <c r="K544" s="95"/>
      <c r="L544" s="87"/>
      <c r="M544" s="94"/>
      <c r="N544" s="87"/>
      <c r="O544" s="87"/>
      <c r="P544" s="96"/>
      <c r="Q544" s="97"/>
      <c r="R544" s="87"/>
      <c r="S544" s="87"/>
    </row>
    <row r="545" customHeight="1" spans="1:19">
      <c r="A545" s="87"/>
      <c r="B545" s="88"/>
      <c r="C545" s="89"/>
      <c r="D545" s="89"/>
      <c r="E545" s="90"/>
      <c r="F545" s="91"/>
      <c r="G545" s="92"/>
      <c r="H545" s="87"/>
      <c r="I545" s="93"/>
      <c r="J545" s="94"/>
      <c r="K545" s="95"/>
      <c r="L545" s="87"/>
      <c r="M545" s="94"/>
      <c r="N545" s="87"/>
      <c r="O545" s="87"/>
      <c r="P545" s="96"/>
      <c r="Q545" s="97"/>
      <c r="R545" s="87"/>
      <c r="S545" s="87"/>
    </row>
    <row r="546" customHeight="1" spans="1:19">
      <c r="A546" s="87"/>
      <c r="B546" s="88"/>
      <c r="C546" s="89"/>
      <c r="D546" s="89"/>
      <c r="E546" s="90"/>
      <c r="F546" s="91"/>
      <c r="G546" s="92"/>
      <c r="H546" s="87"/>
      <c r="I546" s="93"/>
      <c r="J546" s="94"/>
      <c r="K546" s="95"/>
      <c r="L546" s="87"/>
      <c r="M546" s="94"/>
      <c r="N546" s="87"/>
      <c r="O546" s="87"/>
      <c r="P546" s="96"/>
      <c r="Q546" s="97"/>
      <c r="R546" s="87"/>
      <c r="S546" s="87"/>
    </row>
    <row r="547" customHeight="1" spans="1:19">
      <c r="A547" s="87"/>
      <c r="B547" s="88"/>
      <c r="C547" s="89"/>
      <c r="D547" s="89"/>
      <c r="E547" s="90"/>
      <c r="F547" s="91"/>
      <c r="G547" s="92"/>
      <c r="H547" s="87"/>
      <c r="I547" s="93"/>
      <c r="J547" s="94"/>
      <c r="K547" s="95"/>
      <c r="L547" s="87"/>
      <c r="M547" s="94"/>
      <c r="N547" s="87"/>
      <c r="O547" s="87"/>
      <c r="P547" s="96"/>
      <c r="Q547" s="97"/>
      <c r="R547" s="87"/>
      <c r="S547" s="87"/>
    </row>
    <row r="548" customHeight="1" spans="1:19">
      <c r="A548" s="87"/>
      <c r="B548" s="88"/>
      <c r="C548" s="89"/>
      <c r="D548" s="89"/>
      <c r="E548" s="90"/>
      <c r="F548" s="91"/>
      <c r="G548" s="92"/>
      <c r="H548" s="87"/>
      <c r="I548" s="93"/>
      <c r="J548" s="94"/>
      <c r="K548" s="95"/>
      <c r="L548" s="87"/>
      <c r="M548" s="94"/>
      <c r="N548" s="87"/>
      <c r="O548" s="87"/>
      <c r="P548" s="96"/>
      <c r="Q548" s="97"/>
      <c r="R548" s="87"/>
      <c r="S548" s="87"/>
    </row>
    <row r="549" customHeight="1" spans="1:19">
      <c r="A549" s="87"/>
      <c r="B549" s="88"/>
      <c r="C549" s="89"/>
      <c r="D549" s="89"/>
      <c r="E549" s="90"/>
      <c r="F549" s="91"/>
      <c r="G549" s="92"/>
      <c r="H549" s="87"/>
      <c r="I549" s="93"/>
      <c r="J549" s="94"/>
      <c r="K549" s="95"/>
      <c r="L549" s="87"/>
      <c r="M549" s="94"/>
      <c r="N549" s="87"/>
      <c r="O549" s="87"/>
      <c r="P549" s="96"/>
      <c r="Q549" s="97"/>
      <c r="R549" s="87"/>
      <c r="S549" s="87"/>
    </row>
    <row r="550" customHeight="1" spans="1:19">
      <c r="A550" s="87"/>
      <c r="B550" s="88"/>
      <c r="C550" s="89"/>
      <c r="D550" s="89"/>
      <c r="E550" s="90"/>
      <c r="F550" s="91"/>
      <c r="G550" s="92"/>
      <c r="H550" s="87"/>
      <c r="I550" s="93"/>
      <c r="J550" s="94"/>
      <c r="K550" s="95"/>
      <c r="L550" s="87"/>
      <c r="M550" s="94"/>
      <c r="N550" s="87"/>
      <c r="O550" s="87"/>
      <c r="P550" s="96"/>
      <c r="Q550" s="97"/>
      <c r="R550" s="87"/>
      <c r="S550" s="87"/>
    </row>
    <row r="551" customHeight="1" spans="1:19">
      <c r="A551" s="87"/>
      <c r="B551" s="88"/>
      <c r="C551" s="89"/>
      <c r="D551" s="89"/>
      <c r="E551" s="90"/>
      <c r="F551" s="91"/>
      <c r="G551" s="92"/>
      <c r="H551" s="87"/>
      <c r="I551" s="93"/>
      <c r="J551" s="94"/>
      <c r="K551" s="95"/>
      <c r="L551" s="87"/>
      <c r="M551" s="94"/>
      <c r="N551" s="87"/>
      <c r="O551" s="87"/>
      <c r="P551" s="96"/>
      <c r="Q551" s="97"/>
      <c r="R551" s="87"/>
      <c r="S551" s="87"/>
    </row>
    <row r="552" customHeight="1" spans="1:19">
      <c r="A552" s="87"/>
      <c r="B552" s="88"/>
      <c r="C552" s="89"/>
      <c r="D552" s="89"/>
      <c r="E552" s="90"/>
      <c r="F552" s="91"/>
      <c r="G552" s="92"/>
      <c r="H552" s="87"/>
      <c r="I552" s="93"/>
      <c r="J552" s="94"/>
      <c r="K552" s="95"/>
      <c r="L552" s="87"/>
      <c r="M552" s="94"/>
      <c r="N552" s="87"/>
      <c r="O552" s="87"/>
      <c r="P552" s="96"/>
      <c r="Q552" s="97"/>
      <c r="R552" s="87"/>
      <c r="S552" s="87"/>
    </row>
    <row r="553" customHeight="1" spans="1:19">
      <c r="A553" s="87"/>
      <c r="B553" s="88"/>
      <c r="C553" s="89"/>
      <c r="D553" s="89"/>
      <c r="E553" s="90"/>
      <c r="F553" s="91"/>
      <c r="G553" s="92"/>
      <c r="H553" s="87"/>
      <c r="I553" s="93"/>
      <c r="J553" s="94"/>
      <c r="K553" s="95"/>
      <c r="L553" s="87"/>
      <c r="M553" s="94"/>
      <c r="N553" s="87"/>
      <c r="O553" s="87"/>
      <c r="P553" s="96"/>
      <c r="Q553" s="97"/>
      <c r="R553" s="87"/>
      <c r="S553" s="87"/>
    </row>
    <row r="554" customHeight="1" spans="1:19">
      <c r="A554" s="87"/>
      <c r="B554" s="88"/>
      <c r="C554" s="89"/>
      <c r="D554" s="89"/>
      <c r="E554" s="90"/>
      <c r="F554" s="91"/>
      <c r="G554" s="92"/>
      <c r="H554" s="87"/>
      <c r="I554" s="93"/>
      <c r="J554" s="94"/>
      <c r="K554" s="95"/>
      <c r="L554" s="87"/>
      <c r="M554" s="94"/>
      <c r="N554" s="87"/>
      <c r="O554" s="87"/>
      <c r="P554" s="96"/>
      <c r="Q554" s="97"/>
      <c r="R554" s="87"/>
      <c r="S554" s="87"/>
    </row>
    <row r="555" customHeight="1" spans="1:19">
      <c r="A555" s="87"/>
      <c r="B555" s="88"/>
      <c r="C555" s="89"/>
      <c r="D555" s="89"/>
      <c r="E555" s="90"/>
      <c r="F555" s="91"/>
      <c r="G555" s="92"/>
      <c r="H555" s="87"/>
      <c r="I555" s="93"/>
      <c r="J555" s="94"/>
      <c r="K555" s="95"/>
      <c r="L555" s="87"/>
      <c r="M555" s="94"/>
      <c r="N555" s="87"/>
      <c r="O555" s="87"/>
      <c r="P555" s="96"/>
      <c r="Q555" s="97"/>
      <c r="R555" s="87"/>
      <c r="S555" s="87"/>
    </row>
    <row r="556" customHeight="1" spans="1:19">
      <c r="A556" s="87"/>
      <c r="B556" s="88"/>
      <c r="C556" s="89"/>
      <c r="D556" s="89"/>
      <c r="E556" s="90"/>
      <c r="F556" s="91"/>
      <c r="G556" s="92"/>
      <c r="H556" s="87"/>
      <c r="I556" s="93"/>
      <c r="J556" s="94"/>
      <c r="K556" s="95"/>
      <c r="L556" s="87"/>
      <c r="M556" s="94"/>
      <c r="N556" s="87"/>
      <c r="O556" s="87"/>
      <c r="P556" s="96"/>
      <c r="Q556" s="97"/>
      <c r="R556" s="87"/>
      <c r="S556" s="87"/>
    </row>
    <row r="557" customHeight="1" spans="1:19">
      <c r="A557" s="87"/>
      <c r="B557" s="88"/>
      <c r="C557" s="89"/>
      <c r="D557" s="89"/>
      <c r="E557" s="90"/>
      <c r="F557" s="91"/>
      <c r="G557" s="92"/>
      <c r="H557" s="87"/>
      <c r="I557" s="93"/>
      <c r="J557" s="94"/>
      <c r="K557" s="95"/>
      <c r="L557" s="87"/>
      <c r="M557" s="94"/>
      <c r="N557" s="87"/>
      <c r="O557" s="87"/>
      <c r="P557" s="96"/>
      <c r="Q557" s="97"/>
      <c r="R557" s="87"/>
      <c r="S557" s="87"/>
    </row>
    <row r="558" customHeight="1" spans="1:19">
      <c r="A558" s="87"/>
      <c r="B558" s="88"/>
      <c r="C558" s="89"/>
      <c r="D558" s="89"/>
      <c r="E558" s="90"/>
      <c r="F558" s="91"/>
      <c r="G558" s="92"/>
      <c r="H558" s="87"/>
      <c r="I558" s="93"/>
      <c r="J558" s="94"/>
      <c r="K558" s="95"/>
      <c r="L558" s="87"/>
      <c r="M558" s="94"/>
      <c r="N558" s="87"/>
      <c r="O558" s="87"/>
      <c r="P558" s="96"/>
      <c r="Q558" s="97"/>
      <c r="R558" s="87"/>
      <c r="S558" s="87"/>
    </row>
    <row r="559" customHeight="1" spans="1:19">
      <c r="A559" s="87"/>
      <c r="B559" s="88"/>
      <c r="C559" s="89"/>
      <c r="D559" s="89"/>
      <c r="E559" s="90"/>
      <c r="F559" s="91"/>
      <c r="G559" s="92"/>
      <c r="H559" s="87"/>
      <c r="I559" s="93"/>
      <c r="J559" s="94"/>
      <c r="K559" s="95"/>
      <c r="L559" s="87"/>
      <c r="M559" s="94"/>
      <c r="N559" s="87"/>
      <c r="O559" s="87"/>
      <c r="P559" s="96"/>
      <c r="Q559" s="97"/>
      <c r="R559" s="87"/>
      <c r="S559" s="87"/>
    </row>
    <row r="560" customHeight="1" spans="1:19">
      <c r="A560" s="87"/>
      <c r="B560" s="88"/>
      <c r="C560" s="89"/>
      <c r="D560" s="89"/>
      <c r="E560" s="90"/>
      <c r="F560" s="91"/>
      <c r="G560" s="92"/>
      <c r="H560" s="87"/>
      <c r="I560" s="93"/>
      <c r="J560" s="94"/>
      <c r="K560" s="95"/>
      <c r="L560" s="87"/>
      <c r="M560" s="94"/>
      <c r="N560" s="87"/>
      <c r="O560" s="87"/>
      <c r="P560" s="96"/>
      <c r="Q560" s="97"/>
      <c r="R560" s="87"/>
      <c r="S560" s="87"/>
    </row>
    <row r="561" customHeight="1" spans="1:19">
      <c r="A561" s="87"/>
      <c r="B561" s="88"/>
      <c r="C561" s="89"/>
      <c r="D561" s="89"/>
      <c r="E561" s="90"/>
      <c r="F561" s="91"/>
      <c r="G561" s="92"/>
      <c r="H561" s="87"/>
      <c r="I561" s="93"/>
      <c r="J561" s="94"/>
      <c r="K561" s="95"/>
      <c r="L561" s="87"/>
      <c r="M561" s="94"/>
      <c r="N561" s="87"/>
      <c r="O561" s="87"/>
      <c r="P561" s="96"/>
      <c r="Q561" s="97"/>
      <c r="R561" s="87"/>
      <c r="S561" s="87"/>
    </row>
    <row r="562" customHeight="1" spans="1:19">
      <c r="A562" s="87"/>
      <c r="B562" s="88"/>
      <c r="C562" s="89"/>
      <c r="D562" s="89"/>
      <c r="E562" s="90"/>
      <c r="F562" s="91"/>
      <c r="G562" s="92"/>
      <c r="H562" s="87"/>
      <c r="I562" s="93"/>
      <c r="J562" s="94"/>
      <c r="K562" s="95"/>
      <c r="L562" s="87"/>
      <c r="M562" s="94"/>
      <c r="N562" s="87"/>
      <c r="O562" s="87"/>
      <c r="P562" s="96"/>
      <c r="Q562" s="97"/>
      <c r="R562" s="87"/>
      <c r="S562" s="87"/>
    </row>
    <row r="563" customHeight="1" spans="1:19">
      <c r="A563" s="87"/>
      <c r="B563" s="88"/>
      <c r="C563" s="89"/>
      <c r="D563" s="89"/>
      <c r="E563" s="90"/>
      <c r="F563" s="91"/>
      <c r="G563" s="92"/>
      <c r="H563" s="87"/>
      <c r="I563" s="93"/>
      <c r="J563" s="94"/>
      <c r="K563" s="95"/>
      <c r="L563" s="87"/>
      <c r="M563" s="94"/>
      <c r="N563" s="87"/>
      <c r="O563" s="87"/>
      <c r="P563" s="96"/>
      <c r="Q563" s="97"/>
      <c r="R563" s="87"/>
      <c r="S563" s="87"/>
    </row>
    <row r="564" customHeight="1" spans="1:19">
      <c r="A564" s="87"/>
      <c r="B564" s="88"/>
      <c r="C564" s="89"/>
      <c r="D564" s="89"/>
      <c r="E564" s="90"/>
      <c r="F564" s="91"/>
      <c r="G564" s="92"/>
      <c r="H564" s="87"/>
      <c r="I564" s="93"/>
      <c r="J564" s="94"/>
      <c r="K564" s="95"/>
      <c r="L564" s="87"/>
      <c r="M564" s="94"/>
      <c r="N564" s="87"/>
      <c r="O564" s="87"/>
      <c r="P564" s="96"/>
      <c r="Q564" s="97"/>
      <c r="R564" s="87"/>
      <c r="S564" s="87"/>
    </row>
    <row r="565" customHeight="1" spans="1:19">
      <c r="A565" s="87"/>
      <c r="B565" s="88"/>
      <c r="C565" s="89"/>
      <c r="D565" s="89"/>
      <c r="E565" s="90"/>
      <c r="F565" s="91"/>
      <c r="G565" s="92"/>
      <c r="H565" s="87"/>
      <c r="I565" s="93"/>
      <c r="J565" s="94"/>
      <c r="K565" s="95"/>
      <c r="L565" s="87"/>
      <c r="M565" s="94"/>
      <c r="N565" s="87"/>
      <c r="O565" s="87"/>
      <c r="P565" s="96"/>
      <c r="Q565" s="97"/>
      <c r="R565" s="87"/>
      <c r="S565" s="87"/>
    </row>
    <row r="566" customHeight="1" spans="1:19">
      <c r="A566" s="87"/>
      <c r="B566" s="88"/>
      <c r="C566" s="89"/>
      <c r="D566" s="89"/>
      <c r="E566" s="90"/>
      <c r="F566" s="91"/>
      <c r="G566" s="92"/>
      <c r="H566" s="87"/>
      <c r="I566" s="93"/>
      <c r="J566" s="94"/>
      <c r="K566" s="95"/>
      <c r="L566" s="87"/>
      <c r="M566" s="94"/>
      <c r="N566" s="87"/>
      <c r="O566" s="87"/>
      <c r="P566" s="96"/>
      <c r="Q566" s="97"/>
      <c r="R566" s="87"/>
      <c r="S566" s="87"/>
    </row>
    <row r="567" customHeight="1" spans="1:19">
      <c r="A567" s="87"/>
      <c r="B567" s="88"/>
      <c r="C567" s="89"/>
      <c r="D567" s="89"/>
      <c r="E567" s="90"/>
      <c r="F567" s="91"/>
      <c r="G567" s="92"/>
      <c r="H567" s="87"/>
      <c r="I567" s="93"/>
      <c r="J567" s="94"/>
      <c r="K567" s="95"/>
      <c r="L567" s="87"/>
      <c r="M567" s="94"/>
      <c r="N567" s="87"/>
      <c r="O567" s="87"/>
      <c r="P567" s="96"/>
      <c r="Q567" s="97"/>
      <c r="R567" s="87"/>
      <c r="S567" s="87"/>
    </row>
    <row r="568" customHeight="1" spans="1:19">
      <c r="A568" s="87"/>
      <c r="B568" s="88"/>
      <c r="C568" s="89"/>
      <c r="D568" s="89"/>
      <c r="E568" s="90"/>
      <c r="F568" s="91"/>
      <c r="G568" s="92"/>
      <c r="H568" s="87"/>
      <c r="I568" s="93"/>
      <c r="J568" s="94"/>
      <c r="K568" s="95"/>
      <c r="L568" s="87"/>
      <c r="M568" s="94"/>
      <c r="N568" s="87"/>
      <c r="O568" s="87"/>
      <c r="P568" s="96"/>
      <c r="Q568" s="97"/>
      <c r="R568" s="87"/>
      <c r="S568" s="87"/>
    </row>
    <row r="569" customHeight="1" spans="1:19">
      <c r="A569" s="87"/>
      <c r="B569" s="88"/>
      <c r="C569" s="89"/>
      <c r="D569" s="89"/>
      <c r="E569" s="90"/>
      <c r="F569" s="91"/>
      <c r="G569" s="92"/>
      <c r="H569" s="87"/>
      <c r="I569" s="93"/>
      <c r="J569" s="94"/>
      <c r="K569" s="95"/>
      <c r="L569" s="87"/>
      <c r="M569" s="94"/>
      <c r="N569" s="87"/>
      <c r="O569" s="87"/>
      <c r="P569" s="96"/>
      <c r="Q569" s="97"/>
      <c r="R569" s="87"/>
      <c r="S569" s="87"/>
    </row>
    <row r="570" customHeight="1" spans="1:19">
      <c r="A570" s="87"/>
      <c r="B570" s="88"/>
      <c r="C570" s="89"/>
      <c r="D570" s="89"/>
      <c r="E570" s="90"/>
      <c r="F570" s="91"/>
      <c r="G570" s="92"/>
      <c r="H570" s="87"/>
      <c r="I570" s="93"/>
      <c r="J570" s="94"/>
      <c r="K570" s="95"/>
      <c r="L570" s="87"/>
      <c r="M570" s="94"/>
      <c r="N570" s="87"/>
      <c r="O570" s="87"/>
      <c r="P570" s="96"/>
      <c r="Q570" s="97"/>
      <c r="R570" s="87"/>
      <c r="S570" s="87"/>
    </row>
    <row r="571" customHeight="1" spans="1:19">
      <c r="A571" s="87"/>
      <c r="B571" s="88"/>
      <c r="C571" s="89"/>
      <c r="D571" s="89"/>
      <c r="E571" s="90"/>
      <c r="F571" s="91"/>
      <c r="G571" s="92"/>
      <c r="H571" s="87"/>
      <c r="I571" s="93"/>
      <c r="J571" s="94"/>
      <c r="K571" s="95"/>
      <c r="L571" s="87"/>
      <c r="M571" s="94"/>
      <c r="N571" s="87"/>
      <c r="O571" s="87"/>
      <c r="P571" s="96"/>
      <c r="Q571" s="97"/>
      <c r="R571" s="87"/>
      <c r="S571" s="87"/>
    </row>
    <row r="572" customHeight="1" spans="1:19">
      <c r="A572" s="87"/>
      <c r="B572" s="88"/>
      <c r="C572" s="89"/>
      <c r="D572" s="89"/>
      <c r="E572" s="90"/>
      <c r="F572" s="91"/>
      <c r="G572" s="92"/>
      <c r="H572" s="87"/>
      <c r="I572" s="93"/>
      <c r="J572" s="94"/>
      <c r="K572" s="95"/>
      <c r="L572" s="87"/>
      <c r="M572" s="94"/>
      <c r="N572" s="87"/>
      <c r="O572" s="87"/>
      <c r="P572" s="96"/>
      <c r="Q572" s="97"/>
      <c r="R572" s="87"/>
      <c r="S572" s="87"/>
    </row>
    <row r="573" customHeight="1" spans="1:19">
      <c r="A573" s="87"/>
      <c r="B573" s="88"/>
      <c r="C573" s="89"/>
      <c r="D573" s="89"/>
      <c r="E573" s="90"/>
      <c r="F573" s="91"/>
      <c r="G573" s="92"/>
      <c r="H573" s="87"/>
      <c r="I573" s="93"/>
      <c r="J573" s="94"/>
      <c r="K573" s="95"/>
      <c r="L573" s="87"/>
      <c r="M573" s="94"/>
      <c r="N573" s="87"/>
      <c r="O573" s="87"/>
      <c r="P573" s="96"/>
      <c r="Q573" s="97"/>
      <c r="R573" s="87"/>
      <c r="S573" s="87"/>
    </row>
    <row r="574" customHeight="1" spans="1:19">
      <c r="A574" s="87"/>
      <c r="B574" s="88"/>
      <c r="C574" s="89"/>
      <c r="D574" s="89"/>
      <c r="E574" s="90"/>
      <c r="F574" s="91"/>
      <c r="G574" s="92"/>
      <c r="H574" s="87"/>
      <c r="I574" s="93"/>
      <c r="J574" s="94"/>
      <c r="K574" s="95"/>
      <c r="L574" s="87"/>
      <c r="M574" s="94"/>
      <c r="N574" s="87"/>
      <c r="O574" s="87"/>
      <c r="P574" s="96"/>
      <c r="Q574" s="97"/>
      <c r="R574" s="87"/>
      <c r="S574" s="87"/>
    </row>
    <row r="575" customHeight="1" spans="1:19">
      <c r="A575" s="87"/>
      <c r="B575" s="88"/>
      <c r="C575" s="89"/>
      <c r="D575" s="89"/>
      <c r="E575" s="90"/>
      <c r="F575" s="91"/>
      <c r="G575" s="92"/>
      <c r="H575" s="87"/>
      <c r="I575" s="93"/>
      <c r="J575" s="94"/>
      <c r="K575" s="95"/>
      <c r="L575" s="87"/>
      <c r="M575" s="94"/>
      <c r="N575" s="87"/>
      <c r="O575" s="87"/>
      <c r="P575" s="96"/>
      <c r="Q575" s="97"/>
      <c r="R575" s="87"/>
      <c r="S575" s="87"/>
    </row>
    <row r="576" customHeight="1" spans="1:19">
      <c r="A576" s="87"/>
      <c r="B576" s="88"/>
      <c r="C576" s="89"/>
      <c r="D576" s="89"/>
      <c r="E576" s="90"/>
      <c r="F576" s="91"/>
      <c r="G576" s="92"/>
      <c r="H576" s="87"/>
      <c r="I576" s="93"/>
      <c r="J576" s="94"/>
      <c r="K576" s="95"/>
      <c r="L576" s="87"/>
      <c r="M576" s="94"/>
      <c r="N576" s="87"/>
      <c r="O576" s="87"/>
      <c r="P576" s="96"/>
      <c r="Q576" s="97"/>
      <c r="R576" s="87"/>
      <c r="S576" s="87"/>
    </row>
    <row r="577" customHeight="1" spans="1:19">
      <c r="A577" s="87"/>
      <c r="B577" s="88"/>
      <c r="C577" s="89"/>
      <c r="D577" s="89"/>
      <c r="E577" s="90"/>
      <c r="F577" s="91"/>
      <c r="G577" s="92"/>
      <c r="H577" s="87"/>
      <c r="I577" s="93"/>
      <c r="J577" s="94"/>
      <c r="K577" s="95"/>
      <c r="L577" s="87"/>
      <c r="M577" s="94"/>
      <c r="N577" s="87"/>
      <c r="O577" s="87"/>
      <c r="P577" s="96"/>
      <c r="Q577" s="97"/>
      <c r="R577" s="87"/>
      <c r="S577" s="87"/>
    </row>
    <row r="578" customHeight="1" spans="1:19">
      <c r="A578" s="87"/>
      <c r="B578" s="88"/>
      <c r="C578" s="89"/>
      <c r="D578" s="89"/>
      <c r="E578" s="90"/>
      <c r="F578" s="91"/>
      <c r="G578" s="92"/>
      <c r="H578" s="87"/>
      <c r="I578" s="93"/>
      <c r="J578" s="94"/>
      <c r="K578" s="95"/>
      <c r="L578" s="87"/>
      <c r="M578" s="94"/>
      <c r="N578" s="87"/>
      <c r="O578" s="87"/>
      <c r="P578" s="96"/>
      <c r="Q578" s="97"/>
      <c r="R578" s="87"/>
      <c r="S578" s="87"/>
    </row>
    <row r="579" customHeight="1" spans="1:19">
      <c r="A579" s="87"/>
      <c r="B579" s="88"/>
      <c r="C579" s="89"/>
      <c r="D579" s="89"/>
      <c r="E579" s="90"/>
      <c r="F579" s="91"/>
      <c r="G579" s="92"/>
      <c r="H579" s="87"/>
      <c r="I579" s="93"/>
      <c r="J579" s="94"/>
      <c r="K579" s="95"/>
      <c r="L579" s="87"/>
      <c r="M579" s="94"/>
      <c r="N579" s="87"/>
      <c r="O579" s="87"/>
      <c r="P579" s="96"/>
      <c r="Q579" s="97"/>
      <c r="R579" s="87"/>
      <c r="S579" s="87"/>
    </row>
    <row r="580" customHeight="1" spans="1:19">
      <c r="A580" s="87"/>
      <c r="B580" s="88"/>
      <c r="C580" s="89"/>
      <c r="D580" s="89"/>
      <c r="E580" s="90"/>
      <c r="F580" s="91"/>
      <c r="G580" s="92"/>
      <c r="H580" s="87"/>
      <c r="I580" s="93"/>
      <c r="J580" s="94"/>
      <c r="K580" s="95"/>
      <c r="L580" s="87"/>
      <c r="M580" s="94"/>
      <c r="N580" s="87"/>
      <c r="O580" s="87"/>
      <c r="P580" s="96"/>
      <c r="Q580" s="97"/>
      <c r="R580" s="87"/>
      <c r="S580" s="87"/>
    </row>
    <row r="581" customHeight="1" spans="1:19">
      <c r="A581" s="87"/>
      <c r="B581" s="88"/>
      <c r="C581" s="89"/>
      <c r="D581" s="89"/>
      <c r="E581" s="90"/>
      <c r="F581" s="91"/>
      <c r="G581" s="92"/>
      <c r="H581" s="87"/>
      <c r="I581" s="93"/>
      <c r="J581" s="94"/>
      <c r="K581" s="95"/>
      <c r="L581" s="87"/>
      <c r="M581" s="94"/>
      <c r="N581" s="87"/>
      <c r="O581" s="87"/>
      <c r="P581" s="96"/>
      <c r="Q581" s="97"/>
      <c r="R581" s="87"/>
      <c r="S581" s="87"/>
    </row>
    <row r="582" customHeight="1" spans="1:19">
      <c r="A582" s="87"/>
      <c r="B582" s="88"/>
      <c r="C582" s="89"/>
      <c r="D582" s="89"/>
      <c r="E582" s="90"/>
      <c r="F582" s="91"/>
      <c r="G582" s="92"/>
      <c r="H582" s="87"/>
      <c r="I582" s="93"/>
      <c r="J582" s="94"/>
      <c r="K582" s="95"/>
      <c r="L582" s="87"/>
      <c r="M582" s="94"/>
      <c r="N582" s="87"/>
      <c r="O582" s="87"/>
      <c r="P582" s="96"/>
      <c r="Q582" s="97"/>
      <c r="R582" s="87"/>
      <c r="S582" s="87"/>
    </row>
    <row r="583" customHeight="1" spans="1:19">
      <c r="A583" s="87"/>
      <c r="B583" s="88"/>
      <c r="C583" s="89"/>
      <c r="D583" s="89"/>
      <c r="E583" s="90"/>
      <c r="F583" s="91"/>
      <c r="G583" s="92"/>
      <c r="H583" s="87"/>
      <c r="I583" s="93"/>
      <c r="J583" s="94"/>
      <c r="K583" s="95"/>
      <c r="L583" s="87"/>
      <c r="M583" s="94"/>
      <c r="N583" s="87"/>
      <c r="O583" s="87"/>
      <c r="P583" s="96"/>
      <c r="Q583" s="97"/>
      <c r="R583" s="87"/>
      <c r="S583" s="87"/>
    </row>
    <row r="584" customHeight="1" spans="1:19">
      <c r="A584" s="87"/>
      <c r="B584" s="88"/>
      <c r="C584" s="89"/>
      <c r="D584" s="89"/>
      <c r="E584" s="90"/>
      <c r="F584" s="91"/>
      <c r="G584" s="92"/>
      <c r="H584" s="87"/>
      <c r="I584" s="93"/>
      <c r="J584" s="94"/>
      <c r="K584" s="95"/>
      <c r="L584" s="87"/>
      <c r="M584" s="94"/>
      <c r="N584" s="87"/>
      <c r="O584" s="87"/>
      <c r="P584" s="96"/>
      <c r="Q584" s="97"/>
      <c r="R584" s="87"/>
      <c r="S584" s="87"/>
    </row>
    <row r="585" customHeight="1" spans="1:19">
      <c r="A585" s="87"/>
      <c r="B585" s="88"/>
      <c r="C585" s="89"/>
      <c r="D585" s="89"/>
      <c r="E585" s="90"/>
      <c r="F585" s="91"/>
      <c r="G585" s="92"/>
      <c r="H585" s="87"/>
      <c r="I585" s="93"/>
      <c r="J585" s="94"/>
      <c r="K585" s="95"/>
      <c r="L585" s="87"/>
      <c r="M585" s="94"/>
      <c r="N585" s="87"/>
      <c r="O585" s="87"/>
      <c r="P585" s="96"/>
      <c r="Q585" s="97"/>
      <c r="R585" s="87"/>
      <c r="S585" s="87"/>
    </row>
    <row r="586" customHeight="1" spans="1:19">
      <c r="A586" s="87"/>
      <c r="B586" s="88"/>
      <c r="C586" s="89"/>
      <c r="D586" s="89"/>
      <c r="E586" s="90"/>
      <c r="F586" s="91"/>
      <c r="G586" s="92"/>
      <c r="H586" s="87"/>
      <c r="I586" s="93"/>
      <c r="J586" s="94"/>
      <c r="K586" s="95"/>
      <c r="L586" s="87"/>
      <c r="M586" s="94"/>
      <c r="N586" s="87"/>
      <c r="O586" s="87"/>
      <c r="P586" s="96"/>
      <c r="Q586" s="97"/>
      <c r="R586" s="87"/>
      <c r="S586" s="87"/>
    </row>
    <row r="587" customHeight="1" spans="1:19">
      <c r="A587" s="87"/>
      <c r="B587" s="88"/>
      <c r="C587" s="89"/>
      <c r="D587" s="89"/>
      <c r="E587" s="90"/>
      <c r="F587" s="91"/>
      <c r="G587" s="92"/>
      <c r="H587" s="87"/>
      <c r="I587" s="93"/>
      <c r="J587" s="94"/>
      <c r="K587" s="95"/>
      <c r="L587" s="87"/>
      <c r="M587" s="94"/>
      <c r="N587" s="87"/>
      <c r="O587" s="87"/>
      <c r="P587" s="96"/>
      <c r="Q587" s="97"/>
      <c r="R587" s="87"/>
      <c r="S587" s="87"/>
    </row>
    <row r="588" customHeight="1" spans="1:19">
      <c r="A588" s="87"/>
      <c r="B588" s="88"/>
      <c r="C588" s="89"/>
      <c r="D588" s="89"/>
      <c r="E588" s="90"/>
      <c r="F588" s="91"/>
      <c r="G588" s="92"/>
      <c r="H588" s="87"/>
      <c r="I588" s="93"/>
      <c r="J588" s="94"/>
      <c r="K588" s="95"/>
      <c r="L588" s="87"/>
      <c r="M588" s="94"/>
      <c r="N588" s="87"/>
      <c r="O588" s="87"/>
      <c r="P588" s="96"/>
      <c r="Q588" s="97"/>
      <c r="R588" s="87"/>
      <c r="S588" s="87"/>
    </row>
    <row r="589" customHeight="1" spans="1:19">
      <c r="A589" s="87"/>
      <c r="B589" s="88"/>
      <c r="C589" s="89"/>
      <c r="D589" s="89"/>
      <c r="E589" s="90"/>
      <c r="F589" s="91"/>
      <c r="G589" s="92"/>
      <c r="H589" s="87"/>
      <c r="I589" s="93"/>
      <c r="J589" s="94"/>
      <c r="K589" s="95"/>
      <c r="L589" s="87"/>
      <c r="M589" s="94"/>
      <c r="N589" s="87"/>
      <c r="O589" s="87"/>
      <c r="P589" s="96"/>
      <c r="Q589" s="97"/>
      <c r="R589" s="87"/>
      <c r="S589" s="87"/>
    </row>
    <row r="590" customHeight="1" spans="1:19">
      <c r="A590" s="87"/>
      <c r="B590" s="88"/>
      <c r="C590" s="89"/>
      <c r="D590" s="89"/>
      <c r="E590" s="90"/>
      <c r="F590" s="91"/>
      <c r="G590" s="92"/>
      <c r="H590" s="87"/>
      <c r="I590" s="93"/>
      <c r="J590" s="94"/>
      <c r="K590" s="95"/>
      <c r="L590" s="87"/>
      <c r="M590" s="94"/>
      <c r="N590" s="87"/>
      <c r="O590" s="87"/>
      <c r="P590" s="96"/>
      <c r="Q590" s="97"/>
      <c r="R590" s="87"/>
      <c r="S590" s="87"/>
    </row>
    <row r="591" customHeight="1" spans="1:19">
      <c r="A591" s="87"/>
      <c r="B591" s="88"/>
      <c r="C591" s="89"/>
      <c r="D591" s="89"/>
      <c r="E591" s="90"/>
      <c r="F591" s="91"/>
      <c r="G591" s="92"/>
      <c r="H591" s="87"/>
      <c r="I591" s="93"/>
      <c r="J591" s="94"/>
      <c r="K591" s="95"/>
      <c r="L591" s="87"/>
      <c r="M591" s="94"/>
      <c r="N591" s="87"/>
      <c r="O591" s="87"/>
      <c r="P591" s="96"/>
      <c r="Q591" s="97"/>
      <c r="R591" s="87"/>
      <c r="S591" s="87"/>
    </row>
    <row r="592" customHeight="1" spans="1:19">
      <c r="A592" s="87"/>
      <c r="B592" s="88"/>
      <c r="C592" s="89"/>
      <c r="D592" s="89"/>
      <c r="E592" s="90"/>
      <c r="F592" s="91"/>
      <c r="G592" s="92"/>
      <c r="H592" s="87"/>
      <c r="I592" s="93"/>
      <c r="J592" s="94"/>
      <c r="K592" s="95"/>
      <c r="L592" s="87"/>
      <c r="M592" s="94"/>
      <c r="N592" s="87"/>
      <c r="O592" s="87"/>
      <c r="P592" s="96"/>
      <c r="Q592" s="97"/>
      <c r="R592" s="87"/>
      <c r="S592" s="87"/>
    </row>
    <row r="593" customHeight="1" spans="1:19">
      <c r="A593" s="87"/>
      <c r="B593" s="88"/>
      <c r="C593" s="89"/>
      <c r="D593" s="89"/>
      <c r="E593" s="90"/>
      <c r="F593" s="91"/>
      <c r="G593" s="92"/>
      <c r="H593" s="87"/>
      <c r="I593" s="93"/>
      <c r="J593" s="94"/>
      <c r="K593" s="95"/>
      <c r="L593" s="87"/>
      <c r="M593" s="94"/>
      <c r="N593" s="87"/>
      <c r="O593" s="87"/>
      <c r="P593" s="96"/>
      <c r="Q593" s="97"/>
      <c r="R593" s="87"/>
      <c r="S593" s="87"/>
    </row>
    <row r="594" customHeight="1" spans="1:19">
      <c r="A594" s="87"/>
      <c r="B594" s="88"/>
      <c r="C594" s="89"/>
      <c r="D594" s="89"/>
      <c r="E594" s="90"/>
      <c r="F594" s="91"/>
      <c r="G594" s="92"/>
      <c r="H594" s="87"/>
      <c r="I594" s="93"/>
      <c r="J594" s="94"/>
      <c r="K594" s="95"/>
      <c r="L594" s="87"/>
      <c r="M594" s="94"/>
      <c r="N594" s="87"/>
      <c r="O594" s="87"/>
      <c r="P594" s="96"/>
      <c r="Q594" s="97"/>
      <c r="R594" s="87"/>
      <c r="S594" s="87"/>
    </row>
    <row r="595" customHeight="1" spans="1:19">
      <c r="A595" s="87"/>
      <c r="B595" s="88"/>
      <c r="C595" s="89"/>
      <c r="D595" s="89"/>
      <c r="E595" s="90"/>
      <c r="F595" s="91"/>
      <c r="G595" s="92"/>
      <c r="H595" s="87"/>
      <c r="I595" s="93"/>
      <c r="J595" s="94"/>
      <c r="K595" s="95"/>
      <c r="L595" s="87"/>
      <c r="M595" s="94"/>
      <c r="N595" s="87"/>
      <c r="O595" s="87"/>
      <c r="P595" s="96"/>
      <c r="Q595" s="97"/>
      <c r="R595" s="87"/>
      <c r="S595" s="87"/>
    </row>
    <row r="596" customHeight="1" spans="1:19">
      <c r="A596" s="87"/>
      <c r="B596" s="88"/>
      <c r="C596" s="89"/>
      <c r="D596" s="89"/>
      <c r="E596" s="90"/>
      <c r="F596" s="91"/>
      <c r="G596" s="92"/>
      <c r="H596" s="87"/>
      <c r="I596" s="93"/>
      <c r="J596" s="94"/>
      <c r="K596" s="95"/>
      <c r="L596" s="87"/>
      <c r="M596" s="94"/>
      <c r="N596" s="87"/>
      <c r="O596" s="87"/>
      <c r="P596" s="96"/>
      <c r="Q596" s="97"/>
      <c r="R596" s="87"/>
      <c r="S596" s="87"/>
    </row>
    <row r="597" customHeight="1" spans="1:19">
      <c r="A597" s="87"/>
      <c r="B597" s="88"/>
      <c r="C597" s="89"/>
      <c r="D597" s="89"/>
      <c r="E597" s="90"/>
      <c r="F597" s="91"/>
      <c r="G597" s="92"/>
      <c r="H597" s="87"/>
      <c r="I597" s="93"/>
      <c r="J597" s="94"/>
      <c r="K597" s="95"/>
      <c r="L597" s="87"/>
      <c r="M597" s="94"/>
      <c r="N597" s="87"/>
      <c r="O597" s="87"/>
      <c r="P597" s="96"/>
      <c r="Q597" s="97"/>
      <c r="R597" s="87"/>
      <c r="S597" s="87"/>
    </row>
    <row r="598" customHeight="1" spans="1:19">
      <c r="A598" s="87"/>
      <c r="B598" s="88"/>
      <c r="C598" s="89"/>
      <c r="D598" s="89"/>
      <c r="E598" s="90"/>
      <c r="F598" s="91"/>
      <c r="G598" s="92"/>
      <c r="H598" s="87"/>
      <c r="I598" s="93"/>
      <c r="J598" s="94"/>
      <c r="K598" s="95"/>
      <c r="L598" s="87"/>
      <c r="M598" s="94"/>
      <c r="N598" s="87"/>
      <c r="O598" s="87"/>
      <c r="P598" s="96"/>
      <c r="Q598" s="97"/>
      <c r="R598" s="87"/>
      <c r="S598" s="87"/>
    </row>
    <row r="599" customHeight="1" spans="1:19">
      <c r="A599" s="87"/>
      <c r="B599" s="88"/>
      <c r="C599" s="89"/>
      <c r="D599" s="89"/>
      <c r="E599" s="90"/>
      <c r="F599" s="91"/>
      <c r="G599" s="92"/>
      <c r="H599" s="87"/>
      <c r="I599" s="93"/>
      <c r="J599" s="94"/>
      <c r="K599" s="95"/>
      <c r="L599" s="87"/>
      <c r="M599" s="94"/>
      <c r="N599" s="87"/>
      <c r="O599" s="87"/>
      <c r="P599" s="96"/>
      <c r="Q599" s="97"/>
      <c r="R599" s="87"/>
      <c r="S599" s="87"/>
    </row>
    <row r="600" customHeight="1" spans="1:19">
      <c r="A600" s="87"/>
      <c r="B600" s="88"/>
      <c r="C600" s="89"/>
      <c r="D600" s="89"/>
      <c r="E600" s="90"/>
      <c r="F600" s="91"/>
      <c r="G600" s="92"/>
      <c r="H600" s="87"/>
      <c r="I600" s="93"/>
      <c r="J600" s="94"/>
      <c r="K600" s="95"/>
      <c r="L600" s="87"/>
      <c r="M600" s="94"/>
      <c r="N600" s="87"/>
      <c r="O600" s="87"/>
      <c r="P600" s="96"/>
      <c r="Q600" s="97"/>
      <c r="R600" s="87"/>
      <c r="S600" s="87"/>
    </row>
    <row r="601" customHeight="1" spans="1:19">
      <c r="A601" s="87"/>
      <c r="B601" s="88"/>
      <c r="C601" s="89"/>
      <c r="D601" s="89"/>
      <c r="E601" s="90"/>
      <c r="F601" s="91"/>
      <c r="G601" s="92"/>
      <c r="H601" s="87"/>
      <c r="I601" s="93"/>
      <c r="J601" s="94"/>
      <c r="K601" s="95"/>
      <c r="L601" s="87"/>
      <c r="M601" s="94"/>
      <c r="N601" s="87"/>
      <c r="O601" s="87"/>
      <c r="P601" s="96"/>
      <c r="Q601" s="97"/>
      <c r="R601" s="87"/>
      <c r="S601" s="87"/>
    </row>
    <row r="602" customHeight="1" spans="1:19">
      <c r="A602" s="87"/>
      <c r="B602" s="88"/>
      <c r="C602" s="89"/>
      <c r="D602" s="89"/>
      <c r="E602" s="90"/>
      <c r="F602" s="91"/>
      <c r="G602" s="92"/>
      <c r="H602" s="87"/>
      <c r="I602" s="93"/>
      <c r="J602" s="94"/>
      <c r="K602" s="95"/>
      <c r="L602" s="87"/>
      <c r="M602" s="94"/>
      <c r="N602" s="87"/>
      <c r="O602" s="87"/>
      <c r="P602" s="96"/>
      <c r="Q602" s="97"/>
      <c r="R602" s="87"/>
      <c r="S602" s="87"/>
    </row>
    <row r="603" customHeight="1" spans="1:19">
      <c r="A603" s="87"/>
      <c r="B603" s="88"/>
      <c r="C603" s="89"/>
      <c r="D603" s="89"/>
      <c r="E603" s="90"/>
      <c r="F603" s="91"/>
      <c r="G603" s="92"/>
      <c r="H603" s="87"/>
      <c r="I603" s="93"/>
      <c r="J603" s="94"/>
      <c r="K603" s="95"/>
      <c r="L603" s="87"/>
      <c r="M603" s="94"/>
      <c r="N603" s="87"/>
      <c r="O603" s="87"/>
      <c r="P603" s="96"/>
      <c r="Q603" s="97"/>
      <c r="R603" s="87"/>
      <c r="S603" s="87"/>
    </row>
    <row r="604" customHeight="1" spans="1:19">
      <c r="A604" s="87"/>
      <c r="B604" s="88"/>
      <c r="C604" s="89"/>
      <c r="D604" s="89"/>
      <c r="E604" s="90"/>
      <c r="F604" s="91"/>
      <c r="G604" s="92"/>
      <c r="H604" s="87"/>
      <c r="I604" s="93"/>
      <c r="J604" s="94"/>
      <c r="K604" s="95"/>
      <c r="L604" s="87"/>
      <c r="M604" s="94"/>
      <c r="N604" s="87"/>
      <c r="O604" s="87"/>
      <c r="P604" s="96"/>
      <c r="Q604" s="97"/>
      <c r="R604" s="87"/>
      <c r="S604" s="87"/>
    </row>
    <row r="605" customHeight="1" spans="1:19">
      <c r="A605" s="87"/>
      <c r="B605" s="88"/>
      <c r="C605" s="89"/>
      <c r="D605" s="89"/>
      <c r="E605" s="90"/>
      <c r="F605" s="91"/>
      <c r="G605" s="92"/>
      <c r="H605" s="87"/>
      <c r="I605" s="93"/>
      <c r="J605" s="94"/>
      <c r="K605" s="95"/>
      <c r="L605" s="87"/>
      <c r="M605" s="94"/>
      <c r="N605" s="87"/>
      <c r="O605" s="87"/>
      <c r="P605" s="96"/>
      <c r="Q605" s="97"/>
      <c r="R605" s="87"/>
      <c r="S605" s="87"/>
    </row>
    <row r="606" customHeight="1" spans="1:19">
      <c r="A606" s="87"/>
      <c r="B606" s="88"/>
      <c r="C606" s="89"/>
      <c r="D606" s="89"/>
      <c r="E606" s="90"/>
      <c r="F606" s="91"/>
      <c r="G606" s="92"/>
      <c r="H606" s="87"/>
      <c r="I606" s="93"/>
      <c r="J606" s="94"/>
      <c r="K606" s="95"/>
      <c r="L606" s="87"/>
      <c r="M606" s="94"/>
      <c r="N606" s="87"/>
      <c r="O606" s="87"/>
      <c r="P606" s="96"/>
      <c r="Q606" s="97"/>
      <c r="R606" s="87"/>
      <c r="S606" s="87"/>
    </row>
    <row r="607" customHeight="1" spans="1:19">
      <c r="A607" s="87"/>
      <c r="B607" s="88"/>
      <c r="C607" s="89"/>
      <c r="D607" s="89"/>
      <c r="E607" s="90"/>
      <c r="F607" s="91"/>
      <c r="G607" s="92"/>
      <c r="H607" s="87"/>
      <c r="I607" s="93"/>
      <c r="J607" s="94"/>
      <c r="K607" s="95"/>
      <c r="L607" s="87"/>
      <c r="M607" s="94"/>
      <c r="N607" s="87"/>
      <c r="O607" s="87"/>
      <c r="P607" s="96"/>
      <c r="Q607" s="97"/>
      <c r="R607" s="87"/>
      <c r="S607" s="87"/>
    </row>
    <row r="608" customHeight="1" spans="1:19">
      <c r="A608" s="87"/>
      <c r="B608" s="88"/>
      <c r="C608" s="89"/>
      <c r="D608" s="89"/>
      <c r="E608" s="90"/>
      <c r="F608" s="91"/>
      <c r="G608" s="92"/>
      <c r="H608" s="87"/>
      <c r="I608" s="93"/>
      <c r="J608" s="94"/>
      <c r="K608" s="95"/>
      <c r="L608" s="87"/>
      <c r="M608" s="94"/>
      <c r="N608" s="87"/>
      <c r="O608" s="87"/>
      <c r="P608" s="96"/>
      <c r="Q608" s="97"/>
      <c r="R608" s="87"/>
      <c r="S608" s="87"/>
    </row>
    <row r="609" customHeight="1" spans="1:19">
      <c r="A609" s="87"/>
      <c r="B609" s="88"/>
      <c r="C609" s="89"/>
      <c r="D609" s="89"/>
      <c r="E609" s="90"/>
      <c r="F609" s="91"/>
      <c r="G609" s="92"/>
      <c r="H609" s="87"/>
      <c r="I609" s="93"/>
      <c r="J609" s="94"/>
      <c r="K609" s="95"/>
      <c r="L609" s="87"/>
      <c r="M609" s="94"/>
      <c r="N609" s="87"/>
      <c r="O609" s="87"/>
      <c r="P609" s="96"/>
      <c r="Q609" s="97"/>
      <c r="R609" s="87"/>
      <c r="S609" s="87"/>
    </row>
    <row r="610" customHeight="1" spans="1:19">
      <c r="A610" s="87"/>
      <c r="B610" s="88"/>
      <c r="C610" s="89"/>
      <c r="D610" s="89"/>
      <c r="E610" s="90"/>
      <c r="F610" s="91"/>
      <c r="G610" s="92"/>
      <c r="H610" s="87"/>
      <c r="I610" s="93"/>
      <c r="J610" s="94"/>
      <c r="K610" s="95"/>
      <c r="L610" s="87"/>
      <c r="M610" s="94"/>
      <c r="N610" s="87"/>
      <c r="O610" s="87"/>
      <c r="P610" s="96"/>
      <c r="Q610" s="97"/>
      <c r="R610" s="87"/>
      <c r="S610" s="87"/>
    </row>
    <row r="611" customHeight="1" spans="1:19">
      <c r="A611" s="87"/>
      <c r="B611" s="88"/>
      <c r="C611" s="89"/>
      <c r="D611" s="89"/>
      <c r="E611" s="90"/>
      <c r="F611" s="91"/>
      <c r="G611" s="92"/>
      <c r="H611" s="87"/>
      <c r="I611" s="93"/>
      <c r="J611" s="94"/>
      <c r="K611" s="95"/>
      <c r="L611" s="87"/>
      <c r="M611" s="94"/>
      <c r="N611" s="87"/>
      <c r="O611" s="87"/>
      <c r="P611" s="96"/>
      <c r="Q611" s="97"/>
      <c r="R611" s="87"/>
      <c r="S611" s="87"/>
    </row>
    <row r="612" customHeight="1" spans="1:19">
      <c r="A612" s="87"/>
      <c r="B612" s="88"/>
      <c r="C612" s="89"/>
      <c r="D612" s="89"/>
      <c r="E612" s="90"/>
      <c r="F612" s="91"/>
      <c r="G612" s="92"/>
      <c r="H612" s="87"/>
      <c r="I612" s="93"/>
      <c r="J612" s="94"/>
      <c r="K612" s="95"/>
      <c r="L612" s="87"/>
      <c r="M612" s="94"/>
      <c r="N612" s="87"/>
      <c r="O612" s="87"/>
      <c r="P612" s="96"/>
      <c r="Q612" s="97"/>
      <c r="R612" s="87"/>
      <c r="S612" s="87"/>
    </row>
    <row r="613" customHeight="1" spans="1:19">
      <c r="A613" s="87"/>
      <c r="B613" s="88"/>
      <c r="C613" s="89"/>
      <c r="D613" s="89"/>
      <c r="E613" s="90"/>
      <c r="F613" s="91"/>
      <c r="G613" s="92"/>
      <c r="H613" s="87"/>
      <c r="I613" s="93"/>
      <c r="J613" s="94"/>
      <c r="K613" s="95"/>
      <c r="L613" s="87"/>
      <c r="M613" s="94"/>
      <c r="N613" s="87"/>
      <c r="O613" s="87"/>
      <c r="P613" s="96"/>
      <c r="Q613" s="97"/>
      <c r="R613" s="87"/>
      <c r="S613" s="87"/>
    </row>
    <row r="614" customHeight="1" spans="1:19">
      <c r="A614" s="87"/>
      <c r="B614" s="88"/>
      <c r="C614" s="89"/>
      <c r="D614" s="89"/>
      <c r="E614" s="90"/>
      <c r="F614" s="91"/>
      <c r="G614" s="92"/>
      <c r="H614" s="87"/>
      <c r="I614" s="93"/>
      <c r="J614" s="94"/>
      <c r="K614" s="95"/>
      <c r="L614" s="87"/>
      <c r="M614" s="94"/>
      <c r="N614" s="87"/>
      <c r="O614" s="87"/>
      <c r="P614" s="96"/>
      <c r="Q614" s="97"/>
      <c r="R614" s="87"/>
      <c r="S614" s="87"/>
    </row>
    <row r="615" customHeight="1" spans="1:19">
      <c r="A615" s="87"/>
      <c r="B615" s="88"/>
      <c r="C615" s="89"/>
      <c r="D615" s="89"/>
      <c r="E615" s="90"/>
      <c r="F615" s="91"/>
      <c r="G615" s="92"/>
      <c r="H615" s="87"/>
      <c r="I615" s="93"/>
      <c r="J615" s="94"/>
      <c r="K615" s="95"/>
      <c r="L615" s="87"/>
      <c r="M615" s="94"/>
      <c r="N615" s="87"/>
      <c r="O615" s="87"/>
      <c r="P615" s="96"/>
      <c r="Q615" s="97"/>
      <c r="R615" s="87"/>
      <c r="S615" s="87"/>
    </row>
    <row r="616" customHeight="1" spans="1:19">
      <c r="A616" s="87"/>
      <c r="B616" s="88"/>
      <c r="C616" s="89"/>
      <c r="D616" s="89"/>
      <c r="E616" s="90"/>
      <c r="F616" s="91"/>
      <c r="G616" s="92"/>
      <c r="H616" s="87"/>
      <c r="I616" s="93"/>
      <c r="J616" s="94"/>
      <c r="K616" s="95"/>
      <c r="L616" s="87"/>
      <c r="M616" s="94"/>
      <c r="N616" s="87"/>
      <c r="O616" s="87"/>
      <c r="P616" s="96"/>
      <c r="Q616" s="97"/>
      <c r="R616" s="87"/>
      <c r="S616" s="87"/>
    </row>
    <row r="617" customHeight="1" spans="1:19">
      <c r="A617" s="87"/>
      <c r="B617" s="88"/>
      <c r="C617" s="89"/>
      <c r="D617" s="89"/>
      <c r="E617" s="90"/>
      <c r="F617" s="91"/>
      <c r="G617" s="92"/>
      <c r="H617" s="87"/>
      <c r="I617" s="93"/>
      <c r="J617" s="94"/>
      <c r="K617" s="95"/>
      <c r="L617" s="87"/>
      <c r="M617" s="94"/>
      <c r="N617" s="87"/>
      <c r="O617" s="87"/>
      <c r="P617" s="96"/>
      <c r="Q617" s="97"/>
      <c r="R617" s="87"/>
      <c r="S617" s="87"/>
    </row>
    <row r="618" customHeight="1" spans="1:19">
      <c r="A618" s="87"/>
      <c r="B618" s="88"/>
      <c r="C618" s="89"/>
      <c r="D618" s="89"/>
      <c r="E618" s="90"/>
      <c r="F618" s="91"/>
      <c r="G618" s="92"/>
      <c r="H618" s="87"/>
      <c r="I618" s="93"/>
      <c r="J618" s="94"/>
      <c r="K618" s="95"/>
      <c r="L618" s="87"/>
      <c r="M618" s="94"/>
      <c r="N618" s="87"/>
      <c r="O618" s="87"/>
      <c r="P618" s="96"/>
      <c r="Q618" s="97"/>
      <c r="R618" s="87"/>
      <c r="S618" s="87"/>
    </row>
    <row r="619" customHeight="1" spans="1:19">
      <c r="A619" s="87"/>
      <c r="B619" s="88"/>
      <c r="C619" s="89"/>
      <c r="D619" s="89"/>
      <c r="E619" s="90"/>
      <c r="F619" s="91"/>
      <c r="G619" s="92"/>
      <c r="H619" s="87"/>
      <c r="I619" s="93"/>
      <c r="J619" s="94"/>
      <c r="K619" s="95"/>
      <c r="L619" s="87"/>
      <c r="M619" s="94"/>
      <c r="N619" s="87"/>
      <c r="O619" s="87"/>
      <c r="P619" s="96"/>
      <c r="Q619" s="97"/>
      <c r="R619" s="87"/>
      <c r="S619" s="87"/>
    </row>
    <row r="620" customHeight="1" spans="1:19">
      <c r="A620" s="87"/>
      <c r="B620" s="88"/>
      <c r="C620" s="89"/>
      <c r="D620" s="89"/>
      <c r="E620" s="90"/>
      <c r="F620" s="91"/>
      <c r="G620" s="92"/>
      <c r="H620" s="87"/>
      <c r="I620" s="93"/>
      <c r="J620" s="94"/>
      <c r="K620" s="95"/>
      <c r="L620" s="87"/>
      <c r="M620" s="94"/>
      <c r="N620" s="87"/>
      <c r="O620" s="87"/>
      <c r="P620" s="96"/>
      <c r="Q620" s="97"/>
      <c r="R620" s="87"/>
      <c r="S620" s="87"/>
    </row>
    <row r="621" customHeight="1" spans="1:19">
      <c r="A621" s="87"/>
      <c r="B621" s="88"/>
      <c r="C621" s="89"/>
      <c r="D621" s="89"/>
      <c r="E621" s="90"/>
      <c r="F621" s="91"/>
      <c r="G621" s="92"/>
      <c r="H621" s="87"/>
      <c r="I621" s="93"/>
      <c r="J621" s="94"/>
      <c r="K621" s="95"/>
      <c r="L621" s="87"/>
      <c r="M621" s="94"/>
      <c r="N621" s="87"/>
      <c r="O621" s="87"/>
      <c r="P621" s="96"/>
      <c r="Q621" s="97"/>
      <c r="R621" s="87"/>
      <c r="S621" s="87"/>
    </row>
    <row r="622" customHeight="1" spans="1:19">
      <c r="A622" s="87"/>
      <c r="B622" s="88"/>
      <c r="C622" s="89"/>
      <c r="D622" s="89"/>
      <c r="E622" s="90"/>
      <c r="F622" s="91"/>
      <c r="G622" s="92"/>
      <c r="H622" s="87"/>
      <c r="I622" s="93"/>
      <c r="J622" s="94"/>
      <c r="K622" s="95"/>
      <c r="L622" s="87"/>
      <c r="M622" s="94"/>
      <c r="N622" s="87"/>
      <c r="O622" s="87"/>
      <c r="P622" s="96"/>
      <c r="Q622" s="97"/>
      <c r="R622" s="87"/>
      <c r="S622" s="87"/>
    </row>
    <row r="623" customHeight="1" spans="1:19">
      <c r="A623" s="87"/>
      <c r="B623" s="88"/>
      <c r="C623" s="89"/>
      <c r="D623" s="89"/>
      <c r="E623" s="90"/>
      <c r="F623" s="91"/>
      <c r="G623" s="92"/>
      <c r="H623" s="87"/>
      <c r="I623" s="93"/>
      <c r="J623" s="94"/>
      <c r="K623" s="95"/>
      <c r="L623" s="87"/>
      <c r="M623" s="94"/>
      <c r="N623" s="87"/>
      <c r="O623" s="87"/>
      <c r="P623" s="96"/>
      <c r="Q623" s="97"/>
      <c r="R623" s="87"/>
      <c r="S623" s="87"/>
    </row>
    <row r="624" customHeight="1" spans="1:19">
      <c r="A624" s="87"/>
      <c r="B624" s="88"/>
      <c r="C624" s="89"/>
      <c r="D624" s="89"/>
      <c r="E624" s="90"/>
      <c r="F624" s="91"/>
      <c r="G624" s="92"/>
      <c r="H624" s="87"/>
      <c r="I624" s="93"/>
      <c r="J624" s="94"/>
      <c r="K624" s="95"/>
      <c r="L624" s="87"/>
      <c r="M624" s="94"/>
      <c r="N624" s="87"/>
      <c r="O624" s="87"/>
      <c r="P624" s="96"/>
      <c r="Q624" s="97"/>
      <c r="R624" s="87"/>
      <c r="S624" s="87"/>
    </row>
    <row r="625" customHeight="1" spans="1:19">
      <c r="A625" s="87"/>
      <c r="B625" s="88"/>
      <c r="C625" s="89"/>
      <c r="D625" s="89"/>
      <c r="E625" s="90"/>
      <c r="F625" s="91"/>
      <c r="G625" s="92"/>
      <c r="H625" s="87"/>
      <c r="I625" s="93"/>
      <c r="J625" s="94"/>
      <c r="K625" s="95"/>
      <c r="L625" s="87"/>
      <c r="M625" s="94"/>
      <c r="N625" s="87"/>
      <c r="O625" s="87"/>
      <c r="P625" s="96"/>
      <c r="Q625" s="97"/>
      <c r="R625" s="87"/>
      <c r="S625" s="87"/>
    </row>
    <row r="626" customHeight="1" spans="1:19">
      <c r="A626" s="87"/>
      <c r="B626" s="88"/>
      <c r="C626" s="89"/>
      <c r="D626" s="89"/>
      <c r="E626" s="90"/>
      <c r="F626" s="91"/>
      <c r="G626" s="92"/>
      <c r="H626" s="87"/>
      <c r="I626" s="93"/>
      <c r="J626" s="94"/>
      <c r="K626" s="95"/>
      <c r="L626" s="87"/>
      <c r="M626" s="94"/>
      <c r="N626" s="87"/>
      <c r="O626" s="87"/>
      <c r="P626" s="96"/>
      <c r="Q626" s="97"/>
      <c r="R626" s="87"/>
      <c r="S626" s="87"/>
    </row>
    <row r="627" customHeight="1" spans="1:19">
      <c r="A627" s="87"/>
      <c r="B627" s="88"/>
      <c r="C627" s="89"/>
      <c r="D627" s="89"/>
      <c r="E627" s="90"/>
      <c r="F627" s="91"/>
      <c r="G627" s="92"/>
      <c r="H627" s="87"/>
      <c r="I627" s="93"/>
      <c r="J627" s="94"/>
      <c r="K627" s="95"/>
      <c r="L627" s="87"/>
      <c r="M627" s="94"/>
      <c r="N627" s="87"/>
      <c r="O627" s="87"/>
      <c r="P627" s="96"/>
      <c r="Q627" s="97"/>
      <c r="R627" s="87"/>
      <c r="S627" s="87"/>
    </row>
    <row r="628" customHeight="1" spans="1:19">
      <c r="A628" s="87"/>
      <c r="B628" s="88"/>
      <c r="C628" s="89"/>
      <c r="D628" s="89"/>
      <c r="E628" s="90"/>
      <c r="F628" s="91"/>
      <c r="G628" s="92"/>
      <c r="H628" s="87"/>
      <c r="I628" s="93"/>
      <c r="J628" s="94"/>
      <c r="K628" s="95"/>
      <c r="L628" s="87"/>
      <c r="M628" s="94"/>
      <c r="N628" s="87"/>
      <c r="O628" s="87"/>
      <c r="P628" s="96"/>
      <c r="Q628" s="97"/>
      <c r="R628" s="87"/>
      <c r="S628" s="87"/>
    </row>
    <row r="629" customHeight="1" spans="1:19">
      <c r="A629" s="87"/>
      <c r="B629" s="88"/>
      <c r="C629" s="89"/>
      <c r="D629" s="89"/>
      <c r="E629" s="90"/>
      <c r="F629" s="91"/>
      <c r="G629" s="92"/>
      <c r="H629" s="87"/>
      <c r="I629" s="93"/>
      <c r="J629" s="94"/>
      <c r="K629" s="95"/>
      <c r="L629" s="87"/>
      <c r="M629" s="94"/>
      <c r="N629" s="87"/>
      <c r="O629" s="87"/>
      <c r="P629" s="96"/>
      <c r="Q629" s="97"/>
      <c r="R629" s="87"/>
      <c r="S629" s="87"/>
    </row>
    <row r="630" customHeight="1" spans="1:19">
      <c r="A630" s="87"/>
      <c r="B630" s="88"/>
      <c r="C630" s="89"/>
      <c r="D630" s="89"/>
      <c r="E630" s="90"/>
      <c r="F630" s="91"/>
      <c r="G630" s="92"/>
      <c r="H630" s="87"/>
      <c r="I630" s="93"/>
      <c r="J630" s="94"/>
      <c r="K630" s="95"/>
      <c r="L630" s="87"/>
      <c r="M630" s="94"/>
      <c r="N630" s="87"/>
      <c r="O630" s="87"/>
      <c r="P630" s="96"/>
      <c r="Q630" s="97"/>
      <c r="R630" s="87"/>
      <c r="S630" s="87"/>
    </row>
    <row r="631" customHeight="1" spans="1:19">
      <c r="A631" s="87"/>
      <c r="B631" s="88"/>
      <c r="C631" s="89"/>
      <c r="D631" s="89"/>
      <c r="E631" s="90"/>
      <c r="F631" s="91"/>
      <c r="G631" s="92"/>
      <c r="H631" s="87"/>
      <c r="I631" s="93"/>
      <c r="J631" s="94"/>
      <c r="K631" s="95"/>
      <c r="L631" s="87"/>
      <c r="M631" s="94"/>
      <c r="N631" s="87"/>
      <c r="O631" s="87"/>
      <c r="P631" s="96"/>
      <c r="Q631" s="97"/>
      <c r="R631" s="87"/>
      <c r="S631" s="87"/>
    </row>
    <row r="632" customHeight="1" spans="1:19">
      <c r="A632" s="87"/>
      <c r="B632" s="88"/>
      <c r="C632" s="89"/>
      <c r="D632" s="89"/>
      <c r="E632" s="90"/>
      <c r="F632" s="91"/>
      <c r="G632" s="92"/>
      <c r="H632" s="87"/>
      <c r="I632" s="93"/>
      <c r="J632" s="94"/>
      <c r="K632" s="95"/>
      <c r="L632" s="87"/>
      <c r="M632" s="94"/>
      <c r="N632" s="87"/>
      <c r="O632" s="87"/>
      <c r="P632" s="96"/>
      <c r="Q632" s="97"/>
      <c r="R632" s="87"/>
      <c r="S632" s="87"/>
    </row>
    <row r="633" customHeight="1" spans="1:19">
      <c r="A633" s="87"/>
      <c r="B633" s="88"/>
      <c r="C633" s="89"/>
      <c r="D633" s="89"/>
      <c r="E633" s="90"/>
      <c r="F633" s="91"/>
      <c r="G633" s="92"/>
      <c r="H633" s="87"/>
      <c r="I633" s="93"/>
      <c r="J633" s="94"/>
      <c r="K633" s="95"/>
      <c r="L633" s="87"/>
      <c r="M633" s="94"/>
      <c r="N633" s="87"/>
      <c r="O633" s="87"/>
      <c r="P633" s="96"/>
      <c r="Q633" s="97"/>
      <c r="R633" s="87"/>
      <c r="S633" s="87"/>
    </row>
    <row r="634" customHeight="1" spans="1:19">
      <c r="A634" s="87"/>
      <c r="B634" s="88"/>
      <c r="C634" s="89"/>
      <c r="D634" s="89"/>
      <c r="E634" s="90"/>
      <c r="F634" s="91"/>
      <c r="G634" s="92"/>
      <c r="H634" s="87"/>
      <c r="I634" s="93"/>
      <c r="J634" s="94"/>
      <c r="K634" s="95"/>
      <c r="L634" s="87"/>
      <c r="M634" s="94"/>
      <c r="N634" s="87"/>
      <c r="O634" s="87"/>
      <c r="P634" s="96"/>
      <c r="Q634" s="97"/>
      <c r="R634" s="87"/>
      <c r="S634" s="87"/>
    </row>
    <row r="635" customHeight="1" spans="1:19">
      <c r="A635" s="87"/>
      <c r="B635" s="88"/>
      <c r="C635" s="89"/>
      <c r="D635" s="89"/>
      <c r="E635" s="90"/>
      <c r="F635" s="91"/>
      <c r="G635" s="92"/>
      <c r="H635" s="87"/>
      <c r="I635" s="93"/>
      <c r="J635" s="94"/>
      <c r="K635" s="95"/>
      <c r="L635" s="87"/>
      <c r="M635" s="94"/>
      <c r="N635" s="87"/>
      <c r="O635" s="87"/>
      <c r="P635" s="96"/>
      <c r="Q635" s="97"/>
      <c r="R635" s="87"/>
      <c r="S635" s="87"/>
    </row>
    <row r="636" customHeight="1" spans="1:19">
      <c r="A636" s="87"/>
      <c r="B636" s="88"/>
      <c r="C636" s="89"/>
      <c r="D636" s="89"/>
      <c r="E636" s="90"/>
      <c r="F636" s="91"/>
      <c r="G636" s="92"/>
      <c r="H636" s="87"/>
      <c r="I636" s="93"/>
      <c r="J636" s="94"/>
      <c r="K636" s="95"/>
      <c r="L636" s="87"/>
      <c r="M636" s="94"/>
      <c r="N636" s="87"/>
      <c r="O636" s="87"/>
      <c r="P636" s="96"/>
      <c r="Q636" s="97"/>
      <c r="R636" s="87"/>
      <c r="S636" s="87"/>
    </row>
    <row r="637" customHeight="1" spans="1:19">
      <c r="A637" s="87"/>
      <c r="B637" s="88"/>
      <c r="C637" s="89"/>
      <c r="D637" s="89"/>
      <c r="E637" s="90"/>
      <c r="F637" s="91"/>
      <c r="G637" s="92"/>
      <c r="H637" s="87"/>
      <c r="I637" s="93"/>
      <c r="J637" s="94"/>
      <c r="K637" s="95"/>
      <c r="L637" s="87"/>
      <c r="M637" s="94"/>
      <c r="N637" s="87"/>
      <c r="O637" s="87"/>
      <c r="P637" s="96"/>
      <c r="Q637" s="97"/>
      <c r="R637" s="87"/>
      <c r="S637" s="87"/>
    </row>
    <row r="638" customHeight="1" spans="1:19">
      <c r="A638" s="87"/>
      <c r="B638" s="88"/>
      <c r="C638" s="89"/>
      <c r="D638" s="89"/>
      <c r="E638" s="90"/>
      <c r="F638" s="91"/>
      <c r="G638" s="92"/>
      <c r="H638" s="87"/>
      <c r="I638" s="93"/>
      <c r="J638" s="94"/>
      <c r="K638" s="95"/>
      <c r="L638" s="87"/>
      <c r="M638" s="94"/>
      <c r="N638" s="87"/>
      <c r="O638" s="87"/>
      <c r="P638" s="96"/>
      <c r="Q638" s="97"/>
      <c r="R638" s="87"/>
      <c r="S638" s="87"/>
    </row>
    <row r="639" customHeight="1" spans="1:19">
      <c r="A639" s="87"/>
      <c r="B639" s="88"/>
      <c r="C639" s="89"/>
      <c r="D639" s="89"/>
      <c r="E639" s="90"/>
      <c r="F639" s="91"/>
      <c r="G639" s="92"/>
      <c r="H639" s="87"/>
      <c r="I639" s="93"/>
      <c r="J639" s="94"/>
      <c r="K639" s="95"/>
      <c r="L639" s="87"/>
      <c r="M639" s="94"/>
      <c r="N639" s="87"/>
      <c r="O639" s="87"/>
      <c r="P639" s="96"/>
      <c r="Q639" s="97"/>
      <c r="R639" s="87"/>
      <c r="S639" s="87"/>
    </row>
    <row r="640" customHeight="1" spans="1:19">
      <c r="A640" s="87"/>
      <c r="B640" s="88"/>
      <c r="C640" s="89"/>
      <c r="D640" s="89"/>
      <c r="E640" s="90"/>
      <c r="F640" s="91"/>
      <c r="G640" s="92"/>
      <c r="H640" s="87"/>
      <c r="I640" s="93"/>
      <c r="J640" s="94"/>
      <c r="K640" s="95"/>
      <c r="L640" s="87"/>
      <c r="M640" s="94"/>
      <c r="N640" s="87"/>
      <c r="O640" s="87"/>
      <c r="P640" s="96"/>
      <c r="Q640" s="97"/>
      <c r="R640" s="87"/>
      <c r="S640" s="87"/>
    </row>
    <row r="641" customHeight="1" spans="1:19">
      <c r="A641" s="87"/>
      <c r="B641" s="88"/>
      <c r="C641" s="89"/>
      <c r="D641" s="89"/>
      <c r="E641" s="90"/>
      <c r="F641" s="91"/>
      <c r="G641" s="92"/>
      <c r="H641" s="87"/>
      <c r="I641" s="93"/>
      <c r="J641" s="94"/>
      <c r="K641" s="95"/>
      <c r="L641" s="87"/>
      <c r="M641" s="94"/>
      <c r="N641" s="87"/>
      <c r="O641" s="87"/>
      <c r="P641" s="96"/>
      <c r="Q641" s="97"/>
      <c r="R641" s="87"/>
      <c r="S641" s="87"/>
    </row>
    <row r="642" customHeight="1" spans="1:19">
      <c r="A642" s="87"/>
      <c r="B642" s="88"/>
      <c r="C642" s="89"/>
      <c r="D642" s="89"/>
      <c r="E642" s="90"/>
      <c r="F642" s="91"/>
      <c r="G642" s="92"/>
      <c r="H642" s="87"/>
      <c r="I642" s="93"/>
      <c r="J642" s="94"/>
      <c r="K642" s="95"/>
      <c r="L642" s="87"/>
      <c r="M642" s="94"/>
      <c r="N642" s="87"/>
      <c r="O642" s="87"/>
      <c r="P642" s="96"/>
      <c r="Q642" s="97"/>
      <c r="R642" s="87"/>
      <c r="S642" s="87"/>
    </row>
    <row r="643" customHeight="1" spans="1:19">
      <c r="A643" s="87"/>
      <c r="B643" s="88"/>
      <c r="C643" s="89"/>
      <c r="D643" s="89"/>
      <c r="E643" s="90"/>
      <c r="F643" s="91"/>
      <c r="G643" s="92"/>
      <c r="H643" s="87"/>
      <c r="I643" s="93"/>
      <c r="J643" s="94"/>
      <c r="K643" s="95"/>
      <c r="L643" s="87"/>
      <c r="M643" s="94"/>
      <c r="N643" s="87"/>
      <c r="O643" s="87"/>
      <c r="P643" s="96"/>
      <c r="Q643" s="97"/>
      <c r="R643" s="87"/>
      <c r="S643" s="87"/>
    </row>
    <row r="644" customHeight="1" spans="1:19">
      <c r="A644" s="87"/>
      <c r="B644" s="88"/>
      <c r="C644" s="89"/>
      <c r="D644" s="89"/>
      <c r="E644" s="90"/>
      <c r="F644" s="91"/>
      <c r="G644" s="92"/>
      <c r="H644" s="87"/>
      <c r="I644" s="93"/>
      <c r="J644" s="94"/>
      <c r="K644" s="95"/>
      <c r="L644" s="87"/>
      <c r="M644" s="94"/>
      <c r="N644" s="87"/>
      <c r="O644" s="87"/>
      <c r="P644" s="96"/>
      <c r="Q644" s="97"/>
      <c r="R644" s="87"/>
      <c r="S644" s="87"/>
    </row>
    <row r="645" customHeight="1" spans="1:19">
      <c r="A645" s="87"/>
      <c r="B645" s="88"/>
      <c r="C645" s="89"/>
      <c r="D645" s="89"/>
      <c r="E645" s="90"/>
      <c r="F645" s="91"/>
      <c r="G645" s="92"/>
      <c r="H645" s="87"/>
      <c r="I645" s="93"/>
      <c r="J645" s="94"/>
      <c r="K645" s="95"/>
      <c r="L645" s="87"/>
      <c r="M645" s="94"/>
      <c r="N645" s="87"/>
      <c r="O645" s="87"/>
      <c r="P645" s="96"/>
      <c r="Q645" s="97"/>
      <c r="R645" s="87"/>
      <c r="S645" s="87"/>
    </row>
    <row r="646" customHeight="1" spans="1:19">
      <c r="A646" s="87"/>
      <c r="B646" s="88"/>
      <c r="C646" s="89"/>
      <c r="D646" s="89"/>
      <c r="E646" s="90"/>
      <c r="F646" s="91"/>
      <c r="G646" s="92"/>
      <c r="H646" s="87"/>
      <c r="I646" s="93"/>
      <c r="J646" s="94"/>
      <c r="K646" s="95"/>
      <c r="L646" s="87"/>
      <c r="M646" s="94"/>
      <c r="N646" s="87"/>
      <c r="O646" s="87"/>
      <c r="P646" s="96"/>
      <c r="Q646" s="97"/>
      <c r="R646" s="87"/>
      <c r="S646" s="87"/>
    </row>
    <row r="647" customHeight="1" spans="1:19">
      <c r="A647" s="87"/>
      <c r="B647" s="88"/>
      <c r="C647" s="89"/>
      <c r="D647" s="89"/>
      <c r="E647" s="90"/>
      <c r="F647" s="91"/>
      <c r="G647" s="92"/>
      <c r="H647" s="87"/>
      <c r="I647" s="93"/>
      <c r="J647" s="94"/>
      <c r="K647" s="95"/>
      <c r="L647" s="87"/>
      <c r="M647" s="94"/>
      <c r="N647" s="87"/>
      <c r="O647" s="87"/>
      <c r="P647" s="96"/>
      <c r="Q647" s="97"/>
      <c r="R647" s="87"/>
      <c r="S647" s="87"/>
    </row>
    <row r="648" customHeight="1" spans="1:19">
      <c r="A648" s="87"/>
      <c r="B648" s="88"/>
      <c r="C648" s="89"/>
      <c r="D648" s="89"/>
      <c r="E648" s="90"/>
      <c r="F648" s="91"/>
      <c r="G648" s="92"/>
      <c r="H648" s="87"/>
      <c r="I648" s="93"/>
      <c r="J648" s="94"/>
      <c r="K648" s="95"/>
      <c r="L648" s="87"/>
      <c r="M648" s="94"/>
      <c r="N648" s="87"/>
      <c r="O648" s="87"/>
      <c r="P648" s="96"/>
      <c r="Q648" s="97"/>
      <c r="R648" s="87"/>
      <c r="S648" s="87"/>
    </row>
    <row r="649" customHeight="1" spans="1:19">
      <c r="A649" s="87"/>
      <c r="B649" s="88"/>
      <c r="C649" s="89"/>
      <c r="D649" s="89"/>
      <c r="E649" s="90"/>
      <c r="F649" s="91"/>
      <c r="G649" s="92"/>
      <c r="H649" s="87"/>
      <c r="I649" s="93"/>
      <c r="J649" s="94"/>
      <c r="K649" s="95"/>
      <c r="L649" s="87"/>
      <c r="M649" s="94"/>
      <c r="N649" s="87"/>
      <c r="O649" s="87"/>
      <c r="P649" s="96"/>
      <c r="Q649" s="97"/>
      <c r="R649" s="87"/>
      <c r="S649" s="87"/>
    </row>
    <row r="650" customHeight="1" spans="1:19">
      <c r="A650" s="87"/>
      <c r="B650" s="88"/>
      <c r="C650" s="89"/>
      <c r="D650" s="89"/>
      <c r="E650" s="90"/>
      <c r="F650" s="91"/>
      <c r="G650" s="92"/>
      <c r="H650" s="87"/>
      <c r="I650" s="93"/>
      <c r="J650" s="94"/>
      <c r="K650" s="95"/>
      <c r="L650" s="87"/>
      <c r="M650" s="94"/>
      <c r="N650" s="87"/>
      <c r="O650" s="87"/>
      <c r="P650" s="96"/>
      <c r="Q650" s="97"/>
      <c r="R650" s="87"/>
      <c r="S650" s="87"/>
    </row>
    <row r="651" customHeight="1" spans="1:19">
      <c r="A651" s="87"/>
      <c r="B651" s="88"/>
      <c r="C651" s="89"/>
      <c r="D651" s="89"/>
      <c r="E651" s="90"/>
      <c r="F651" s="91"/>
      <c r="G651" s="92"/>
      <c r="H651" s="87"/>
      <c r="I651" s="93"/>
      <c r="J651" s="94"/>
      <c r="K651" s="95"/>
      <c r="L651" s="87"/>
      <c r="M651" s="94"/>
      <c r="N651" s="87"/>
      <c r="O651" s="87"/>
      <c r="P651" s="96"/>
      <c r="Q651" s="97"/>
      <c r="R651" s="87"/>
      <c r="S651" s="87"/>
    </row>
    <row r="652" customHeight="1" spans="1:19">
      <c r="A652" s="87"/>
      <c r="B652" s="88"/>
      <c r="C652" s="89"/>
      <c r="D652" s="89"/>
      <c r="E652" s="90"/>
      <c r="F652" s="91"/>
      <c r="G652" s="92"/>
      <c r="H652" s="87"/>
      <c r="I652" s="93"/>
      <c r="J652" s="94"/>
      <c r="K652" s="95"/>
      <c r="L652" s="87"/>
      <c r="M652" s="94"/>
      <c r="N652" s="87"/>
      <c r="O652" s="87"/>
      <c r="P652" s="96"/>
      <c r="Q652" s="97"/>
      <c r="R652" s="87"/>
      <c r="S652" s="87"/>
    </row>
    <row r="653" customHeight="1" spans="1:19">
      <c r="A653" s="87"/>
      <c r="B653" s="88"/>
      <c r="C653" s="89"/>
      <c r="D653" s="89"/>
      <c r="E653" s="90"/>
      <c r="F653" s="91"/>
      <c r="G653" s="92"/>
      <c r="H653" s="87"/>
      <c r="I653" s="93"/>
      <c r="J653" s="94"/>
      <c r="K653" s="95"/>
      <c r="L653" s="87"/>
      <c r="M653" s="94"/>
      <c r="N653" s="87"/>
      <c r="O653" s="87"/>
      <c r="P653" s="96"/>
      <c r="Q653" s="97"/>
      <c r="R653" s="87"/>
      <c r="S653" s="87"/>
    </row>
    <row r="654" customHeight="1" spans="1:19">
      <c r="A654" s="87"/>
      <c r="B654" s="88"/>
      <c r="C654" s="89"/>
      <c r="D654" s="89"/>
      <c r="E654" s="90"/>
      <c r="F654" s="91"/>
      <c r="G654" s="92"/>
      <c r="H654" s="87"/>
      <c r="I654" s="93"/>
      <c r="J654" s="94"/>
      <c r="K654" s="95"/>
      <c r="L654" s="87"/>
      <c r="M654" s="94"/>
      <c r="N654" s="87"/>
      <c r="O654" s="87"/>
      <c r="P654" s="96"/>
      <c r="Q654" s="97"/>
      <c r="R654" s="87"/>
      <c r="S654" s="87"/>
    </row>
    <row r="655" customHeight="1" spans="1:19">
      <c r="A655" s="87"/>
      <c r="B655" s="88"/>
      <c r="C655" s="89"/>
      <c r="D655" s="89"/>
      <c r="E655" s="90"/>
      <c r="F655" s="91"/>
      <c r="G655" s="92"/>
      <c r="H655" s="87"/>
      <c r="I655" s="93"/>
      <c r="J655" s="94"/>
      <c r="K655" s="95"/>
      <c r="L655" s="87"/>
      <c r="M655" s="94"/>
      <c r="N655" s="87"/>
      <c r="O655" s="87"/>
      <c r="P655" s="96"/>
      <c r="Q655" s="97"/>
      <c r="R655" s="87"/>
      <c r="S655" s="87"/>
    </row>
    <row r="656" customHeight="1" spans="1:19">
      <c r="A656" s="87"/>
      <c r="B656" s="88"/>
      <c r="C656" s="89"/>
      <c r="D656" s="89"/>
      <c r="E656" s="90"/>
      <c r="F656" s="91"/>
      <c r="G656" s="92"/>
      <c r="H656" s="87"/>
      <c r="I656" s="93"/>
      <c r="J656" s="94"/>
      <c r="K656" s="95"/>
      <c r="L656" s="87"/>
      <c r="M656" s="94"/>
      <c r="N656" s="87"/>
      <c r="O656" s="87"/>
      <c r="P656" s="96"/>
      <c r="Q656" s="97"/>
      <c r="R656" s="87"/>
      <c r="S656" s="87"/>
    </row>
    <row r="657" customHeight="1" spans="1:19">
      <c r="A657" s="87"/>
      <c r="B657" s="88"/>
      <c r="C657" s="89"/>
      <c r="D657" s="89"/>
      <c r="E657" s="90"/>
      <c r="F657" s="91"/>
      <c r="G657" s="92"/>
      <c r="H657" s="87"/>
      <c r="I657" s="93"/>
      <c r="J657" s="94"/>
      <c r="K657" s="95"/>
      <c r="L657" s="87"/>
      <c r="M657" s="94"/>
      <c r="N657" s="87"/>
      <c r="O657" s="87"/>
      <c r="P657" s="96"/>
      <c r="Q657" s="97"/>
      <c r="R657" s="87"/>
      <c r="S657" s="87"/>
    </row>
    <row r="658" customHeight="1" spans="1:19">
      <c r="A658" s="87"/>
      <c r="B658" s="88"/>
      <c r="C658" s="89"/>
      <c r="D658" s="89"/>
      <c r="E658" s="90"/>
      <c r="F658" s="91"/>
      <c r="G658" s="92"/>
      <c r="H658" s="87"/>
      <c r="I658" s="93"/>
      <c r="J658" s="94"/>
      <c r="K658" s="95"/>
      <c r="L658" s="87"/>
      <c r="M658" s="94"/>
      <c r="N658" s="87"/>
      <c r="O658" s="87"/>
      <c r="P658" s="96"/>
      <c r="Q658" s="97"/>
      <c r="R658" s="87"/>
      <c r="S658" s="87"/>
    </row>
    <row r="659" customHeight="1" spans="1:19">
      <c r="A659" s="87"/>
      <c r="B659" s="88"/>
      <c r="C659" s="89"/>
      <c r="D659" s="89"/>
      <c r="E659" s="90"/>
      <c r="F659" s="91"/>
      <c r="G659" s="92"/>
      <c r="H659" s="87"/>
      <c r="I659" s="93"/>
      <c r="J659" s="94"/>
      <c r="K659" s="95"/>
      <c r="L659" s="87"/>
      <c r="M659" s="94"/>
      <c r="N659" s="87"/>
      <c r="O659" s="87"/>
      <c r="P659" s="96"/>
      <c r="Q659" s="97"/>
      <c r="R659" s="87"/>
      <c r="S659" s="87"/>
    </row>
    <row r="660" customHeight="1" spans="1:19">
      <c r="A660" s="87"/>
      <c r="B660" s="88"/>
      <c r="C660" s="89"/>
      <c r="D660" s="89"/>
      <c r="E660" s="90"/>
      <c r="F660" s="91"/>
      <c r="G660" s="92"/>
      <c r="H660" s="87"/>
      <c r="I660" s="93"/>
      <c r="J660" s="94"/>
      <c r="K660" s="95"/>
      <c r="L660" s="87"/>
      <c r="M660" s="94"/>
      <c r="N660" s="87"/>
      <c r="O660" s="87"/>
      <c r="P660" s="96"/>
      <c r="Q660" s="97"/>
      <c r="R660" s="87"/>
      <c r="S660" s="87"/>
    </row>
    <row r="661" customHeight="1" spans="1:19">
      <c r="A661" s="87"/>
      <c r="B661" s="88"/>
      <c r="C661" s="89"/>
      <c r="D661" s="89"/>
      <c r="E661" s="90"/>
      <c r="F661" s="91"/>
      <c r="G661" s="92"/>
      <c r="H661" s="87"/>
      <c r="I661" s="93"/>
      <c r="J661" s="94"/>
      <c r="K661" s="95"/>
      <c r="L661" s="87"/>
      <c r="M661" s="94"/>
      <c r="N661" s="87"/>
      <c r="O661" s="87"/>
      <c r="P661" s="96"/>
      <c r="Q661" s="97"/>
      <c r="R661" s="87"/>
      <c r="S661" s="87"/>
    </row>
    <row r="662" customHeight="1" spans="1:19">
      <c r="A662" s="87"/>
      <c r="B662" s="88"/>
      <c r="C662" s="89"/>
      <c r="D662" s="89"/>
      <c r="E662" s="90"/>
      <c r="F662" s="91"/>
      <c r="G662" s="92"/>
      <c r="H662" s="87"/>
      <c r="I662" s="93"/>
      <c r="J662" s="94"/>
      <c r="K662" s="95"/>
      <c r="L662" s="87"/>
      <c r="M662" s="94"/>
      <c r="N662" s="87"/>
      <c r="O662" s="87"/>
      <c r="P662" s="96"/>
      <c r="Q662" s="97"/>
      <c r="R662" s="87"/>
      <c r="S662" s="87"/>
    </row>
    <row r="663" customHeight="1" spans="1:19">
      <c r="A663" s="87"/>
      <c r="B663" s="88"/>
      <c r="C663" s="89"/>
      <c r="D663" s="89"/>
      <c r="E663" s="90"/>
      <c r="F663" s="91"/>
      <c r="G663" s="92"/>
      <c r="H663" s="87"/>
      <c r="I663" s="93"/>
      <c r="J663" s="94"/>
      <c r="K663" s="95"/>
      <c r="L663" s="87"/>
      <c r="M663" s="94"/>
      <c r="N663" s="87"/>
      <c r="O663" s="87"/>
      <c r="P663" s="96"/>
      <c r="Q663" s="97"/>
      <c r="R663" s="87"/>
      <c r="S663" s="87"/>
    </row>
    <row r="664" customHeight="1" spans="1:19">
      <c r="A664" s="87"/>
      <c r="B664" s="88"/>
      <c r="C664" s="89"/>
      <c r="D664" s="89"/>
      <c r="E664" s="90"/>
      <c r="F664" s="91"/>
      <c r="G664" s="92"/>
      <c r="H664" s="87"/>
      <c r="I664" s="93"/>
      <c r="J664" s="94"/>
      <c r="K664" s="95"/>
      <c r="L664" s="87"/>
      <c r="M664" s="94"/>
      <c r="N664" s="87"/>
      <c r="O664" s="87"/>
      <c r="P664" s="96"/>
      <c r="Q664" s="97"/>
      <c r="R664" s="87"/>
      <c r="S664" s="87"/>
    </row>
    <row r="665" customHeight="1" spans="1:19">
      <c r="A665" s="87"/>
      <c r="B665" s="88"/>
      <c r="C665" s="89"/>
      <c r="D665" s="89"/>
      <c r="E665" s="90"/>
      <c r="F665" s="91"/>
      <c r="G665" s="92"/>
      <c r="H665" s="87"/>
      <c r="I665" s="93"/>
      <c r="J665" s="94"/>
      <c r="K665" s="95"/>
      <c r="L665" s="87"/>
      <c r="M665" s="94"/>
      <c r="N665" s="87"/>
      <c r="O665" s="87"/>
      <c r="P665" s="96"/>
      <c r="Q665" s="97"/>
      <c r="R665" s="87"/>
      <c r="S665" s="87"/>
    </row>
    <row r="666" customHeight="1" spans="1:19">
      <c r="A666" s="87"/>
      <c r="B666" s="88"/>
      <c r="C666" s="89"/>
      <c r="D666" s="89"/>
      <c r="E666" s="90"/>
      <c r="F666" s="91"/>
      <c r="G666" s="92"/>
      <c r="H666" s="87"/>
      <c r="I666" s="93"/>
      <c r="J666" s="94"/>
      <c r="K666" s="95"/>
      <c r="L666" s="87"/>
      <c r="M666" s="94"/>
      <c r="N666" s="87"/>
      <c r="O666" s="87"/>
      <c r="P666" s="96"/>
      <c r="Q666" s="97"/>
      <c r="R666" s="87"/>
      <c r="S666" s="87"/>
    </row>
    <row r="667" customHeight="1" spans="1:19">
      <c r="A667" s="87"/>
      <c r="B667" s="88"/>
      <c r="C667" s="89"/>
      <c r="D667" s="89"/>
      <c r="E667" s="90"/>
      <c r="F667" s="91"/>
      <c r="G667" s="92"/>
      <c r="H667" s="87"/>
      <c r="I667" s="93"/>
      <c r="J667" s="94"/>
      <c r="K667" s="95"/>
      <c r="L667" s="87"/>
      <c r="M667" s="94"/>
      <c r="N667" s="87"/>
      <c r="O667" s="87"/>
      <c r="P667" s="96"/>
      <c r="Q667" s="97"/>
      <c r="R667" s="87"/>
      <c r="S667" s="87"/>
    </row>
    <row r="668" customHeight="1" spans="1:19">
      <c r="A668" s="87"/>
      <c r="B668" s="88"/>
      <c r="C668" s="89"/>
      <c r="D668" s="89"/>
      <c r="E668" s="90"/>
      <c r="F668" s="91"/>
      <c r="G668" s="92"/>
      <c r="H668" s="87"/>
      <c r="I668" s="93"/>
      <c r="J668" s="94"/>
      <c r="K668" s="95"/>
      <c r="L668" s="87"/>
      <c r="M668" s="94"/>
      <c r="N668" s="87"/>
      <c r="O668" s="87"/>
      <c r="P668" s="96"/>
      <c r="Q668" s="97"/>
      <c r="R668" s="87"/>
      <c r="S668" s="87"/>
    </row>
    <row r="669" customHeight="1" spans="1:19">
      <c r="A669" s="87"/>
      <c r="B669" s="88"/>
      <c r="C669" s="89"/>
      <c r="D669" s="89"/>
      <c r="E669" s="90"/>
      <c r="F669" s="91"/>
      <c r="G669" s="92"/>
      <c r="H669" s="87"/>
      <c r="I669" s="93"/>
      <c r="J669" s="94"/>
      <c r="K669" s="95"/>
      <c r="L669" s="87"/>
      <c r="M669" s="94"/>
      <c r="N669" s="87"/>
      <c r="O669" s="87"/>
      <c r="P669" s="96"/>
      <c r="Q669" s="97"/>
      <c r="R669" s="87"/>
      <c r="S669" s="87"/>
    </row>
    <row r="670" customHeight="1" spans="1:19">
      <c r="A670" s="87"/>
      <c r="B670" s="88"/>
      <c r="C670" s="89"/>
      <c r="D670" s="89"/>
      <c r="E670" s="90"/>
      <c r="F670" s="91"/>
      <c r="G670" s="92"/>
      <c r="H670" s="87"/>
      <c r="I670" s="93"/>
      <c r="J670" s="94"/>
      <c r="K670" s="95"/>
      <c r="L670" s="87"/>
      <c r="M670" s="94"/>
      <c r="N670" s="87"/>
      <c r="O670" s="87"/>
      <c r="P670" s="96"/>
      <c r="Q670" s="97"/>
      <c r="R670" s="87"/>
      <c r="S670" s="87"/>
    </row>
    <row r="671" customHeight="1" spans="1:19">
      <c r="A671" s="87"/>
      <c r="B671" s="88"/>
      <c r="C671" s="89"/>
      <c r="D671" s="89"/>
      <c r="E671" s="90"/>
      <c r="F671" s="91"/>
      <c r="G671" s="92"/>
      <c r="H671" s="87"/>
      <c r="I671" s="93"/>
      <c r="J671" s="94"/>
      <c r="K671" s="95"/>
      <c r="L671" s="87"/>
      <c r="M671" s="94"/>
      <c r="N671" s="87"/>
      <c r="O671" s="87"/>
      <c r="P671" s="96"/>
      <c r="Q671" s="97"/>
      <c r="R671" s="87"/>
      <c r="S671" s="87"/>
    </row>
    <row r="672" customHeight="1" spans="1:19">
      <c r="A672" s="87"/>
      <c r="B672" s="88"/>
      <c r="C672" s="89"/>
      <c r="D672" s="89"/>
      <c r="E672" s="90"/>
      <c r="F672" s="91"/>
      <c r="G672" s="92"/>
      <c r="H672" s="87"/>
      <c r="I672" s="93"/>
      <c r="J672" s="94"/>
      <c r="K672" s="95"/>
      <c r="L672" s="87"/>
      <c r="M672" s="94"/>
      <c r="N672" s="87"/>
      <c r="O672" s="87"/>
      <c r="P672" s="96"/>
      <c r="Q672" s="97"/>
      <c r="R672" s="87"/>
      <c r="S672" s="87"/>
    </row>
    <row r="673" customHeight="1" spans="1:19">
      <c r="A673" s="87"/>
      <c r="B673" s="88"/>
      <c r="C673" s="89"/>
      <c r="D673" s="89"/>
      <c r="E673" s="90"/>
      <c r="F673" s="91"/>
      <c r="G673" s="92"/>
      <c r="H673" s="87"/>
      <c r="I673" s="93"/>
      <c r="J673" s="94"/>
      <c r="K673" s="95"/>
      <c r="L673" s="87"/>
      <c r="M673" s="94"/>
      <c r="N673" s="87"/>
      <c r="O673" s="87"/>
      <c r="P673" s="96"/>
      <c r="Q673" s="97"/>
      <c r="R673" s="87"/>
      <c r="S673" s="87"/>
    </row>
    <row r="674" customHeight="1" spans="1:19">
      <c r="A674" s="87"/>
      <c r="B674" s="88"/>
      <c r="C674" s="89"/>
      <c r="D674" s="89"/>
      <c r="E674" s="90"/>
      <c r="F674" s="91"/>
      <c r="G674" s="92"/>
      <c r="H674" s="87"/>
      <c r="I674" s="93"/>
      <c r="J674" s="94"/>
      <c r="K674" s="95"/>
      <c r="L674" s="87"/>
      <c r="M674" s="94"/>
      <c r="N674" s="87"/>
      <c r="O674" s="87"/>
      <c r="P674" s="96"/>
      <c r="Q674" s="97"/>
      <c r="R674" s="87"/>
      <c r="S674" s="87"/>
    </row>
    <row r="675" customHeight="1" spans="1:19">
      <c r="A675" s="87"/>
      <c r="B675" s="88"/>
      <c r="C675" s="89"/>
      <c r="D675" s="89"/>
      <c r="E675" s="90"/>
      <c r="F675" s="91"/>
      <c r="G675" s="92"/>
      <c r="H675" s="87"/>
      <c r="I675" s="93"/>
      <c r="J675" s="94"/>
      <c r="K675" s="95"/>
      <c r="L675" s="87"/>
      <c r="M675" s="94"/>
      <c r="N675" s="87"/>
      <c r="O675" s="87"/>
      <c r="P675" s="96"/>
      <c r="Q675" s="97"/>
      <c r="R675" s="87"/>
      <c r="S675" s="87"/>
    </row>
    <row r="676" customHeight="1" spans="1:19">
      <c r="A676" s="87"/>
      <c r="B676" s="88"/>
      <c r="C676" s="89"/>
      <c r="D676" s="89"/>
      <c r="E676" s="90"/>
      <c r="F676" s="91"/>
      <c r="G676" s="92"/>
      <c r="H676" s="87"/>
      <c r="I676" s="93"/>
      <c r="J676" s="94"/>
      <c r="K676" s="95"/>
      <c r="L676" s="87"/>
      <c r="M676" s="94"/>
      <c r="N676" s="87"/>
      <c r="O676" s="87"/>
      <c r="P676" s="96"/>
      <c r="Q676" s="97"/>
      <c r="R676" s="87"/>
      <c r="S676" s="87"/>
    </row>
    <row r="677" customHeight="1" spans="1:19">
      <c r="A677" s="87"/>
      <c r="B677" s="88"/>
      <c r="C677" s="89"/>
      <c r="D677" s="89"/>
      <c r="E677" s="90"/>
      <c r="F677" s="91"/>
      <c r="G677" s="92"/>
      <c r="H677" s="87"/>
      <c r="I677" s="93"/>
      <c r="J677" s="94"/>
      <c r="K677" s="95"/>
      <c r="L677" s="87"/>
      <c r="M677" s="94"/>
      <c r="N677" s="87"/>
      <c r="O677" s="87"/>
      <c r="P677" s="96"/>
      <c r="Q677" s="97"/>
      <c r="R677" s="87"/>
      <c r="S677" s="87"/>
    </row>
    <row r="678" customHeight="1" spans="1:19">
      <c r="A678" s="87"/>
      <c r="B678" s="88"/>
      <c r="C678" s="89"/>
      <c r="D678" s="89"/>
      <c r="E678" s="90"/>
      <c r="F678" s="91"/>
      <c r="G678" s="92"/>
      <c r="H678" s="87"/>
      <c r="I678" s="93"/>
      <c r="J678" s="94"/>
      <c r="K678" s="95"/>
      <c r="L678" s="87"/>
      <c r="M678" s="94"/>
      <c r="N678" s="87"/>
      <c r="O678" s="87"/>
      <c r="P678" s="96"/>
      <c r="Q678" s="97"/>
      <c r="R678" s="87"/>
      <c r="S678" s="87"/>
    </row>
    <row r="679" customHeight="1" spans="1:19">
      <c r="A679" s="87"/>
      <c r="B679" s="88"/>
      <c r="C679" s="89"/>
      <c r="D679" s="89"/>
      <c r="E679" s="90"/>
      <c r="F679" s="91"/>
      <c r="G679" s="92"/>
      <c r="H679" s="87"/>
      <c r="I679" s="93"/>
      <c r="J679" s="94"/>
      <c r="K679" s="95"/>
      <c r="L679" s="87"/>
      <c r="M679" s="94"/>
      <c r="N679" s="87"/>
      <c r="O679" s="87"/>
      <c r="P679" s="96"/>
      <c r="Q679" s="97"/>
      <c r="R679" s="87"/>
      <c r="S679" s="87"/>
    </row>
    <row r="680" customHeight="1" spans="1:19">
      <c r="A680" s="87"/>
      <c r="B680" s="88"/>
      <c r="C680" s="89"/>
      <c r="D680" s="89"/>
      <c r="E680" s="90"/>
      <c r="F680" s="91"/>
      <c r="G680" s="92"/>
      <c r="H680" s="87"/>
      <c r="I680" s="93"/>
      <c r="J680" s="94"/>
      <c r="K680" s="95"/>
      <c r="L680" s="87"/>
      <c r="M680" s="94"/>
      <c r="N680" s="87"/>
      <c r="O680" s="87"/>
      <c r="P680" s="96"/>
      <c r="Q680" s="97"/>
      <c r="R680" s="87"/>
      <c r="S680" s="87"/>
    </row>
    <row r="681" customHeight="1" spans="1:19">
      <c r="A681" s="87"/>
      <c r="B681" s="88"/>
      <c r="C681" s="89"/>
      <c r="D681" s="89"/>
      <c r="E681" s="90"/>
      <c r="F681" s="91"/>
      <c r="G681" s="92"/>
      <c r="H681" s="87"/>
      <c r="I681" s="93"/>
      <c r="J681" s="94"/>
      <c r="K681" s="95"/>
      <c r="L681" s="87"/>
      <c r="M681" s="94"/>
      <c r="N681" s="87"/>
      <c r="O681" s="87"/>
      <c r="P681" s="96"/>
      <c r="Q681" s="97"/>
      <c r="R681" s="87"/>
      <c r="S681" s="87"/>
    </row>
    <row r="682" customHeight="1" spans="1:19">
      <c r="A682" s="87"/>
      <c r="B682" s="88"/>
      <c r="C682" s="89"/>
      <c r="D682" s="89"/>
      <c r="E682" s="90"/>
      <c r="F682" s="91"/>
      <c r="G682" s="92"/>
      <c r="H682" s="87"/>
      <c r="I682" s="93"/>
      <c r="J682" s="94"/>
      <c r="K682" s="95"/>
      <c r="L682" s="87"/>
      <c r="M682" s="94"/>
      <c r="N682" s="87"/>
      <c r="O682" s="87"/>
      <c r="P682" s="96"/>
      <c r="Q682" s="97"/>
      <c r="R682" s="87"/>
      <c r="S682" s="87"/>
    </row>
    <row r="683" customHeight="1" spans="1:19">
      <c r="A683" s="87"/>
      <c r="B683" s="88"/>
      <c r="C683" s="89"/>
      <c r="D683" s="89"/>
      <c r="E683" s="90"/>
      <c r="F683" s="91"/>
      <c r="G683" s="92"/>
      <c r="H683" s="87"/>
      <c r="I683" s="93"/>
      <c r="J683" s="94"/>
      <c r="K683" s="95"/>
      <c r="L683" s="87"/>
      <c r="M683" s="94"/>
      <c r="N683" s="87"/>
      <c r="O683" s="87"/>
      <c r="P683" s="96"/>
      <c r="Q683" s="97"/>
      <c r="R683" s="87"/>
      <c r="S683" s="87"/>
    </row>
    <row r="684" customHeight="1" spans="1:19">
      <c r="A684" s="87"/>
      <c r="B684" s="88"/>
      <c r="C684" s="89"/>
      <c r="D684" s="89"/>
      <c r="E684" s="90"/>
      <c r="F684" s="91"/>
      <c r="G684" s="92"/>
      <c r="H684" s="87"/>
      <c r="I684" s="93"/>
      <c r="J684" s="94"/>
      <c r="K684" s="95"/>
      <c r="L684" s="87"/>
      <c r="M684" s="94"/>
      <c r="N684" s="87"/>
      <c r="O684" s="87"/>
      <c r="P684" s="96"/>
      <c r="Q684" s="97"/>
      <c r="R684" s="87"/>
      <c r="S684" s="87"/>
    </row>
    <row r="685" customHeight="1" spans="1:19">
      <c r="A685" s="87"/>
      <c r="B685" s="88"/>
      <c r="C685" s="89"/>
      <c r="D685" s="89"/>
      <c r="E685" s="90"/>
      <c r="F685" s="91"/>
      <c r="G685" s="92"/>
      <c r="H685" s="87"/>
      <c r="I685" s="93"/>
      <c r="J685" s="94"/>
      <c r="K685" s="95"/>
      <c r="L685" s="87"/>
      <c r="M685" s="94"/>
      <c r="N685" s="87"/>
      <c r="O685" s="87"/>
      <c r="P685" s="96"/>
      <c r="Q685" s="97"/>
      <c r="R685" s="87"/>
      <c r="S685" s="87"/>
    </row>
    <row r="686" customHeight="1" spans="1:19">
      <c r="A686" s="87"/>
      <c r="B686" s="88"/>
      <c r="C686" s="89"/>
      <c r="D686" s="89"/>
      <c r="E686" s="90"/>
      <c r="F686" s="91"/>
      <c r="G686" s="92"/>
      <c r="H686" s="87"/>
      <c r="I686" s="93"/>
      <c r="J686" s="94"/>
      <c r="K686" s="95"/>
      <c r="L686" s="87"/>
      <c r="M686" s="94"/>
      <c r="N686" s="87"/>
      <c r="O686" s="87"/>
      <c r="P686" s="96"/>
      <c r="Q686" s="97"/>
      <c r="R686" s="87"/>
      <c r="S686" s="87"/>
    </row>
    <row r="687" customHeight="1" spans="1:19">
      <c r="A687" s="87"/>
      <c r="B687" s="88"/>
      <c r="C687" s="89"/>
      <c r="D687" s="89"/>
      <c r="E687" s="90"/>
      <c r="F687" s="91"/>
      <c r="G687" s="92"/>
      <c r="H687" s="87"/>
      <c r="I687" s="93"/>
      <c r="J687" s="94"/>
      <c r="K687" s="95"/>
      <c r="L687" s="87"/>
      <c r="M687" s="94"/>
      <c r="N687" s="87"/>
      <c r="O687" s="87"/>
      <c r="P687" s="96"/>
      <c r="Q687" s="97"/>
      <c r="R687" s="87"/>
      <c r="S687" s="87"/>
    </row>
    <row r="688" customHeight="1" spans="1:19">
      <c r="A688" s="87"/>
      <c r="B688" s="88"/>
      <c r="C688" s="89"/>
      <c r="D688" s="89"/>
      <c r="E688" s="90"/>
      <c r="F688" s="91"/>
      <c r="G688" s="92"/>
      <c r="H688" s="87"/>
      <c r="I688" s="93"/>
      <c r="J688" s="94"/>
      <c r="K688" s="95"/>
      <c r="L688" s="87"/>
      <c r="M688" s="94"/>
      <c r="N688" s="87"/>
      <c r="O688" s="87"/>
      <c r="P688" s="96"/>
      <c r="Q688" s="97"/>
      <c r="R688" s="87"/>
      <c r="S688" s="87"/>
    </row>
    <row r="689" customHeight="1" spans="1:19">
      <c r="A689" s="87"/>
      <c r="B689" s="88"/>
      <c r="C689" s="89"/>
      <c r="D689" s="89"/>
      <c r="E689" s="90"/>
      <c r="F689" s="91"/>
      <c r="G689" s="92"/>
      <c r="H689" s="87"/>
      <c r="I689" s="93"/>
      <c r="J689" s="94"/>
      <c r="K689" s="95"/>
      <c r="L689" s="87"/>
      <c r="M689" s="94"/>
      <c r="N689" s="87"/>
      <c r="O689" s="87"/>
      <c r="P689" s="96"/>
      <c r="Q689" s="97"/>
      <c r="R689" s="87"/>
      <c r="S689" s="87"/>
    </row>
    <row r="690" customHeight="1" spans="1:19">
      <c r="A690" s="87"/>
      <c r="B690" s="88"/>
      <c r="C690" s="89"/>
      <c r="D690" s="89"/>
      <c r="E690" s="90"/>
      <c r="F690" s="91"/>
      <c r="G690" s="92"/>
      <c r="H690" s="87"/>
      <c r="I690" s="93"/>
      <c r="J690" s="94"/>
      <c r="K690" s="95"/>
      <c r="L690" s="87"/>
      <c r="M690" s="94"/>
      <c r="N690" s="87"/>
      <c r="O690" s="87"/>
      <c r="P690" s="96"/>
      <c r="Q690" s="97"/>
      <c r="R690" s="87"/>
      <c r="S690" s="87"/>
    </row>
    <row r="691" customHeight="1" spans="1:19">
      <c r="A691" s="87"/>
      <c r="B691" s="88"/>
      <c r="C691" s="89"/>
      <c r="D691" s="89"/>
      <c r="E691" s="90"/>
      <c r="F691" s="91"/>
      <c r="G691" s="92"/>
      <c r="H691" s="87"/>
      <c r="I691" s="93"/>
      <c r="J691" s="94"/>
      <c r="K691" s="95"/>
      <c r="L691" s="87"/>
      <c r="M691" s="94"/>
      <c r="N691" s="87"/>
      <c r="O691" s="87"/>
      <c r="P691" s="96"/>
      <c r="Q691" s="97"/>
      <c r="R691" s="87"/>
      <c r="S691" s="87"/>
    </row>
    <row r="692" customHeight="1" spans="1:19">
      <c r="A692" s="87"/>
      <c r="B692" s="88"/>
      <c r="C692" s="89"/>
      <c r="D692" s="89"/>
      <c r="E692" s="90"/>
      <c r="F692" s="91"/>
      <c r="G692" s="92"/>
      <c r="H692" s="87"/>
      <c r="I692" s="93"/>
      <c r="J692" s="94"/>
      <c r="K692" s="95"/>
      <c r="L692" s="87"/>
      <c r="M692" s="94"/>
      <c r="N692" s="87"/>
      <c r="O692" s="87"/>
      <c r="P692" s="96"/>
      <c r="Q692" s="97"/>
      <c r="R692" s="87"/>
      <c r="S692" s="87"/>
    </row>
    <row r="693" customHeight="1" spans="1:19">
      <c r="A693" s="87"/>
      <c r="B693" s="88"/>
      <c r="C693" s="89"/>
      <c r="D693" s="89"/>
      <c r="E693" s="90"/>
      <c r="F693" s="91"/>
      <c r="G693" s="92"/>
      <c r="H693" s="87"/>
      <c r="I693" s="93"/>
      <c r="J693" s="94"/>
      <c r="K693" s="95"/>
      <c r="L693" s="87"/>
      <c r="M693" s="94"/>
      <c r="N693" s="87"/>
      <c r="O693" s="87"/>
      <c r="P693" s="96"/>
      <c r="Q693" s="97"/>
      <c r="R693" s="87"/>
      <c r="S693" s="87"/>
    </row>
    <row r="694" customHeight="1" spans="1:19">
      <c r="A694" s="87"/>
      <c r="B694" s="88"/>
      <c r="C694" s="89"/>
      <c r="D694" s="89"/>
      <c r="E694" s="90"/>
      <c r="F694" s="91"/>
      <c r="G694" s="92"/>
      <c r="H694" s="87"/>
      <c r="I694" s="93"/>
      <c r="J694" s="94"/>
      <c r="K694" s="95"/>
      <c r="L694" s="87"/>
      <c r="M694" s="94"/>
      <c r="N694" s="87"/>
      <c r="O694" s="87"/>
      <c r="P694" s="96"/>
      <c r="Q694" s="97"/>
      <c r="R694" s="87"/>
      <c r="S694" s="87"/>
    </row>
    <row r="695" customHeight="1" spans="1:19">
      <c r="A695" s="87"/>
      <c r="B695" s="88"/>
      <c r="C695" s="89"/>
      <c r="D695" s="89"/>
      <c r="E695" s="90"/>
      <c r="F695" s="91"/>
      <c r="G695" s="92"/>
      <c r="H695" s="87"/>
      <c r="I695" s="93"/>
      <c r="J695" s="94"/>
      <c r="K695" s="95"/>
      <c r="L695" s="87"/>
      <c r="M695" s="94"/>
      <c r="N695" s="87"/>
      <c r="O695" s="87"/>
      <c r="P695" s="96"/>
      <c r="Q695" s="97"/>
      <c r="R695" s="87"/>
      <c r="S695" s="87"/>
    </row>
    <row r="696" customHeight="1" spans="1:19">
      <c r="A696" s="87"/>
      <c r="B696" s="88"/>
      <c r="C696" s="89"/>
      <c r="D696" s="89"/>
      <c r="E696" s="90"/>
      <c r="F696" s="91"/>
      <c r="G696" s="92"/>
      <c r="H696" s="87"/>
      <c r="I696" s="93"/>
      <c r="J696" s="94"/>
      <c r="K696" s="95"/>
      <c r="L696" s="87"/>
      <c r="M696" s="94"/>
      <c r="N696" s="87"/>
      <c r="O696" s="87"/>
      <c r="P696" s="96"/>
      <c r="Q696" s="97"/>
      <c r="R696" s="87"/>
      <c r="S696" s="87"/>
    </row>
    <row r="697" customHeight="1" spans="1:19">
      <c r="A697" s="87"/>
      <c r="B697" s="88"/>
      <c r="C697" s="89"/>
      <c r="D697" s="89"/>
      <c r="E697" s="90"/>
      <c r="F697" s="91"/>
      <c r="G697" s="92"/>
      <c r="H697" s="87"/>
      <c r="I697" s="93"/>
      <c r="J697" s="94"/>
      <c r="K697" s="95"/>
      <c r="L697" s="87"/>
      <c r="M697" s="94"/>
      <c r="N697" s="87"/>
      <c r="O697" s="87"/>
      <c r="P697" s="96"/>
      <c r="Q697" s="97"/>
      <c r="R697" s="87"/>
      <c r="S697" s="87"/>
    </row>
    <row r="698" customHeight="1" spans="1:19">
      <c r="A698" s="87"/>
      <c r="B698" s="88"/>
      <c r="C698" s="89"/>
      <c r="D698" s="89"/>
      <c r="E698" s="90"/>
      <c r="F698" s="91"/>
      <c r="G698" s="92"/>
      <c r="H698" s="87"/>
      <c r="I698" s="93"/>
      <c r="J698" s="94"/>
      <c r="K698" s="95"/>
      <c r="L698" s="87"/>
      <c r="M698" s="94"/>
      <c r="N698" s="87"/>
      <c r="O698" s="87"/>
      <c r="P698" s="96"/>
      <c r="Q698" s="97"/>
      <c r="R698" s="87"/>
      <c r="S698" s="87"/>
    </row>
    <row r="699" customHeight="1" spans="1:19">
      <c r="A699" s="87"/>
      <c r="B699" s="88"/>
      <c r="C699" s="89"/>
      <c r="D699" s="89"/>
      <c r="E699" s="90"/>
      <c r="F699" s="91"/>
      <c r="G699" s="92"/>
      <c r="H699" s="87"/>
      <c r="I699" s="93"/>
      <c r="J699" s="94"/>
      <c r="K699" s="95"/>
      <c r="L699" s="87"/>
      <c r="M699" s="94"/>
      <c r="N699" s="87"/>
      <c r="O699" s="87"/>
      <c r="P699" s="96"/>
      <c r="Q699" s="97"/>
      <c r="R699" s="87"/>
      <c r="S699" s="87"/>
    </row>
    <row r="700" customHeight="1" spans="1:19">
      <c r="A700" s="87"/>
      <c r="B700" s="88"/>
      <c r="C700" s="89"/>
      <c r="D700" s="89"/>
      <c r="E700" s="90"/>
      <c r="F700" s="91"/>
      <c r="G700" s="92"/>
      <c r="H700" s="87"/>
      <c r="I700" s="93"/>
      <c r="J700" s="94"/>
      <c r="K700" s="95"/>
      <c r="L700" s="87"/>
      <c r="M700" s="94"/>
      <c r="N700" s="87"/>
      <c r="O700" s="87"/>
      <c r="P700" s="96"/>
      <c r="Q700" s="97"/>
      <c r="R700" s="87"/>
      <c r="S700" s="87"/>
    </row>
    <row r="701" customHeight="1" spans="1:19">
      <c r="A701" s="87"/>
      <c r="B701" s="88"/>
      <c r="C701" s="89"/>
      <c r="D701" s="89"/>
      <c r="E701" s="90"/>
      <c r="F701" s="91"/>
      <c r="G701" s="92"/>
      <c r="H701" s="87"/>
      <c r="I701" s="93"/>
      <c r="J701" s="94"/>
      <c r="K701" s="95"/>
      <c r="L701" s="87"/>
      <c r="M701" s="94"/>
      <c r="N701" s="87"/>
      <c r="O701" s="87"/>
      <c r="P701" s="96"/>
      <c r="Q701" s="97"/>
      <c r="R701" s="87"/>
      <c r="S701" s="87"/>
    </row>
    <row r="702" customHeight="1" spans="1:19">
      <c r="A702" s="87"/>
      <c r="B702" s="88"/>
      <c r="C702" s="89"/>
      <c r="D702" s="89"/>
      <c r="E702" s="90"/>
      <c r="F702" s="91"/>
      <c r="G702" s="92"/>
      <c r="H702" s="87"/>
      <c r="I702" s="93"/>
      <c r="J702" s="94"/>
      <c r="K702" s="95"/>
      <c r="L702" s="87"/>
      <c r="M702" s="94"/>
      <c r="N702" s="87"/>
      <c r="O702" s="87"/>
      <c r="P702" s="96"/>
      <c r="Q702" s="97"/>
      <c r="R702" s="87"/>
      <c r="S702" s="87"/>
    </row>
    <row r="703" customHeight="1" spans="1:19">
      <c r="A703" s="87"/>
      <c r="B703" s="88"/>
      <c r="C703" s="89"/>
      <c r="D703" s="89"/>
      <c r="E703" s="90"/>
      <c r="F703" s="91"/>
      <c r="G703" s="92"/>
      <c r="H703" s="87"/>
      <c r="I703" s="93"/>
      <c r="J703" s="94"/>
      <c r="K703" s="95"/>
      <c r="L703" s="87"/>
      <c r="M703" s="94"/>
      <c r="N703" s="87"/>
      <c r="O703" s="87"/>
      <c r="P703" s="96"/>
      <c r="Q703" s="97"/>
      <c r="R703" s="87"/>
      <c r="S703" s="87"/>
    </row>
    <row r="704" customHeight="1" spans="1:19">
      <c r="A704" s="87"/>
      <c r="B704" s="88"/>
      <c r="C704" s="89"/>
      <c r="D704" s="89"/>
      <c r="E704" s="90"/>
      <c r="F704" s="91"/>
      <c r="G704" s="92"/>
      <c r="H704" s="87"/>
      <c r="I704" s="93"/>
      <c r="J704" s="94"/>
      <c r="K704" s="95"/>
      <c r="L704" s="87"/>
      <c r="M704" s="94"/>
      <c r="N704" s="87"/>
      <c r="O704" s="87"/>
      <c r="P704" s="96"/>
      <c r="Q704" s="97"/>
      <c r="R704" s="87"/>
      <c r="S704" s="87"/>
    </row>
    <row r="705" customHeight="1" spans="1:19">
      <c r="A705" s="87"/>
      <c r="B705" s="88"/>
      <c r="C705" s="89"/>
      <c r="D705" s="89"/>
      <c r="E705" s="90"/>
      <c r="F705" s="91"/>
      <c r="G705" s="92"/>
      <c r="H705" s="87"/>
      <c r="I705" s="93"/>
      <c r="J705" s="94"/>
      <c r="K705" s="95"/>
      <c r="L705" s="87"/>
      <c r="M705" s="94"/>
      <c r="N705" s="87"/>
      <c r="O705" s="87"/>
      <c r="P705" s="96"/>
      <c r="Q705" s="97"/>
      <c r="R705" s="87"/>
      <c r="S705" s="87"/>
    </row>
    <row r="706" customHeight="1" spans="1:19">
      <c r="A706" s="87"/>
      <c r="B706" s="88"/>
      <c r="C706" s="89"/>
      <c r="D706" s="89"/>
      <c r="E706" s="90"/>
      <c r="F706" s="91"/>
      <c r="G706" s="92"/>
      <c r="H706" s="87"/>
      <c r="I706" s="93"/>
      <c r="J706" s="94"/>
      <c r="K706" s="95"/>
      <c r="L706" s="87"/>
      <c r="M706" s="94"/>
      <c r="N706" s="87"/>
      <c r="O706" s="87"/>
      <c r="P706" s="96"/>
      <c r="Q706" s="97"/>
      <c r="R706" s="87"/>
      <c r="S706" s="87"/>
    </row>
    <row r="707" customHeight="1" spans="1:19">
      <c r="A707" s="87"/>
      <c r="B707" s="88"/>
      <c r="C707" s="89"/>
      <c r="D707" s="89"/>
      <c r="E707" s="90"/>
      <c r="F707" s="91"/>
      <c r="G707" s="92"/>
      <c r="H707" s="87"/>
      <c r="I707" s="93"/>
      <c r="J707" s="94"/>
      <c r="K707" s="95"/>
      <c r="L707" s="87"/>
      <c r="M707" s="94"/>
      <c r="N707" s="87"/>
      <c r="O707" s="87"/>
      <c r="P707" s="96"/>
      <c r="Q707" s="97"/>
      <c r="R707" s="87"/>
      <c r="S707" s="87"/>
    </row>
    <row r="708" customHeight="1" spans="1:19">
      <c r="A708" s="87"/>
      <c r="B708" s="88"/>
      <c r="C708" s="89"/>
      <c r="D708" s="89"/>
      <c r="E708" s="90"/>
      <c r="F708" s="91"/>
      <c r="G708" s="92"/>
      <c r="H708" s="87"/>
      <c r="I708" s="93"/>
      <c r="J708" s="94"/>
      <c r="K708" s="95"/>
      <c r="L708" s="87"/>
      <c r="M708" s="94"/>
      <c r="N708" s="87"/>
      <c r="O708" s="87"/>
      <c r="P708" s="96"/>
      <c r="Q708" s="97"/>
      <c r="R708" s="87"/>
      <c r="S708" s="87"/>
    </row>
    <row r="709" customHeight="1" spans="1:19">
      <c r="A709" s="87"/>
      <c r="B709" s="88"/>
      <c r="C709" s="89"/>
      <c r="D709" s="89"/>
      <c r="E709" s="90"/>
      <c r="F709" s="91"/>
      <c r="G709" s="92"/>
      <c r="H709" s="87"/>
      <c r="I709" s="93"/>
      <c r="J709" s="94"/>
      <c r="K709" s="95"/>
      <c r="L709" s="87"/>
      <c r="M709" s="94"/>
      <c r="N709" s="87"/>
      <c r="O709" s="87"/>
      <c r="P709" s="96"/>
      <c r="Q709" s="97"/>
      <c r="R709" s="87"/>
      <c r="S709" s="87"/>
    </row>
    <row r="710" customHeight="1" spans="1:19">
      <c r="A710" s="87"/>
      <c r="B710" s="88"/>
      <c r="C710" s="89"/>
      <c r="D710" s="89"/>
      <c r="E710" s="90"/>
      <c r="F710" s="91"/>
      <c r="G710" s="92"/>
      <c r="H710" s="87"/>
      <c r="I710" s="93"/>
      <c r="J710" s="94"/>
      <c r="K710" s="95"/>
      <c r="L710" s="87"/>
      <c r="M710" s="94"/>
      <c r="N710" s="87"/>
      <c r="O710" s="87"/>
      <c r="P710" s="96"/>
      <c r="Q710" s="97"/>
      <c r="R710" s="87"/>
      <c r="S710" s="87"/>
    </row>
    <row r="711" customHeight="1" spans="1:19">
      <c r="A711" s="87"/>
      <c r="B711" s="88"/>
      <c r="C711" s="89"/>
      <c r="D711" s="89"/>
      <c r="E711" s="90"/>
      <c r="F711" s="91"/>
      <c r="G711" s="92"/>
      <c r="H711" s="87"/>
      <c r="I711" s="93"/>
      <c r="J711" s="94"/>
      <c r="K711" s="95"/>
      <c r="L711" s="87"/>
      <c r="M711" s="94"/>
      <c r="N711" s="87"/>
      <c r="O711" s="87"/>
      <c r="P711" s="96"/>
      <c r="Q711" s="97"/>
      <c r="R711" s="87"/>
      <c r="S711" s="87"/>
    </row>
    <row r="712" customHeight="1" spans="1:19">
      <c r="A712" s="87"/>
      <c r="B712" s="88"/>
      <c r="C712" s="89"/>
      <c r="D712" s="89"/>
      <c r="E712" s="90"/>
      <c r="F712" s="91"/>
      <c r="G712" s="92"/>
      <c r="H712" s="87"/>
      <c r="I712" s="93"/>
      <c r="J712" s="94"/>
      <c r="K712" s="95"/>
      <c r="L712" s="87"/>
      <c r="M712" s="94"/>
      <c r="N712" s="87"/>
      <c r="O712" s="87"/>
      <c r="P712" s="96"/>
      <c r="Q712" s="97"/>
      <c r="R712" s="87"/>
      <c r="S712" s="87"/>
    </row>
    <row r="713" customHeight="1" spans="1:19">
      <c r="A713" s="87"/>
      <c r="B713" s="88"/>
      <c r="C713" s="89"/>
      <c r="D713" s="89"/>
      <c r="E713" s="90"/>
      <c r="F713" s="91"/>
      <c r="G713" s="92"/>
      <c r="H713" s="87"/>
      <c r="I713" s="93"/>
      <c r="J713" s="94"/>
      <c r="K713" s="95"/>
      <c r="L713" s="87"/>
      <c r="M713" s="94"/>
      <c r="N713" s="87"/>
      <c r="O713" s="87"/>
      <c r="P713" s="96"/>
      <c r="Q713" s="97"/>
      <c r="R713" s="87"/>
      <c r="S713" s="87"/>
    </row>
    <row r="714" customHeight="1" spans="1:19">
      <c r="A714" s="87"/>
      <c r="B714" s="88"/>
      <c r="C714" s="89"/>
      <c r="D714" s="89"/>
      <c r="E714" s="90"/>
      <c r="F714" s="91"/>
      <c r="G714" s="92"/>
      <c r="H714" s="87"/>
      <c r="I714" s="93"/>
      <c r="J714" s="94"/>
      <c r="K714" s="95"/>
      <c r="L714" s="87"/>
      <c r="M714" s="94"/>
      <c r="N714" s="87"/>
      <c r="O714" s="87"/>
      <c r="P714" s="96"/>
      <c r="Q714" s="97"/>
      <c r="R714" s="87"/>
      <c r="S714" s="87"/>
    </row>
    <row r="715" customHeight="1" spans="1:19">
      <c r="A715" s="87"/>
      <c r="B715" s="88"/>
      <c r="C715" s="89"/>
      <c r="D715" s="89"/>
      <c r="E715" s="90"/>
      <c r="F715" s="91"/>
      <c r="G715" s="92"/>
      <c r="H715" s="87"/>
      <c r="I715" s="93"/>
      <c r="J715" s="94"/>
      <c r="K715" s="95"/>
      <c r="L715" s="87"/>
      <c r="M715" s="94"/>
      <c r="N715" s="87"/>
      <c r="O715" s="87"/>
      <c r="P715" s="96"/>
      <c r="Q715" s="97"/>
      <c r="R715" s="87"/>
      <c r="S715" s="87"/>
    </row>
    <row r="716" customHeight="1" spans="1:19">
      <c r="A716" s="87"/>
      <c r="B716" s="88"/>
      <c r="C716" s="89"/>
      <c r="D716" s="89"/>
      <c r="E716" s="90"/>
      <c r="F716" s="91"/>
      <c r="G716" s="92"/>
      <c r="H716" s="87"/>
      <c r="I716" s="93"/>
      <c r="J716" s="94"/>
      <c r="K716" s="95"/>
      <c r="L716" s="87"/>
      <c r="M716" s="94"/>
      <c r="N716" s="87"/>
      <c r="O716" s="87"/>
      <c r="P716" s="96"/>
      <c r="Q716" s="97"/>
      <c r="R716" s="87"/>
      <c r="S716" s="87"/>
    </row>
    <row r="717" customHeight="1" spans="1:19">
      <c r="A717" s="87"/>
      <c r="B717" s="88"/>
      <c r="C717" s="89"/>
      <c r="D717" s="89"/>
      <c r="E717" s="90"/>
      <c r="F717" s="91"/>
      <c r="G717" s="92"/>
      <c r="H717" s="87"/>
      <c r="I717" s="93"/>
      <c r="J717" s="94"/>
      <c r="K717" s="95"/>
      <c r="L717" s="87"/>
      <c r="M717" s="94"/>
      <c r="N717" s="87"/>
      <c r="O717" s="87"/>
      <c r="P717" s="96"/>
      <c r="Q717" s="97"/>
      <c r="R717" s="87"/>
      <c r="S717" s="87"/>
    </row>
    <row r="718" customHeight="1" spans="1:19">
      <c r="A718" s="87"/>
      <c r="B718" s="88"/>
      <c r="C718" s="89"/>
      <c r="D718" s="89"/>
      <c r="E718" s="90"/>
      <c r="F718" s="91"/>
      <c r="G718" s="92"/>
      <c r="H718" s="87"/>
      <c r="I718" s="93"/>
      <c r="J718" s="94"/>
      <c r="K718" s="95"/>
      <c r="L718" s="87"/>
      <c r="M718" s="94"/>
      <c r="N718" s="87"/>
      <c r="O718" s="87"/>
      <c r="P718" s="96"/>
      <c r="Q718" s="97"/>
      <c r="R718" s="87"/>
      <c r="S718" s="87"/>
    </row>
    <row r="719" customHeight="1" spans="1:19">
      <c r="A719" s="87"/>
      <c r="B719" s="88"/>
      <c r="C719" s="89"/>
      <c r="D719" s="89"/>
      <c r="E719" s="90"/>
      <c r="F719" s="91"/>
      <c r="G719" s="92"/>
      <c r="H719" s="87"/>
      <c r="I719" s="93"/>
      <c r="J719" s="94"/>
      <c r="K719" s="95"/>
      <c r="L719" s="87"/>
      <c r="M719" s="94"/>
      <c r="N719" s="87"/>
      <c r="O719" s="87"/>
      <c r="P719" s="96"/>
      <c r="Q719" s="97"/>
      <c r="R719" s="87"/>
      <c r="S719" s="87"/>
    </row>
    <row r="720" customHeight="1" spans="1:19">
      <c r="A720" s="87"/>
      <c r="B720" s="88"/>
      <c r="C720" s="89"/>
      <c r="D720" s="89"/>
      <c r="E720" s="90"/>
      <c r="F720" s="91"/>
      <c r="G720" s="92"/>
      <c r="H720" s="87"/>
      <c r="I720" s="93"/>
      <c r="J720" s="94"/>
      <c r="K720" s="95"/>
      <c r="L720" s="87"/>
      <c r="M720" s="94"/>
      <c r="N720" s="87"/>
      <c r="O720" s="87"/>
      <c r="P720" s="96"/>
      <c r="Q720" s="97"/>
      <c r="R720" s="87"/>
      <c r="S720" s="87"/>
    </row>
    <row r="721" customHeight="1" spans="1:19">
      <c r="A721" s="87"/>
      <c r="B721" s="88"/>
      <c r="C721" s="89"/>
      <c r="D721" s="89"/>
      <c r="E721" s="90"/>
      <c r="F721" s="91"/>
      <c r="G721" s="92"/>
      <c r="H721" s="87"/>
      <c r="I721" s="93"/>
      <c r="J721" s="94"/>
      <c r="K721" s="95"/>
      <c r="L721" s="87"/>
      <c r="M721" s="94"/>
      <c r="N721" s="87"/>
      <c r="O721" s="87"/>
      <c r="P721" s="96"/>
      <c r="Q721" s="97"/>
      <c r="R721" s="87"/>
      <c r="S721" s="87"/>
    </row>
    <row r="722" customHeight="1" spans="1:19">
      <c r="A722" s="87"/>
      <c r="B722" s="88"/>
      <c r="C722" s="89"/>
      <c r="D722" s="89"/>
      <c r="E722" s="90"/>
      <c r="F722" s="91"/>
      <c r="G722" s="92"/>
      <c r="H722" s="87"/>
      <c r="I722" s="93"/>
      <c r="J722" s="94"/>
      <c r="K722" s="95"/>
      <c r="L722" s="87"/>
      <c r="M722" s="94"/>
      <c r="N722" s="87"/>
      <c r="O722" s="87"/>
      <c r="P722" s="96"/>
      <c r="Q722" s="97"/>
      <c r="R722" s="87"/>
      <c r="S722" s="87"/>
    </row>
    <row r="723" customHeight="1" spans="1:19">
      <c r="A723" s="87"/>
      <c r="B723" s="88"/>
      <c r="C723" s="89"/>
      <c r="D723" s="89"/>
      <c r="E723" s="90"/>
      <c r="F723" s="91"/>
      <c r="G723" s="92"/>
      <c r="H723" s="87"/>
      <c r="I723" s="93"/>
      <c r="J723" s="94"/>
      <c r="K723" s="95"/>
      <c r="L723" s="87"/>
      <c r="M723" s="94"/>
      <c r="N723" s="87"/>
      <c r="O723" s="87"/>
      <c r="P723" s="96"/>
      <c r="Q723" s="97"/>
      <c r="R723" s="87"/>
      <c r="S723" s="87"/>
    </row>
    <row r="724" customHeight="1" spans="1:19">
      <c r="A724" s="87"/>
      <c r="B724" s="88"/>
      <c r="C724" s="89"/>
      <c r="D724" s="89"/>
      <c r="E724" s="90"/>
      <c r="F724" s="91"/>
      <c r="G724" s="92"/>
      <c r="H724" s="87"/>
      <c r="I724" s="93"/>
      <c r="J724" s="94"/>
      <c r="K724" s="95"/>
      <c r="L724" s="87"/>
      <c r="M724" s="94"/>
      <c r="N724" s="87"/>
      <c r="O724" s="87"/>
      <c r="P724" s="96"/>
      <c r="Q724" s="97"/>
      <c r="R724" s="87"/>
      <c r="S724" s="87"/>
    </row>
    <row r="725" customHeight="1" spans="1:19">
      <c r="A725" s="87"/>
      <c r="B725" s="88"/>
      <c r="C725" s="89"/>
      <c r="D725" s="89"/>
      <c r="E725" s="90"/>
      <c r="F725" s="91"/>
      <c r="G725" s="92"/>
      <c r="H725" s="87"/>
      <c r="I725" s="93"/>
      <c r="J725" s="94"/>
      <c r="K725" s="95"/>
      <c r="L725" s="87"/>
      <c r="M725" s="94"/>
      <c r="N725" s="87"/>
      <c r="O725" s="87"/>
      <c r="P725" s="96"/>
      <c r="Q725" s="97"/>
      <c r="R725" s="87"/>
      <c r="S725" s="87"/>
    </row>
    <row r="726" customHeight="1" spans="1:19">
      <c r="A726" s="87"/>
      <c r="B726" s="88"/>
      <c r="C726" s="89"/>
      <c r="D726" s="89"/>
      <c r="E726" s="90"/>
      <c r="F726" s="91"/>
      <c r="G726" s="92"/>
      <c r="H726" s="87"/>
      <c r="I726" s="93"/>
      <c r="J726" s="94"/>
      <c r="K726" s="95"/>
      <c r="L726" s="87"/>
      <c r="M726" s="94"/>
      <c r="N726" s="87"/>
      <c r="O726" s="87"/>
      <c r="P726" s="96"/>
      <c r="Q726" s="97"/>
      <c r="R726" s="87"/>
      <c r="S726" s="87"/>
    </row>
    <row r="727" customHeight="1" spans="1:19">
      <c r="A727" s="87"/>
      <c r="B727" s="88"/>
      <c r="C727" s="89"/>
      <c r="D727" s="89"/>
      <c r="E727" s="90"/>
      <c r="F727" s="91"/>
      <c r="G727" s="92"/>
      <c r="H727" s="87"/>
      <c r="I727" s="93"/>
      <c r="J727" s="94"/>
      <c r="K727" s="95"/>
      <c r="L727" s="87"/>
      <c r="M727" s="94"/>
      <c r="N727" s="87"/>
      <c r="O727" s="87"/>
      <c r="P727" s="96"/>
      <c r="Q727" s="97"/>
      <c r="R727" s="87"/>
      <c r="S727" s="87"/>
    </row>
    <row r="728" customHeight="1" spans="1:19">
      <c r="A728" s="87"/>
      <c r="B728" s="88"/>
      <c r="C728" s="89"/>
      <c r="D728" s="89"/>
      <c r="E728" s="90"/>
      <c r="F728" s="91"/>
      <c r="G728" s="92"/>
      <c r="H728" s="87"/>
      <c r="I728" s="93"/>
      <c r="J728" s="94"/>
      <c r="K728" s="95"/>
      <c r="L728" s="87"/>
      <c r="M728" s="94"/>
      <c r="N728" s="87"/>
      <c r="O728" s="87"/>
      <c r="P728" s="96"/>
      <c r="Q728" s="97"/>
      <c r="R728" s="87"/>
      <c r="S728" s="87"/>
    </row>
    <row r="729" customHeight="1" spans="1:19">
      <c r="A729" s="87"/>
      <c r="B729" s="88"/>
      <c r="C729" s="89"/>
      <c r="D729" s="89"/>
      <c r="E729" s="90"/>
      <c r="F729" s="91"/>
      <c r="G729" s="92"/>
      <c r="H729" s="87"/>
      <c r="I729" s="93"/>
      <c r="J729" s="94"/>
      <c r="K729" s="95"/>
      <c r="L729" s="87"/>
      <c r="M729" s="94"/>
      <c r="N729" s="87"/>
      <c r="O729" s="87"/>
      <c r="P729" s="96"/>
      <c r="Q729" s="97"/>
      <c r="R729" s="87"/>
      <c r="S729" s="87"/>
    </row>
    <row r="730" customHeight="1" spans="1:19">
      <c r="A730" s="87"/>
      <c r="B730" s="88"/>
      <c r="C730" s="89"/>
      <c r="D730" s="89"/>
      <c r="E730" s="90"/>
      <c r="F730" s="91"/>
      <c r="G730" s="92"/>
      <c r="H730" s="87"/>
      <c r="I730" s="93"/>
      <c r="J730" s="94"/>
      <c r="K730" s="95"/>
      <c r="L730" s="87"/>
      <c r="M730" s="94"/>
      <c r="N730" s="87"/>
      <c r="O730" s="87"/>
      <c r="P730" s="96"/>
      <c r="Q730" s="97"/>
      <c r="R730" s="87"/>
      <c r="S730" s="87"/>
    </row>
    <row r="731" customHeight="1" spans="1:19">
      <c r="A731" s="87"/>
      <c r="B731" s="88"/>
      <c r="C731" s="89"/>
      <c r="D731" s="89"/>
      <c r="E731" s="90"/>
      <c r="F731" s="91"/>
      <c r="G731" s="92"/>
      <c r="H731" s="87"/>
      <c r="I731" s="93"/>
      <c r="J731" s="94"/>
      <c r="K731" s="95"/>
      <c r="L731" s="87"/>
      <c r="M731" s="94"/>
      <c r="N731" s="87"/>
      <c r="O731" s="87"/>
      <c r="P731" s="96"/>
      <c r="Q731" s="97"/>
      <c r="R731" s="87"/>
      <c r="S731" s="87"/>
    </row>
    <row r="732" customHeight="1" spans="1:19">
      <c r="A732" s="87"/>
      <c r="B732" s="88"/>
      <c r="C732" s="89"/>
      <c r="D732" s="89"/>
      <c r="E732" s="90"/>
      <c r="F732" s="91"/>
      <c r="G732" s="92"/>
      <c r="H732" s="87"/>
      <c r="I732" s="93"/>
      <c r="J732" s="94"/>
      <c r="K732" s="95"/>
      <c r="L732" s="87"/>
      <c r="M732" s="94"/>
      <c r="N732" s="87"/>
      <c r="O732" s="87"/>
      <c r="P732" s="96"/>
      <c r="Q732" s="97"/>
      <c r="R732" s="87"/>
      <c r="S732" s="87"/>
    </row>
    <row r="733" customHeight="1" spans="1:19">
      <c r="A733" s="87"/>
      <c r="B733" s="88"/>
      <c r="C733" s="89"/>
      <c r="D733" s="89"/>
      <c r="E733" s="90"/>
      <c r="F733" s="91"/>
      <c r="G733" s="92"/>
      <c r="H733" s="87"/>
      <c r="I733" s="93"/>
      <c r="J733" s="94"/>
      <c r="K733" s="95"/>
      <c r="L733" s="87"/>
      <c r="M733" s="94"/>
      <c r="N733" s="87"/>
      <c r="O733" s="87"/>
      <c r="P733" s="96"/>
      <c r="Q733" s="97"/>
      <c r="R733" s="87"/>
      <c r="S733" s="87"/>
    </row>
    <row r="734" customHeight="1" spans="1:19">
      <c r="A734" s="87"/>
      <c r="B734" s="88"/>
      <c r="C734" s="89"/>
      <c r="D734" s="89"/>
      <c r="E734" s="90"/>
      <c r="F734" s="91"/>
      <c r="G734" s="92"/>
      <c r="H734" s="87"/>
      <c r="I734" s="93"/>
      <c r="J734" s="94"/>
      <c r="K734" s="95"/>
      <c r="L734" s="87"/>
      <c r="M734" s="94"/>
      <c r="N734" s="87"/>
      <c r="O734" s="87"/>
      <c r="P734" s="96"/>
      <c r="Q734" s="97"/>
      <c r="R734" s="87"/>
      <c r="S734" s="87"/>
    </row>
    <row r="735" customHeight="1" spans="1:19">
      <c r="A735" s="87"/>
      <c r="B735" s="88"/>
      <c r="C735" s="89"/>
      <c r="D735" s="89"/>
      <c r="E735" s="90"/>
      <c r="F735" s="91"/>
      <c r="G735" s="92"/>
      <c r="H735" s="87"/>
      <c r="I735" s="93"/>
      <c r="J735" s="94"/>
      <c r="K735" s="95"/>
      <c r="L735" s="87"/>
      <c r="M735" s="94"/>
      <c r="N735" s="87"/>
      <c r="O735" s="87"/>
      <c r="P735" s="96"/>
      <c r="Q735" s="97"/>
      <c r="R735" s="87"/>
      <c r="S735" s="87"/>
    </row>
    <row r="736" customHeight="1" spans="1:19">
      <c r="A736" s="87"/>
      <c r="B736" s="88"/>
      <c r="C736" s="89"/>
      <c r="D736" s="89"/>
      <c r="E736" s="90"/>
      <c r="F736" s="91"/>
      <c r="G736" s="92"/>
      <c r="H736" s="87"/>
      <c r="I736" s="93"/>
      <c r="J736" s="94"/>
      <c r="K736" s="95"/>
      <c r="L736" s="87"/>
      <c r="M736" s="94"/>
      <c r="N736" s="87"/>
      <c r="O736" s="87"/>
      <c r="P736" s="96"/>
      <c r="Q736" s="97"/>
      <c r="R736" s="87"/>
      <c r="S736" s="87"/>
    </row>
    <row r="737" customHeight="1" spans="1:19">
      <c r="A737" s="87"/>
      <c r="B737" s="88"/>
      <c r="C737" s="89"/>
      <c r="D737" s="89"/>
      <c r="E737" s="90"/>
      <c r="F737" s="91"/>
      <c r="G737" s="92"/>
      <c r="H737" s="87"/>
      <c r="I737" s="93"/>
      <c r="J737" s="94"/>
      <c r="K737" s="95"/>
      <c r="L737" s="87"/>
      <c r="M737" s="94"/>
      <c r="N737" s="87"/>
      <c r="O737" s="87"/>
      <c r="P737" s="96"/>
      <c r="Q737" s="97"/>
      <c r="R737" s="87"/>
      <c r="S737" s="87"/>
    </row>
    <row r="738" customHeight="1" spans="1:19">
      <c r="A738" s="87"/>
      <c r="B738" s="88"/>
      <c r="C738" s="89"/>
      <c r="D738" s="89"/>
      <c r="E738" s="90"/>
      <c r="F738" s="91"/>
      <c r="G738" s="92"/>
      <c r="H738" s="87"/>
      <c r="I738" s="93"/>
      <c r="J738" s="94"/>
      <c r="K738" s="95"/>
      <c r="L738" s="87"/>
      <c r="M738" s="94"/>
      <c r="N738" s="87"/>
      <c r="O738" s="87"/>
      <c r="P738" s="96"/>
      <c r="Q738" s="97"/>
      <c r="R738" s="87"/>
      <c r="S738" s="87"/>
    </row>
    <row r="739" customHeight="1" spans="1:19">
      <c r="A739" s="87"/>
      <c r="B739" s="88"/>
      <c r="C739" s="89"/>
      <c r="D739" s="89"/>
      <c r="E739" s="90"/>
      <c r="F739" s="91"/>
      <c r="G739" s="92"/>
      <c r="H739" s="87"/>
      <c r="I739" s="93"/>
      <c r="J739" s="94"/>
      <c r="K739" s="95"/>
      <c r="L739" s="87"/>
      <c r="M739" s="94"/>
      <c r="N739" s="87"/>
      <c r="O739" s="87"/>
      <c r="P739" s="96"/>
      <c r="Q739" s="97"/>
      <c r="R739" s="87"/>
      <c r="S739" s="87"/>
    </row>
    <row r="740" customHeight="1" spans="1:19">
      <c r="A740" s="87"/>
      <c r="B740" s="88"/>
      <c r="C740" s="89"/>
      <c r="D740" s="89"/>
      <c r="E740" s="90"/>
      <c r="F740" s="91"/>
      <c r="G740" s="92"/>
      <c r="H740" s="87"/>
      <c r="I740" s="93"/>
      <c r="J740" s="94"/>
      <c r="K740" s="95"/>
      <c r="L740" s="87"/>
      <c r="M740" s="94"/>
      <c r="N740" s="87"/>
      <c r="O740" s="87"/>
      <c r="P740" s="96"/>
      <c r="Q740" s="97"/>
      <c r="R740" s="87"/>
      <c r="S740" s="87"/>
    </row>
    <row r="741" customHeight="1" spans="1:19">
      <c r="A741" s="87"/>
      <c r="B741" s="88"/>
      <c r="C741" s="89"/>
      <c r="D741" s="89"/>
      <c r="E741" s="90"/>
      <c r="F741" s="91"/>
      <c r="G741" s="92"/>
      <c r="H741" s="87"/>
      <c r="I741" s="93"/>
      <c r="J741" s="94"/>
      <c r="K741" s="95"/>
      <c r="L741" s="87"/>
      <c r="M741" s="94"/>
      <c r="N741" s="87"/>
      <c r="O741" s="87"/>
      <c r="P741" s="96"/>
      <c r="Q741" s="97"/>
      <c r="R741" s="87"/>
      <c r="S741" s="87"/>
    </row>
    <row r="742" customHeight="1" spans="1:19">
      <c r="A742" s="87"/>
      <c r="B742" s="88"/>
      <c r="C742" s="89"/>
      <c r="D742" s="89"/>
      <c r="E742" s="90"/>
      <c r="F742" s="91"/>
      <c r="G742" s="92"/>
      <c r="H742" s="87"/>
      <c r="I742" s="93"/>
      <c r="J742" s="94"/>
      <c r="K742" s="95"/>
      <c r="L742" s="87"/>
      <c r="M742" s="94"/>
      <c r="N742" s="87"/>
      <c r="O742" s="87"/>
      <c r="P742" s="96"/>
      <c r="Q742" s="97"/>
      <c r="R742" s="87"/>
      <c r="S742" s="87"/>
    </row>
    <row r="743" customHeight="1" spans="1:19">
      <c r="A743" s="87"/>
      <c r="B743" s="88"/>
      <c r="C743" s="89"/>
      <c r="D743" s="89"/>
      <c r="E743" s="90"/>
      <c r="F743" s="91"/>
      <c r="G743" s="92"/>
      <c r="H743" s="87"/>
      <c r="I743" s="93"/>
      <c r="J743" s="94"/>
      <c r="K743" s="95"/>
      <c r="L743" s="87"/>
      <c r="M743" s="94"/>
      <c r="N743" s="87"/>
      <c r="O743" s="87"/>
      <c r="P743" s="96"/>
      <c r="Q743" s="97"/>
      <c r="R743" s="87"/>
      <c r="S743" s="87"/>
    </row>
    <row r="744" customHeight="1" spans="1:19">
      <c r="A744" s="87"/>
      <c r="B744" s="88"/>
      <c r="C744" s="89"/>
      <c r="D744" s="89"/>
      <c r="E744" s="90"/>
      <c r="F744" s="91"/>
      <c r="G744" s="92"/>
      <c r="H744" s="87"/>
      <c r="I744" s="93"/>
      <c r="J744" s="94"/>
      <c r="K744" s="95"/>
      <c r="L744" s="87"/>
      <c r="M744" s="94"/>
      <c r="N744" s="87"/>
      <c r="O744" s="87"/>
      <c r="P744" s="96"/>
      <c r="Q744" s="97"/>
      <c r="R744" s="87"/>
      <c r="S744" s="87"/>
    </row>
    <row r="745" customHeight="1" spans="1:19">
      <c r="A745" s="87"/>
      <c r="B745" s="88"/>
      <c r="C745" s="89"/>
      <c r="D745" s="89"/>
      <c r="E745" s="90"/>
      <c r="F745" s="91"/>
      <c r="G745" s="92"/>
      <c r="H745" s="87"/>
      <c r="I745" s="93"/>
      <c r="J745" s="94"/>
      <c r="K745" s="95"/>
      <c r="L745" s="87"/>
      <c r="M745" s="94"/>
      <c r="N745" s="87"/>
      <c r="O745" s="87"/>
      <c r="P745" s="96"/>
      <c r="Q745" s="97"/>
      <c r="R745" s="87"/>
      <c r="S745" s="87"/>
    </row>
    <row r="746" customHeight="1" spans="1:19">
      <c r="A746" s="87"/>
      <c r="B746" s="88"/>
      <c r="C746" s="89"/>
      <c r="D746" s="89"/>
      <c r="E746" s="90"/>
      <c r="F746" s="91"/>
      <c r="G746" s="92"/>
      <c r="H746" s="87"/>
      <c r="I746" s="93"/>
      <c r="J746" s="94"/>
      <c r="K746" s="95"/>
      <c r="L746" s="87"/>
      <c r="M746" s="94"/>
      <c r="N746" s="87"/>
      <c r="O746" s="87"/>
      <c r="P746" s="96"/>
      <c r="Q746" s="97"/>
      <c r="R746" s="87"/>
      <c r="S746" s="87"/>
    </row>
    <row r="747" customHeight="1" spans="1:19">
      <c r="A747" s="87"/>
      <c r="B747" s="88"/>
      <c r="C747" s="89"/>
      <c r="D747" s="89"/>
      <c r="E747" s="90"/>
      <c r="F747" s="91"/>
      <c r="G747" s="92"/>
      <c r="H747" s="87"/>
      <c r="I747" s="93"/>
      <c r="J747" s="94"/>
      <c r="K747" s="95"/>
      <c r="L747" s="87"/>
      <c r="M747" s="94"/>
      <c r="N747" s="87"/>
      <c r="O747" s="87"/>
      <c r="P747" s="96"/>
      <c r="Q747" s="97"/>
      <c r="R747" s="87"/>
      <c r="S747" s="87"/>
    </row>
    <row r="748" customHeight="1" spans="1:19">
      <c r="A748" s="87"/>
      <c r="B748" s="88"/>
      <c r="C748" s="89"/>
      <c r="D748" s="89"/>
      <c r="E748" s="90"/>
      <c r="F748" s="91"/>
      <c r="G748" s="92"/>
      <c r="H748" s="87"/>
      <c r="I748" s="93"/>
      <c r="J748" s="94"/>
      <c r="K748" s="95"/>
      <c r="L748" s="87"/>
      <c r="M748" s="94"/>
      <c r="N748" s="87"/>
      <c r="O748" s="87"/>
      <c r="P748" s="96"/>
      <c r="Q748" s="97"/>
      <c r="R748" s="87"/>
      <c r="S748" s="87"/>
    </row>
    <row r="749" customHeight="1" spans="1:19">
      <c r="A749" s="87"/>
      <c r="B749" s="88"/>
      <c r="C749" s="89"/>
      <c r="D749" s="89"/>
      <c r="E749" s="90"/>
      <c r="F749" s="91"/>
      <c r="G749" s="92"/>
      <c r="H749" s="87"/>
      <c r="I749" s="93"/>
      <c r="J749" s="94"/>
      <c r="K749" s="95"/>
      <c r="L749" s="87"/>
      <c r="M749" s="94"/>
      <c r="N749" s="87"/>
      <c r="O749" s="87"/>
      <c r="P749" s="96"/>
      <c r="Q749" s="97"/>
      <c r="R749" s="87"/>
      <c r="S749" s="87"/>
    </row>
    <row r="750" customHeight="1" spans="1:19">
      <c r="A750" s="87"/>
      <c r="B750" s="88"/>
      <c r="C750" s="89"/>
      <c r="D750" s="89"/>
      <c r="E750" s="90"/>
      <c r="F750" s="91"/>
      <c r="G750" s="92"/>
      <c r="H750" s="87"/>
      <c r="I750" s="93"/>
      <c r="J750" s="94"/>
      <c r="K750" s="95"/>
      <c r="L750" s="87"/>
      <c r="M750" s="94"/>
      <c r="N750" s="87"/>
      <c r="O750" s="87"/>
      <c r="P750" s="96"/>
      <c r="Q750" s="97"/>
      <c r="R750" s="87"/>
      <c r="S750" s="87"/>
    </row>
    <row r="751" customHeight="1" spans="1:19">
      <c r="A751" s="87"/>
      <c r="B751" s="88"/>
      <c r="C751" s="89"/>
      <c r="D751" s="89"/>
      <c r="E751" s="90"/>
      <c r="F751" s="91"/>
      <c r="G751" s="92"/>
      <c r="H751" s="87"/>
      <c r="I751" s="93"/>
      <c r="J751" s="94"/>
      <c r="K751" s="95"/>
      <c r="L751" s="87"/>
      <c r="M751" s="94"/>
      <c r="N751" s="87"/>
      <c r="O751" s="87"/>
      <c r="P751" s="96"/>
      <c r="Q751" s="97"/>
      <c r="R751" s="87"/>
      <c r="S751" s="87"/>
    </row>
    <row r="752" customHeight="1" spans="1:19">
      <c r="A752" s="87"/>
      <c r="B752" s="88"/>
      <c r="C752" s="89"/>
      <c r="D752" s="89"/>
      <c r="E752" s="90"/>
      <c r="F752" s="91"/>
      <c r="G752" s="92"/>
      <c r="H752" s="87"/>
      <c r="I752" s="93"/>
      <c r="J752" s="94"/>
      <c r="K752" s="95"/>
      <c r="L752" s="87"/>
      <c r="M752" s="94"/>
      <c r="N752" s="87"/>
      <c r="O752" s="87"/>
      <c r="P752" s="96"/>
      <c r="Q752" s="97"/>
      <c r="R752" s="87"/>
      <c r="S752" s="87"/>
    </row>
    <row r="753" customHeight="1" spans="1:19">
      <c r="A753" s="87"/>
      <c r="B753" s="88"/>
      <c r="C753" s="89"/>
      <c r="D753" s="89"/>
      <c r="E753" s="90"/>
      <c r="F753" s="91"/>
      <c r="G753" s="92"/>
      <c r="H753" s="87"/>
      <c r="I753" s="93"/>
      <c r="J753" s="94"/>
      <c r="K753" s="95"/>
      <c r="L753" s="87"/>
      <c r="M753" s="94"/>
      <c r="N753" s="87"/>
      <c r="O753" s="87"/>
      <c r="P753" s="96"/>
      <c r="Q753" s="97"/>
      <c r="R753" s="87"/>
      <c r="S753" s="87"/>
    </row>
    <row r="754" customHeight="1" spans="1:19">
      <c r="A754" s="87"/>
      <c r="B754" s="88"/>
      <c r="C754" s="89"/>
      <c r="D754" s="89"/>
      <c r="E754" s="90"/>
      <c r="F754" s="91"/>
      <c r="G754" s="92"/>
      <c r="H754" s="87"/>
      <c r="I754" s="93"/>
      <c r="J754" s="94"/>
      <c r="K754" s="95"/>
      <c r="L754" s="87"/>
      <c r="M754" s="94"/>
      <c r="N754" s="87"/>
      <c r="O754" s="87"/>
      <c r="P754" s="96"/>
      <c r="Q754" s="97"/>
      <c r="R754" s="87"/>
      <c r="S754" s="87"/>
    </row>
    <row r="755" customHeight="1" spans="1:19">
      <c r="A755" s="87"/>
      <c r="B755" s="88"/>
      <c r="C755" s="89"/>
      <c r="D755" s="89"/>
      <c r="E755" s="90"/>
      <c r="F755" s="91"/>
      <c r="G755" s="92"/>
      <c r="H755" s="87"/>
      <c r="I755" s="93"/>
      <c r="J755" s="94"/>
      <c r="K755" s="95"/>
      <c r="L755" s="87"/>
      <c r="M755" s="94"/>
      <c r="N755" s="87"/>
      <c r="O755" s="87"/>
      <c r="P755" s="96"/>
      <c r="Q755" s="97"/>
      <c r="R755" s="87"/>
      <c r="S755" s="87"/>
    </row>
    <row r="756" customHeight="1" spans="1:19">
      <c r="A756" s="87"/>
      <c r="B756" s="88"/>
      <c r="C756" s="89"/>
      <c r="D756" s="89"/>
      <c r="E756" s="90"/>
      <c r="F756" s="91"/>
      <c r="G756" s="92"/>
      <c r="H756" s="87"/>
      <c r="I756" s="93"/>
      <c r="J756" s="94"/>
      <c r="K756" s="95"/>
      <c r="L756" s="87"/>
      <c r="M756" s="94"/>
      <c r="N756" s="87"/>
      <c r="O756" s="87"/>
      <c r="P756" s="96"/>
      <c r="Q756" s="97"/>
      <c r="R756" s="87"/>
      <c r="S756" s="87"/>
    </row>
    <row r="757" customHeight="1" spans="1:19">
      <c r="A757" s="87"/>
      <c r="B757" s="88"/>
      <c r="C757" s="89"/>
      <c r="D757" s="89"/>
      <c r="E757" s="90"/>
      <c r="F757" s="91"/>
      <c r="G757" s="92"/>
      <c r="H757" s="87"/>
      <c r="I757" s="93"/>
      <c r="J757" s="94"/>
      <c r="K757" s="95"/>
      <c r="L757" s="87"/>
      <c r="M757" s="94"/>
      <c r="N757" s="87"/>
      <c r="O757" s="87"/>
      <c r="P757" s="96"/>
      <c r="Q757" s="97"/>
      <c r="R757" s="87"/>
      <c r="S757" s="87"/>
    </row>
    <row r="758" customHeight="1" spans="1:19">
      <c r="A758" s="87"/>
      <c r="B758" s="88"/>
      <c r="C758" s="89"/>
      <c r="D758" s="89"/>
      <c r="E758" s="90"/>
      <c r="F758" s="91"/>
      <c r="G758" s="92"/>
      <c r="H758" s="87"/>
      <c r="I758" s="93"/>
      <c r="J758" s="94"/>
      <c r="K758" s="95"/>
      <c r="L758" s="87"/>
      <c r="M758" s="94"/>
      <c r="N758" s="87"/>
      <c r="O758" s="87"/>
      <c r="P758" s="96"/>
      <c r="Q758" s="97"/>
      <c r="R758" s="87"/>
      <c r="S758" s="87"/>
    </row>
    <row r="759" customHeight="1" spans="1:19">
      <c r="A759" s="87"/>
      <c r="B759" s="88"/>
      <c r="C759" s="89"/>
      <c r="D759" s="89"/>
      <c r="E759" s="90"/>
      <c r="F759" s="91"/>
      <c r="G759" s="92"/>
      <c r="H759" s="87"/>
      <c r="I759" s="93"/>
      <c r="J759" s="94"/>
      <c r="K759" s="95"/>
      <c r="L759" s="87"/>
      <c r="M759" s="94"/>
      <c r="N759" s="87"/>
      <c r="O759" s="87"/>
      <c r="P759" s="96"/>
      <c r="Q759" s="97"/>
      <c r="R759" s="87"/>
      <c r="S759" s="87"/>
    </row>
    <row r="760" customHeight="1" spans="1:19">
      <c r="A760" s="87"/>
      <c r="B760" s="88"/>
      <c r="C760" s="89"/>
      <c r="D760" s="89"/>
      <c r="E760" s="90"/>
      <c r="F760" s="91"/>
      <c r="G760" s="92"/>
      <c r="H760" s="87"/>
      <c r="I760" s="93"/>
      <c r="J760" s="94"/>
      <c r="K760" s="95"/>
      <c r="L760" s="87"/>
      <c r="M760" s="94"/>
      <c r="N760" s="87"/>
      <c r="O760" s="87"/>
      <c r="P760" s="96"/>
      <c r="Q760" s="97"/>
      <c r="R760" s="87"/>
      <c r="S760" s="87"/>
    </row>
    <row r="761" customHeight="1" spans="1:19">
      <c r="A761" s="87"/>
      <c r="B761" s="88"/>
      <c r="C761" s="89"/>
      <c r="D761" s="89"/>
      <c r="E761" s="90"/>
      <c r="F761" s="91"/>
      <c r="G761" s="92"/>
      <c r="H761" s="87"/>
      <c r="I761" s="93"/>
      <c r="J761" s="94"/>
      <c r="K761" s="95"/>
      <c r="L761" s="87"/>
      <c r="M761" s="94"/>
      <c r="N761" s="87"/>
      <c r="O761" s="87"/>
      <c r="P761" s="96"/>
      <c r="Q761" s="97"/>
      <c r="R761" s="87"/>
      <c r="S761" s="87"/>
    </row>
    <row r="762" customHeight="1" spans="1:19">
      <c r="A762" s="87"/>
      <c r="B762" s="88"/>
      <c r="C762" s="89"/>
      <c r="D762" s="89"/>
      <c r="E762" s="90"/>
      <c r="F762" s="91"/>
      <c r="G762" s="92"/>
      <c r="H762" s="87"/>
      <c r="I762" s="93"/>
      <c r="J762" s="94"/>
      <c r="K762" s="95"/>
      <c r="L762" s="87"/>
      <c r="M762" s="94"/>
      <c r="N762" s="87"/>
      <c r="O762" s="87"/>
      <c r="P762" s="96"/>
      <c r="Q762" s="97"/>
      <c r="R762" s="87"/>
      <c r="S762" s="87"/>
    </row>
    <row r="763" customHeight="1" spans="1:19">
      <c r="A763" s="87"/>
      <c r="B763" s="88"/>
      <c r="C763" s="89"/>
      <c r="D763" s="89"/>
      <c r="E763" s="90"/>
      <c r="F763" s="91"/>
      <c r="G763" s="92"/>
      <c r="H763" s="87"/>
      <c r="I763" s="93"/>
      <c r="J763" s="94"/>
      <c r="K763" s="95"/>
      <c r="L763" s="87"/>
      <c r="M763" s="94"/>
      <c r="N763" s="87"/>
      <c r="O763" s="87"/>
      <c r="P763" s="96"/>
      <c r="Q763" s="97"/>
      <c r="R763" s="87"/>
      <c r="S763" s="87"/>
    </row>
    <row r="764" customHeight="1" spans="1:19">
      <c r="A764" s="87"/>
      <c r="B764" s="88"/>
      <c r="C764" s="89"/>
      <c r="D764" s="89"/>
      <c r="E764" s="90"/>
      <c r="F764" s="91"/>
      <c r="G764" s="92"/>
      <c r="H764" s="87"/>
      <c r="I764" s="93"/>
      <c r="J764" s="94"/>
      <c r="K764" s="95"/>
      <c r="L764" s="87"/>
      <c r="M764" s="94"/>
      <c r="N764" s="87"/>
      <c r="O764" s="87"/>
      <c r="P764" s="96"/>
      <c r="Q764" s="97"/>
      <c r="R764" s="87"/>
      <c r="S764" s="87"/>
    </row>
    <row r="765" customHeight="1" spans="1:19">
      <c r="A765" s="87"/>
      <c r="B765" s="88"/>
      <c r="C765" s="89"/>
      <c r="D765" s="89"/>
      <c r="E765" s="90"/>
      <c r="F765" s="91"/>
      <c r="G765" s="92"/>
      <c r="H765" s="87"/>
      <c r="I765" s="93"/>
      <c r="J765" s="94"/>
      <c r="K765" s="95"/>
      <c r="L765" s="87"/>
      <c r="M765" s="94"/>
      <c r="N765" s="87"/>
      <c r="O765" s="87"/>
      <c r="P765" s="96"/>
      <c r="Q765" s="97"/>
      <c r="R765" s="87"/>
      <c r="S765" s="87"/>
    </row>
    <row r="766" customHeight="1" spans="1:19">
      <c r="A766" s="87"/>
      <c r="B766" s="88"/>
      <c r="C766" s="89"/>
      <c r="D766" s="89"/>
      <c r="E766" s="90"/>
      <c r="F766" s="91"/>
      <c r="G766" s="92"/>
      <c r="H766" s="87"/>
      <c r="I766" s="93"/>
      <c r="J766" s="94"/>
      <c r="K766" s="95"/>
      <c r="L766" s="87"/>
      <c r="M766" s="94"/>
      <c r="N766" s="87"/>
      <c r="O766" s="87"/>
      <c r="P766" s="96"/>
      <c r="Q766" s="97"/>
      <c r="R766" s="87"/>
      <c r="S766" s="87"/>
    </row>
    <row r="767" customHeight="1" spans="1:19">
      <c r="A767" s="87"/>
      <c r="B767" s="88"/>
      <c r="C767" s="89"/>
      <c r="D767" s="89"/>
      <c r="E767" s="90"/>
      <c r="F767" s="91"/>
      <c r="G767" s="92"/>
      <c r="H767" s="87"/>
      <c r="I767" s="93"/>
      <c r="J767" s="94"/>
      <c r="K767" s="95"/>
      <c r="L767" s="87"/>
      <c r="M767" s="94"/>
      <c r="N767" s="87"/>
      <c r="O767" s="87"/>
      <c r="P767" s="96"/>
      <c r="Q767" s="97"/>
      <c r="R767" s="87"/>
      <c r="S767" s="87"/>
    </row>
    <row r="768" customHeight="1" spans="1:19">
      <c r="A768" s="87"/>
      <c r="B768" s="88"/>
      <c r="C768" s="89"/>
      <c r="D768" s="89"/>
      <c r="E768" s="90"/>
      <c r="F768" s="91"/>
      <c r="G768" s="92"/>
      <c r="H768" s="87"/>
      <c r="I768" s="93"/>
      <c r="J768" s="94"/>
      <c r="K768" s="95"/>
      <c r="L768" s="87"/>
      <c r="M768" s="94"/>
      <c r="N768" s="87"/>
      <c r="O768" s="87"/>
      <c r="P768" s="96"/>
      <c r="Q768" s="97"/>
      <c r="R768" s="87"/>
      <c r="S768" s="87"/>
    </row>
    <row r="769" customHeight="1" spans="1:19">
      <c r="A769" s="87"/>
      <c r="B769" s="88"/>
      <c r="C769" s="89"/>
      <c r="D769" s="89"/>
      <c r="E769" s="90"/>
      <c r="F769" s="91"/>
      <c r="G769" s="92"/>
      <c r="H769" s="87"/>
      <c r="I769" s="93"/>
      <c r="J769" s="94"/>
      <c r="K769" s="95"/>
      <c r="L769" s="87"/>
      <c r="M769" s="94"/>
      <c r="N769" s="87"/>
      <c r="O769" s="87"/>
      <c r="P769" s="96"/>
      <c r="Q769" s="97"/>
      <c r="R769" s="87"/>
      <c r="S769" s="87"/>
    </row>
    <row r="770" customHeight="1" spans="1:19">
      <c r="A770" s="87"/>
      <c r="B770" s="88"/>
      <c r="C770" s="89"/>
      <c r="D770" s="89"/>
      <c r="E770" s="90"/>
      <c r="F770" s="91"/>
      <c r="G770" s="92"/>
      <c r="H770" s="87"/>
      <c r="I770" s="93"/>
      <c r="J770" s="94"/>
      <c r="K770" s="95"/>
      <c r="L770" s="87"/>
      <c r="M770" s="94"/>
      <c r="N770" s="87"/>
      <c r="O770" s="87"/>
      <c r="P770" s="96"/>
      <c r="Q770" s="97"/>
      <c r="R770" s="87"/>
      <c r="S770" s="87"/>
    </row>
    <row r="771" customHeight="1" spans="1:19">
      <c r="A771" s="87"/>
      <c r="B771" s="88"/>
      <c r="C771" s="89"/>
      <c r="D771" s="89"/>
      <c r="E771" s="90"/>
      <c r="F771" s="91"/>
      <c r="G771" s="92"/>
      <c r="H771" s="87"/>
      <c r="I771" s="93"/>
      <c r="J771" s="94"/>
      <c r="K771" s="95"/>
      <c r="L771" s="87"/>
      <c r="M771" s="94"/>
      <c r="N771" s="87"/>
      <c r="O771" s="87"/>
      <c r="P771" s="96"/>
      <c r="Q771" s="97"/>
      <c r="R771" s="87"/>
      <c r="S771" s="87"/>
    </row>
    <row r="772" customHeight="1" spans="1:19">
      <c r="A772" s="87"/>
      <c r="B772" s="88"/>
      <c r="C772" s="89"/>
      <c r="D772" s="89"/>
      <c r="E772" s="90"/>
      <c r="F772" s="91"/>
      <c r="G772" s="92"/>
      <c r="H772" s="87"/>
      <c r="I772" s="93"/>
      <c r="J772" s="94"/>
      <c r="K772" s="95"/>
      <c r="L772" s="87"/>
      <c r="M772" s="94"/>
      <c r="N772" s="87"/>
      <c r="O772" s="87"/>
      <c r="P772" s="96"/>
      <c r="Q772" s="97"/>
      <c r="R772" s="87"/>
      <c r="S772" s="87"/>
    </row>
    <row r="773" customHeight="1" spans="1:19">
      <c r="A773" s="87"/>
      <c r="B773" s="88"/>
      <c r="C773" s="89"/>
      <c r="D773" s="89"/>
      <c r="E773" s="90"/>
      <c r="F773" s="91"/>
      <c r="G773" s="92"/>
      <c r="H773" s="87"/>
      <c r="I773" s="93"/>
      <c r="J773" s="94"/>
      <c r="K773" s="95"/>
      <c r="L773" s="87"/>
      <c r="M773" s="94"/>
      <c r="N773" s="87"/>
      <c r="O773" s="87"/>
      <c r="P773" s="96"/>
      <c r="Q773" s="97"/>
      <c r="R773" s="87"/>
      <c r="S773" s="87"/>
    </row>
    <row r="774" customHeight="1" spans="1:19">
      <c r="A774" s="87"/>
      <c r="B774" s="88"/>
      <c r="C774" s="89"/>
      <c r="D774" s="89"/>
      <c r="E774" s="90"/>
      <c r="F774" s="91"/>
      <c r="G774" s="92"/>
      <c r="H774" s="87"/>
      <c r="I774" s="93"/>
      <c r="J774" s="94"/>
      <c r="K774" s="95"/>
      <c r="L774" s="87"/>
      <c r="M774" s="94"/>
      <c r="N774" s="87"/>
      <c r="O774" s="87"/>
      <c r="P774" s="96"/>
      <c r="Q774" s="97"/>
      <c r="R774" s="87"/>
      <c r="S774" s="87"/>
    </row>
    <row r="775" customHeight="1" spans="1:19">
      <c r="A775" s="87"/>
      <c r="B775" s="88"/>
      <c r="C775" s="89"/>
      <c r="D775" s="89"/>
      <c r="E775" s="90"/>
      <c r="F775" s="91"/>
      <c r="G775" s="92"/>
      <c r="H775" s="87"/>
      <c r="I775" s="93"/>
      <c r="J775" s="94"/>
      <c r="K775" s="95"/>
      <c r="L775" s="87"/>
      <c r="M775" s="94"/>
      <c r="N775" s="87"/>
      <c r="O775" s="87"/>
      <c r="P775" s="96"/>
      <c r="Q775" s="97"/>
      <c r="R775" s="87"/>
      <c r="S775" s="87"/>
    </row>
    <row r="776" customHeight="1" spans="1:19">
      <c r="A776" s="87"/>
      <c r="B776" s="88"/>
      <c r="C776" s="89"/>
      <c r="D776" s="89"/>
      <c r="E776" s="90"/>
      <c r="F776" s="91"/>
      <c r="G776" s="92"/>
      <c r="H776" s="87"/>
      <c r="I776" s="93"/>
      <c r="J776" s="94"/>
      <c r="K776" s="95"/>
      <c r="L776" s="87"/>
      <c r="M776" s="94"/>
      <c r="N776" s="87"/>
      <c r="O776" s="87"/>
      <c r="P776" s="96"/>
      <c r="Q776" s="97"/>
      <c r="R776" s="87"/>
      <c r="S776" s="87"/>
    </row>
    <row r="777" customHeight="1" spans="1:19">
      <c r="A777" s="87"/>
      <c r="B777" s="88"/>
      <c r="C777" s="89"/>
      <c r="D777" s="89"/>
      <c r="E777" s="90"/>
      <c r="F777" s="91"/>
      <c r="G777" s="92"/>
      <c r="H777" s="87"/>
      <c r="I777" s="93"/>
      <c r="J777" s="94"/>
      <c r="K777" s="95"/>
      <c r="L777" s="87"/>
      <c r="M777" s="94"/>
      <c r="N777" s="87"/>
      <c r="O777" s="87"/>
      <c r="P777" s="96"/>
      <c r="Q777" s="97"/>
      <c r="R777" s="87"/>
      <c r="S777" s="87"/>
    </row>
    <row r="778" customHeight="1" spans="1:19">
      <c r="A778" s="87"/>
      <c r="B778" s="88"/>
      <c r="C778" s="89"/>
      <c r="D778" s="89"/>
      <c r="E778" s="90"/>
      <c r="F778" s="91"/>
      <c r="G778" s="92"/>
      <c r="H778" s="87"/>
      <c r="I778" s="93"/>
      <c r="J778" s="94"/>
      <c r="K778" s="95"/>
      <c r="L778" s="87"/>
      <c r="M778" s="94"/>
      <c r="N778" s="87"/>
      <c r="O778" s="87"/>
      <c r="P778" s="96"/>
      <c r="Q778" s="97"/>
      <c r="R778" s="87"/>
      <c r="S778" s="87"/>
    </row>
    <row r="779" customHeight="1" spans="1:19">
      <c r="A779" s="87"/>
      <c r="B779" s="88"/>
      <c r="C779" s="89"/>
      <c r="D779" s="89"/>
      <c r="E779" s="90"/>
      <c r="F779" s="91"/>
      <c r="G779" s="92"/>
      <c r="H779" s="87"/>
      <c r="I779" s="93"/>
      <c r="J779" s="94"/>
      <c r="K779" s="95"/>
      <c r="L779" s="87"/>
      <c r="M779" s="94"/>
      <c r="N779" s="87"/>
      <c r="O779" s="87"/>
      <c r="P779" s="96"/>
      <c r="Q779" s="97"/>
      <c r="R779" s="87"/>
      <c r="S779" s="87"/>
    </row>
    <row r="780" customHeight="1" spans="1:19">
      <c r="A780" s="87"/>
      <c r="B780" s="88"/>
      <c r="C780" s="89"/>
      <c r="D780" s="89"/>
      <c r="E780" s="90"/>
      <c r="F780" s="91"/>
      <c r="G780" s="92"/>
      <c r="H780" s="87"/>
      <c r="I780" s="93"/>
      <c r="J780" s="94"/>
      <c r="K780" s="95"/>
      <c r="L780" s="87"/>
      <c r="M780" s="94"/>
      <c r="N780" s="87"/>
      <c r="O780" s="87"/>
      <c r="P780" s="96"/>
      <c r="Q780" s="97"/>
      <c r="R780" s="87"/>
      <c r="S780" s="87"/>
    </row>
    <row r="781" customHeight="1" spans="1:19">
      <c r="A781" s="87"/>
      <c r="B781" s="88"/>
      <c r="C781" s="89"/>
      <c r="D781" s="89"/>
      <c r="E781" s="90"/>
      <c r="F781" s="91"/>
      <c r="G781" s="92"/>
      <c r="H781" s="87"/>
      <c r="I781" s="93"/>
      <c r="J781" s="94"/>
      <c r="K781" s="95"/>
      <c r="L781" s="87"/>
      <c r="M781" s="94"/>
      <c r="N781" s="87"/>
      <c r="O781" s="87"/>
      <c r="P781" s="96"/>
      <c r="Q781" s="97"/>
      <c r="R781" s="87"/>
      <c r="S781" s="87"/>
    </row>
    <row r="782" customHeight="1" spans="1:19">
      <c r="A782" s="87"/>
      <c r="B782" s="88"/>
      <c r="C782" s="89"/>
      <c r="D782" s="89"/>
      <c r="E782" s="90"/>
      <c r="F782" s="91"/>
      <c r="G782" s="92"/>
      <c r="H782" s="87"/>
      <c r="I782" s="93"/>
      <c r="J782" s="94"/>
      <c r="K782" s="95"/>
      <c r="L782" s="87"/>
      <c r="M782" s="94"/>
      <c r="N782" s="87"/>
      <c r="O782" s="87"/>
      <c r="P782" s="96"/>
      <c r="Q782" s="97"/>
      <c r="R782" s="87"/>
      <c r="S782" s="87"/>
    </row>
    <row r="783" customHeight="1" spans="1:19">
      <c r="A783" s="87"/>
      <c r="B783" s="88"/>
      <c r="C783" s="89"/>
      <c r="D783" s="89"/>
      <c r="E783" s="90"/>
      <c r="F783" s="91"/>
      <c r="G783" s="92"/>
      <c r="H783" s="87"/>
      <c r="I783" s="93"/>
      <c r="J783" s="94"/>
      <c r="K783" s="95"/>
      <c r="L783" s="87"/>
      <c r="M783" s="94"/>
      <c r="N783" s="87"/>
      <c r="O783" s="87"/>
      <c r="P783" s="96"/>
      <c r="Q783" s="97"/>
      <c r="R783" s="87"/>
      <c r="S783" s="87"/>
    </row>
    <row r="784" customHeight="1" spans="1:19">
      <c r="A784" s="87"/>
      <c r="B784" s="88"/>
      <c r="C784" s="89"/>
      <c r="D784" s="89"/>
      <c r="E784" s="90"/>
      <c r="F784" s="91"/>
      <c r="G784" s="92"/>
      <c r="H784" s="87"/>
      <c r="I784" s="93"/>
      <c r="J784" s="94"/>
      <c r="K784" s="95"/>
      <c r="L784" s="87"/>
      <c r="M784" s="94"/>
      <c r="N784" s="87"/>
      <c r="O784" s="87"/>
      <c r="P784" s="96"/>
      <c r="Q784" s="97"/>
      <c r="R784" s="87"/>
      <c r="S784" s="87"/>
    </row>
    <row r="785" customHeight="1" spans="1:19">
      <c r="A785" s="87"/>
      <c r="B785" s="88"/>
      <c r="C785" s="89"/>
      <c r="D785" s="89"/>
      <c r="E785" s="90"/>
      <c r="F785" s="91"/>
      <c r="G785" s="92"/>
      <c r="H785" s="87"/>
      <c r="I785" s="93"/>
      <c r="J785" s="94"/>
      <c r="K785" s="95"/>
      <c r="L785" s="87"/>
      <c r="M785" s="94"/>
      <c r="N785" s="87"/>
      <c r="O785" s="87"/>
      <c r="P785" s="96"/>
      <c r="Q785" s="97"/>
      <c r="R785" s="87"/>
      <c r="S785" s="87"/>
    </row>
    <row r="786" customHeight="1" spans="1:19">
      <c r="A786" s="87"/>
      <c r="B786" s="88"/>
      <c r="C786" s="89"/>
      <c r="D786" s="89"/>
      <c r="E786" s="90"/>
      <c r="F786" s="91"/>
      <c r="G786" s="92"/>
      <c r="H786" s="87"/>
      <c r="I786" s="93"/>
      <c r="J786" s="94"/>
      <c r="K786" s="95"/>
      <c r="L786" s="87"/>
      <c r="M786" s="94"/>
      <c r="N786" s="87"/>
      <c r="O786" s="87"/>
      <c r="P786" s="96"/>
      <c r="Q786" s="97"/>
      <c r="R786" s="87"/>
      <c r="S786" s="87"/>
    </row>
    <row r="787" customHeight="1" spans="1:19">
      <c r="A787" s="87"/>
      <c r="B787" s="88"/>
      <c r="C787" s="89"/>
      <c r="D787" s="89"/>
      <c r="E787" s="90"/>
      <c r="F787" s="91"/>
      <c r="G787" s="92"/>
      <c r="H787" s="87"/>
      <c r="I787" s="93"/>
      <c r="J787" s="94"/>
      <c r="K787" s="95"/>
      <c r="L787" s="87"/>
      <c r="M787" s="94"/>
      <c r="N787" s="87"/>
      <c r="O787" s="87"/>
      <c r="P787" s="96"/>
      <c r="Q787" s="97"/>
      <c r="R787" s="87"/>
      <c r="S787" s="87"/>
    </row>
    <row r="788" customHeight="1" spans="1:19">
      <c r="A788" s="87"/>
      <c r="B788" s="88"/>
      <c r="C788" s="89"/>
      <c r="D788" s="89"/>
      <c r="E788" s="90"/>
      <c r="F788" s="91"/>
      <c r="G788" s="92"/>
      <c r="H788" s="87"/>
      <c r="I788" s="93"/>
      <c r="J788" s="94"/>
      <c r="K788" s="95"/>
      <c r="L788" s="87"/>
      <c r="M788" s="94"/>
      <c r="N788" s="87"/>
      <c r="O788" s="87"/>
      <c r="P788" s="96"/>
      <c r="Q788" s="97"/>
      <c r="R788" s="87"/>
      <c r="S788" s="87"/>
    </row>
    <row r="789" customHeight="1" spans="1:19">
      <c r="A789" s="87"/>
      <c r="B789" s="88"/>
      <c r="C789" s="89"/>
      <c r="D789" s="89"/>
      <c r="E789" s="90"/>
      <c r="F789" s="91"/>
      <c r="G789" s="92"/>
      <c r="H789" s="87"/>
      <c r="I789" s="93"/>
      <c r="J789" s="94"/>
      <c r="K789" s="95"/>
      <c r="L789" s="87"/>
      <c r="M789" s="94"/>
      <c r="N789" s="87"/>
      <c r="O789" s="87"/>
      <c r="P789" s="96"/>
      <c r="Q789" s="97"/>
      <c r="R789" s="87"/>
      <c r="S789" s="87"/>
    </row>
    <row r="790" customHeight="1" spans="1:19">
      <c r="A790" s="87"/>
      <c r="B790" s="88"/>
      <c r="C790" s="89"/>
      <c r="D790" s="89"/>
      <c r="E790" s="90"/>
      <c r="F790" s="91"/>
      <c r="G790" s="92"/>
      <c r="H790" s="87"/>
      <c r="I790" s="93"/>
      <c r="J790" s="94"/>
      <c r="K790" s="95"/>
      <c r="L790" s="87"/>
      <c r="M790" s="94"/>
      <c r="N790" s="87"/>
      <c r="O790" s="87"/>
      <c r="P790" s="96"/>
      <c r="Q790" s="97"/>
      <c r="R790" s="87"/>
      <c r="S790" s="87"/>
    </row>
    <row r="791" customHeight="1" spans="1:19">
      <c r="A791" s="87"/>
      <c r="B791" s="88"/>
      <c r="C791" s="89"/>
      <c r="D791" s="89"/>
      <c r="E791" s="90"/>
      <c r="F791" s="91"/>
      <c r="G791" s="92"/>
      <c r="H791" s="87"/>
      <c r="I791" s="93"/>
      <c r="J791" s="94"/>
      <c r="K791" s="95"/>
      <c r="L791" s="87"/>
      <c r="M791" s="94"/>
      <c r="N791" s="87"/>
      <c r="O791" s="87"/>
      <c r="P791" s="96"/>
      <c r="Q791" s="97"/>
      <c r="R791" s="87"/>
      <c r="S791" s="87"/>
    </row>
    <row r="792" customHeight="1" spans="1:19">
      <c r="A792" s="87"/>
      <c r="B792" s="88"/>
      <c r="C792" s="89"/>
      <c r="D792" s="89"/>
      <c r="E792" s="90"/>
      <c r="F792" s="91"/>
      <c r="G792" s="92"/>
      <c r="H792" s="87"/>
      <c r="I792" s="93"/>
      <c r="J792" s="94"/>
      <c r="K792" s="95"/>
      <c r="L792" s="87"/>
      <c r="M792" s="94"/>
      <c r="N792" s="87"/>
      <c r="O792" s="87"/>
      <c r="P792" s="96"/>
      <c r="Q792" s="97"/>
      <c r="R792" s="87"/>
      <c r="S792" s="87"/>
    </row>
    <row r="793" customHeight="1" spans="1:19">
      <c r="A793" s="87"/>
      <c r="B793" s="88"/>
      <c r="C793" s="89"/>
      <c r="D793" s="89"/>
      <c r="E793" s="90"/>
      <c r="F793" s="91"/>
      <c r="G793" s="92"/>
      <c r="H793" s="87"/>
      <c r="I793" s="93"/>
      <c r="J793" s="94"/>
      <c r="K793" s="95"/>
      <c r="L793" s="87"/>
      <c r="M793" s="94"/>
      <c r="N793" s="87"/>
      <c r="O793" s="87"/>
      <c r="P793" s="96"/>
      <c r="Q793" s="97"/>
      <c r="R793" s="87"/>
      <c r="S793" s="87"/>
    </row>
    <row r="794" customHeight="1" spans="1:19">
      <c r="A794" s="87"/>
      <c r="B794" s="88"/>
      <c r="C794" s="89"/>
      <c r="D794" s="89"/>
      <c r="E794" s="90"/>
      <c r="F794" s="91"/>
      <c r="G794" s="92"/>
      <c r="H794" s="87"/>
      <c r="I794" s="93"/>
      <c r="J794" s="94"/>
      <c r="K794" s="95"/>
      <c r="L794" s="87"/>
      <c r="M794" s="94"/>
      <c r="N794" s="87"/>
      <c r="O794" s="87"/>
      <c r="P794" s="96"/>
      <c r="Q794" s="97"/>
      <c r="R794" s="87"/>
      <c r="S794" s="87"/>
    </row>
    <row r="795" customHeight="1" spans="1:19">
      <c r="A795" s="87"/>
      <c r="B795" s="88"/>
      <c r="C795" s="89"/>
      <c r="D795" s="89"/>
      <c r="E795" s="90"/>
      <c r="F795" s="91"/>
      <c r="G795" s="92"/>
      <c r="H795" s="87"/>
      <c r="I795" s="93"/>
      <c r="J795" s="94"/>
      <c r="K795" s="95"/>
      <c r="L795" s="87"/>
      <c r="M795" s="94"/>
      <c r="N795" s="87"/>
      <c r="O795" s="87"/>
      <c r="P795" s="96"/>
      <c r="Q795" s="97"/>
      <c r="R795" s="87"/>
      <c r="S795" s="87"/>
    </row>
    <row r="796" customHeight="1" spans="1:19">
      <c r="A796" s="87"/>
      <c r="B796" s="88"/>
      <c r="C796" s="89"/>
      <c r="D796" s="89"/>
      <c r="E796" s="90"/>
      <c r="F796" s="91"/>
      <c r="G796" s="92"/>
      <c r="H796" s="87"/>
      <c r="I796" s="93"/>
      <c r="J796" s="94"/>
      <c r="K796" s="95"/>
      <c r="L796" s="87"/>
      <c r="M796" s="94"/>
      <c r="N796" s="87"/>
      <c r="O796" s="87"/>
      <c r="P796" s="96"/>
      <c r="Q796" s="97"/>
      <c r="R796" s="87"/>
      <c r="S796" s="87"/>
    </row>
    <row r="797" customHeight="1" spans="1:19">
      <c r="A797" s="87"/>
      <c r="B797" s="88"/>
      <c r="C797" s="89"/>
      <c r="D797" s="89"/>
      <c r="E797" s="90"/>
      <c r="F797" s="91"/>
      <c r="G797" s="92"/>
      <c r="H797" s="87"/>
      <c r="I797" s="93"/>
      <c r="J797" s="94"/>
      <c r="K797" s="95"/>
      <c r="L797" s="87"/>
      <c r="M797" s="94"/>
      <c r="N797" s="87"/>
      <c r="O797" s="87"/>
      <c r="P797" s="96"/>
      <c r="Q797" s="97"/>
      <c r="R797" s="87"/>
      <c r="S797" s="87"/>
    </row>
    <row r="798" customHeight="1" spans="1:19">
      <c r="A798" s="87"/>
      <c r="B798" s="88"/>
      <c r="C798" s="89"/>
      <c r="D798" s="89"/>
      <c r="E798" s="90"/>
      <c r="F798" s="91"/>
      <c r="G798" s="92"/>
      <c r="H798" s="87"/>
      <c r="I798" s="93"/>
      <c r="J798" s="94"/>
      <c r="K798" s="95"/>
      <c r="L798" s="87"/>
      <c r="M798" s="94"/>
      <c r="N798" s="87"/>
      <c r="O798" s="87"/>
      <c r="P798" s="96"/>
      <c r="Q798" s="97"/>
      <c r="R798" s="87"/>
      <c r="S798" s="87"/>
    </row>
    <row r="799" customHeight="1" spans="1:19">
      <c r="A799" s="87"/>
      <c r="B799" s="88"/>
      <c r="C799" s="89"/>
      <c r="D799" s="89"/>
      <c r="E799" s="90"/>
      <c r="F799" s="91"/>
      <c r="G799" s="92"/>
      <c r="H799" s="87"/>
      <c r="I799" s="93"/>
      <c r="J799" s="94"/>
      <c r="K799" s="95"/>
      <c r="L799" s="87"/>
      <c r="M799" s="94"/>
      <c r="N799" s="87"/>
      <c r="O799" s="87"/>
      <c r="P799" s="96"/>
      <c r="Q799" s="97"/>
      <c r="R799" s="87"/>
      <c r="S799" s="87"/>
    </row>
    <row r="800" customHeight="1" spans="1:19">
      <c r="A800" s="87"/>
      <c r="B800" s="88"/>
      <c r="C800" s="89"/>
      <c r="D800" s="89"/>
      <c r="E800" s="90"/>
      <c r="F800" s="91"/>
      <c r="G800" s="92"/>
      <c r="H800" s="87"/>
      <c r="I800" s="93"/>
      <c r="J800" s="94"/>
      <c r="K800" s="95"/>
      <c r="L800" s="87"/>
      <c r="M800" s="94"/>
      <c r="N800" s="87"/>
      <c r="O800" s="87"/>
      <c r="P800" s="96"/>
      <c r="Q800" s="97"/>
      <c r="R800" s="87"/>
      <c r="S800" s="87"/>
    </row>
    <row r="801" customHeight="1" spans="1:19">
      <c r="A801" s="87"/>
      <c r="B801" s="88"/>
      <c r="C801" s="89"/>
      <c r="D801" s="89"/>
      <c r="E801" s="90"/>
      <c r="F801" s="91"/>
      <c r="G801" s="92"/>
      <c r="H801" s="87"/>
      <c r="I801" s="93"/>
      <c r="J801" s="94"/>
      <c r="K801" s="95"/>
      <c r="L801" s="87"/>
      <c r="M801" s="94"/>
      <c r="N801" s="87"/>
      <c r="O801" s="87"/>
      <c r="P801" s="96"/>
      <c r="Q801" s="97"/>
      <c r="R801" s="87"/>
      <c r="S801" s="87"/>
    </row>
    <row r="802" customHeight="1" spans="1:19">
      <c r="A802" s="87"/>
      <c r="B802" s="88"/>
      <c r="C802" s="89"/>
      <c r="D802" s="89"/>
      <c r="E802" s="90"/>
      <c r="F802" s="91"/>
      <c r="G802" s="92"/>
      <c r="H802" s="87"/>
      <c r="I802" s="93"/>
      <c r="J802" s="94"/>
      <c r="K802" s="95"/>
      <c r="L802" s="87"/>
      <c r="M802" s="94"/>
      <c r="N802" s="87"/>
      <c r="O802" s="87"/>
      <c r="P802" s="96"/>
      <c r="Q802" s="97"/>
      <c r="R802" s="87"/>
      <c r="S802" s="87"/>
    </row>
    <row r="803" customHeight="1" spans="1:19">
      <c r="A803" s="87"/>
      <c r="B803" s="88"/>
      <c r="C803" s="89"/>
      <c r="D803" s="89"/>
      <c r="E803" s="90"/>
      <c r="F803" s="91"/>
      <c r="G803" s="92"/>
      <c r="H803" s="87"/>
      <c r="I803" s="93"/>
      <c r="J803" s="94"/>
      <c r="K803" s="95"/>
      <c r="L803" s="87"/>
      <c r="M803" s="94"/>
      <c r="N803" s="87"/>
      <c r="O803" s="87"/>
      <c r="P803" s="96"/>
      <c r="Q803" s="97"/>
      <c r="R803" s="87"/>
      <c r="S803" s="87"/>
    </row>
    <row r="804" customHeight="1" spans="1:19">
      <c r="A804" s="87"/>
      <c r="B804" s="88"/>
      <c r="C804" s="89"/>
      <c r="D804" s="89"/>
      <c r="E804" s="90"/>
      <c r="F804" s="91"/>
      <c r="G804" s="92"/>
      <c r="H804" s="87"/>
      <c r="I804" s="93"/>
      <c r="J804" s="94"/>
      <c r="K804" s="95"/>
      <c r="L804" s="87"/>
      <c r="M804" s="94"/>
      <c r="N804" s="87"/>
      <c r="O804" s="87"/>
      <c r="P804" s="96"/>
      <c r="Q804" s="97"/>
      <c r="R804" s="87"/>
      <c r="S804" s="87"/>
    </row>
    <row r="805" customHeight="1" spans="1:19">
      <c r="A805" s="87"/>
      <c r="B805" s="88"/>
      <c r="C805" s="89"/>
      <c r="D805" s="89"/>
      <c r="E805" s="90"/>
      <c r="F805" s="91"/>
      <c r="G805" s="92"/>
      <c r="H805" s="87"/>
      <c r="I805" s="93"/>
      <c r="J805" s="94"/>
      <c r="K805" s="95"/>
      <c r="L805" s="87"/>
      <c r="M805" s="94"/>
      <c r="N805" s="87"/>
      <c r="O805" s="87"/>
      <c r="P805" s="96"/>
      <c r="Q805" s="97"/>
      <c r="R805" s="87"/>
      <c r="S805" s="87"/>
    </row>
    <row r="806" customHeight="1" spans="1:19">
      <c r="A806" s="87"/>
      <c r="B806" s="88"/>
      <c r="C806" s="89"/>
      <c r="D806" s="89"/>
      <c r="E806" s="90"/>
      <c r="F806" s="91"/>
      <c r="G806" s="92"/>
      <c r="H806" s="87"/>
      <c r="I806" s="93"/>
      <c r="J806" s="94"/>
      <c r="K806" s="95"/>
      <c r="L806" s="87"/>
      <c r="M806" s="94"/>
      <c r="N806" s="87"/>
      <c r="O806" s="87"/>
      <c r="P806" s="96"/>
      <c r="Q806" s="97"/>
      <c r="R806" s="87"/>
      <c r="S806" s="87"/>
    </row>
    <row r="807" customHeight="1" spans="1:19">
      <c r="A807" s="87"/>
      <c r="B807" s="88"/>
      <c r="C807" s="89"/>
      <c r="D807" s="89"/>
      <c r="E807" s="90"/>
      <c r="F807" s="91"/>
      <c r="G807" s="92"/>
      <c r="H807" s="87"/>
      <c r="I807" s="93"/>
      <c r="J807" s="94"/>
      <c r="K807" s="95"/>
      <c r="L807" s="87"/>
      <c r="M807" s="94"/>
      <c r="N807" s="87"/>
      <c r="O807" s="87"/>
      <c r="P807" s="96"/>
      <c r="Q807" s="97"/>
      <c r="R807" s="87"/>
      <c r="S807" s="87"/>
    </row>
    <row r="808" customHeight="1" spans="1:19">
      <c r="A808" s="87"/>
      <c r="B808" s="88"/>
      <c r="C808" s="89"/>
      <c r="D808" s="89"/>
      <c r="E808" s="90"/>
      <c r="F808" s="91"/>
      <c r="G808" s="92"/>
      <c r="H808" s="87"/>
      <c r="I808" s="93"/>
      <c r="J808" s="94"/>
      <c r="K808" s="95"/>
      <c r="L808" s="87"/>
      <c r="M808" s="94"/>
      <c r="N808" s="87"/>
      <c r="O808" s="87"/>
      <c r="P808" s="96"/>
      <c r="Q808" s="97"/>
      <c r="R808" s="87"/>
      <c r="S808" s="87"/>
    </row>
    <row r="809" customHeight="1" spans="1:19">
      <c r="A809" s="87"/>
      <c r="B809" s="88"/>
      <c r="C809" s="89"/>
      <c r="D809" s="89"/>
      <c r="E809" s="90"/>
      <c r="F809" s="91"/>
      <c r="G809" s="92"/>
      <c r="H809" s="87"/>
      <c r="I809" s="93"/>
      <c r="J809" s="94"/>
      <c r="K809" s="95"/>
      <c r="L809" s="87"/>
      <c r="M809" s="94"/>
      <c r="N809" s="87"/>
      <c r="O809" s="87"/>
      <c r="P809" s="96"/>
      <c r="Q809" s="97"/>
      <c r="R809" s="87"/>
      <c r="S809" s="87"/>
    </row>
    <row r="810" customHeight="1" spans="1:19">
      <c r="A810" s="87"/>
      <c r="B810" s="88"/>
      <c r="C810" s="89"/>
      <c r="D810" s="89"/>
      <c r="E810" s="90"/>
      <c r="F810" s="91"/>
      <c r="G810" s="92"/>
      <c r="H810" s="87"/>
      <c r="I810" s="93"/>
      <c r="J810" s="94"/>
      <c r="K810" s="95"/>
      <c r="L810" s="87"/>
      <c r="M810" s="94"/>
      <c r="N810" s="87"/>
      <c r="O810" s="87"/>
      <c r="P810" s="96"/>
      <c r="Q810" s="97"/>
      <c r="R810" s="87"/>
      <c r="S810" s="87"/>
    </row>
    <row r="811" customHeight="1" spans="1:19">
      <c r="A811" s="87"/>
      <c r="B811" s="88"/>
      <c r="C811" s="89"/>
      <c r="D811" s="89"/>
      <c r="E811" s="90"/>
      <c r="F811" s="91"/>
      <c r="G811" s="92"/>
      <c r="H811" s="87"/>
      <c r="I811" s="93"/>
      <c r="J811" s="94"/>
      <c r="K811" s="95"/>
      <c r="L811" s="87"/>
      <c r="M811" s="94"/>
      <c r="N811" s="87"/>
      <c r="O811" s="87"/>
      <c r="P811" s="96"/>
      <c r="Q811" s="97"/>
      <c r="R811" s="87"/>
      <c r="S811" s="87"/>
    </row>
    <row r="812" customHeight="1" spans="1:19">
      <c r="A812" s="87"/>
      <c r="B812" s="88"/>
      <c r="C812" s="89"/>
      <c r="D812" s="89"/>
      <c r="E812" s="90"/>
      <c r="F812" s="91"/>
      <c r="G812" s="92"/>
      <c r="H812" s="87"/>
      <c r="I812" s="93"/>
      <c r="J812" s="94"/>
      <c r="K812" s="95"/>
      <c r="L812" s="87"/>
      <c r="M812" s="94"/>
      <c r="N812" s="87"/>
      <c r="O812" s="87"/>
      <c r="P812" s="96"/>
      <c r="Q812" s="97"/>
      <c r="R812" s="87"/>
      <c r="S812" s="87"/>
    </row>
    <row r="813" customHeight="1" spans="1:19">
      <c r="A813" s="87"/>
      <c r="B813" s="88"/>
      <c r="C813" s="89"/>
      <c r="D813" s="89"/>
      <c r="E813" s="90"/>
      <c r="F813" s="91"/>
      <c r="G813" s="92"/>
      <c r="H813" s="87"/>
      <c r="I813" s="93"/>
      <c r="J813" s="94"/>
      <c r="K813" s="95"/>
      <c r="L813" s="87"/>
      <c r="M813" s="94"/>
      <c r="N813" s="87"/>
      <c r="O813" s="87"/>
      <c r="P813" s="96"/>
      <c r="Q813" s="97"/>
      <c r="R813" s="87"/>
      <c r="S813" s="87"/>
    </row>
    <row r="814" customHeight="1" spans="1:19">
      <c r="A814" s="87"/>
      <c r="B814" s="88"/>
      <c r="C814" s="89"/>
      <c r="D814" s="89"/>
      <c r="E814" s="90"/>
      <c r="F814" s="91"/>
      <c r="G814" s="92"/>
      <c r="H814" s="87"/>
      <c r="I814" s="93"/>
      <c r="J814" s="94"/>
      <c r="K814" s="95"/>
      <c r="L814" s="87"/>
      <c r="M814" s="94"/>
      <c r="N814" s="87"/>
      <c r="O814" s="87"/>
      <c r="P814" s="96"/>
      <c r="Q814" s="97"/>
      <c r="R814" s="87"/>
      <c r="S814" s="87"/>
    </row>
    <row r="815" customHeight="1" spans="1:19">
      <c r="A815" s="87"/>
      <c r="B815" s="88"/>
      <c r="C815" s="89"/>
      <c r="D815" s="89"/>
      <c r="E815" s="90"/>
      <c r="F815" s="91"/>
      <c r="G815" s="92"/>
      <c r="H815" s="87"/>
      <c r="I815" s="93"/>
      <c r="J815" s="94"/>
      <c r="K815" s="95"/>
      <c r="L815" s="87"/>
      <c r="M815" s="94"/>
      <c r="N815" s="87"/>
      <c r="O815" s="87"/>
      <c r="P815" s="96"/>
      <c r="Q815" s="97"/>
      <c r="R815" s="87"/>
      <c r="S815" s="87"/>
    </row>
    <row r="816" customHeight="1" spans="1:19">
      <c r="A816" s="87"/>
      <c r="B816" s="88"/>
      <c r="C816" s="89"/>
      <c r="D816" s="89"/>
      <c r="E816" s="90"/>
      <c r="F816" s="91"/>
      <c r="G816" s="92"/>
      <c r="H816" s="87"/>
      <c r="I816" s="93"/>
      <c r="J816" s="94"/>
      <c r="K816" s="95"/>
      <c r="L816" s="87"/>
      <c r="M816" s="94"/>
      <c r="N816" s="87"/>
      <c r="O816" s="87"/>
      <c r="P816" s="96"/>
      <c r="Q816" s="97"/>
      <c r="R816" s="87"/>
      <c r="S816" s="87"/>
    </row>
    <row r="817" customHeight="1" spans="1:19">
      <c r="A817" s="87"/>
      <c r="B817" s="88"/>
      <c r="C817" s="89"/>
      <c r="D817" s="89"/>
      <c r="E817" s="90"/>
      <c r="F817" s="91"/>
      <c r="G817" s="92"/>
      <c r="H817" s="87"/>
      <c r="I817" s="93"/>
      <c r="J817" s="94"/>
      <c r="K817" s="95"/>
      <c r="L817" s="87"/>
      <c r="M817" s="94"/>
      <c r="N817" s="87"/>
      <c r="O817" s="87"/>
      <c r="P817" s="96"/>
      <c r="Q817" s="97"/>
      <c r="R817" s="87"/>
      <c r="S817" s="87"/>
    </row>
    <row r="818" customHeight="1" spans="1:19">
      <c r="A818" s="87"/>
      <c r="B818" s="88"/>
      <c r="C818" s="89"/>
      <c r="D818" s="89"/>
      <c r="E818" s="90"/>
      <c r="F818" s="91"/>
      <c r="G818" s="92"/>
      <c r="H818" s="87"/>
      <c r="I818" s="93"/>
      <c r="J818" s="94"/>
      <c r="K818" s="95"/>
      <c r="L818" s="87"/>
      <c r="M818" s="94"/>
      <c r="N818" s="87"/>
      <c r="O818" s="87"/>
      <c r="P818" s="96"/>
      <c r="Q818" s="97"/>
      <c r="R818" s="87"/>
      <c r="S818" s="87"/>
    </row>
    <row r="819" customHeight="1" spans="1:19">
      <c r="A819" s="87"/>
      <c r="B819" s="88"/>
      <c r="C819" s="89"/>
      <c r="D819" s="89"/>
      <c r="E819" s="90"/>
      <c r="F819" s="91"/>
      <c r="G819" s="92"/>
      <c r="H819" s="87"/>
      <c r="I819" s="93"/>
      <c r="J819" s="94"/>
      <c r="K819" s="95"/>
      <c r="L819" s="87"/>
      <c r="M819" s="94"/>
      <c r="N819" s="87"/>
      <c r="O819" s="87"/>
      <c r="P819" s="96"/>
      <c r="Q819" s="97"/>
      <c r="R819" s="87"/>
      <c r="S819" s="87"/>
    </row>
    <row r="820" customHeight="1" spans="1:19">
      <c r="A820" s="87"/>
      <c r="B820" s="88"/>
      <c r="C820" s="89"/>
      <c r="D820" s="89"/>
      <c r="E820" s="90"/>
      <c r="F820" s="91"/>
      <c r="G820" s="92"/>
      <c r="H820" s="87"/>
      <c r="I820" s="93"/>
      <c r="J820" s="94"/>
      <c r="K820" s="95"/>
      <c r="L820" s="87"/>
      <c r="M820" s="94"/>
      <c r="N820" s="87"/>
      <c r="O820" s="87"/>
      <c r="P820" s="96"/>
      <c r="Q820" s="97"/>
      <c r="R820" s="87"/>
      <c r="S820" s="87"/>
    </row>
    <row r="821" customHeight="1" spans="1:19">
      <c r="A821" s="87"/>
      <c r="B821" s="88"/>
      <c r="C821" s="89"/>
      <c r="D821" s="89"/>
      <c r="E821" s="90"/>
      <c r="F821" s="91"/>
      <c r="G821" s="92"/>
      <c r="H821" s="87"/>
      <c r="I821" s="93"/>
      <c r="J821" s="94"/>
      <c r="K821" s="95"/>
      <c r="L821" s="87"/>
      <c r="M821" s="94"/>
      <c r="N821" s="87"/>
      <c r="O821" s="87"/>
      <c r="P821" s="96"/>
      <c r="Q821" s="97"/>
      <c r="R821" s="87"/>
      <c r="S821" s="87"/>
    </row>
    <row r="822" customHeight="1" spans="1:19">
      <c r="A822" s="87"/>
      <c r="B822" s="88"/>
      <c r="C822" s="89"/>
      <c r="D822" s="89"/>
      <c r="E822" s="90"/>
      <c r="F822" s="91"/>
      <c r="G822" s="92"/>
      <c r="H822" s="87"/>
      <c r="I822" s="93"/>
      <c r="J822" s="94"/>
      <c r="K822" s="95"/>
      <c r="L822" s="87"/>
      <c r="M822" s="94"/>
      <c r="N822" s="87"/>
      <c r="O822" s="87"/>
      <c r="P822" s="96"/>
      <c r="Q822" s="97"/>
      <c r="R822" s="87"/>
      <c r="S822" s="87"/>
    </row>
    <row r="823" customHeight="1" spans="1:19">
      <c r="A823" s="87"/>
      <c r="B823" s="88"/>
      <c r="C823" s="89"/>
      <c r="D823" s="89"/>
      <c r="E823" s="90"/>
      <c r="F823" s="91"/>
      <c r="G823" s="92"/>
      <c r="H823" s="87"/>
      <c r="I823" s="93"/>
      <c r="J823" s="94"/>
      <c r="K823" s="95"/>
      <c r="L823" s="87"/>
      <c r="M823" s="94"/>
      <c r="N823" s="87"/>
      <c r="O823" s="87"/>
      <c r="P823" s="96"/>
      <c r="Q823" s="97"/>
      <c r="R823" s="87"/>
      <c r="S823" s="87"/>
    </row>
    <row r="824" customHeight="1" spans="1:19">
      <c r="A824" s="87"/>
      <c r="B824" s="88"/>
      <c r="C824" s="89"/>
      <c r="D824" s="89"/>
      <c r="E824" s="90"/>
      <c r="F824" s="91"/>
      <c r="G824" s="92"/>
      <c r="H824" s="87"/>
      <c r="I824" s="93"/>
      <c r="J824" s="94"/>
      <c r="K824" s="95"/>
      <c r="L824" s="87"/>
      <c r="M824" s="94"/>
      <c r="N824" s="87"/>
      <c r="O824" s="87"/>
      <c r="P824" s="96"/>
      <c r="Q824" s="97"/>
      <c r="R824" s="87"/>
      <c r="S824" s="87"/>
    </row>
    <row r="825" customHeight="1" spans="1:19">
      <c r="A825" s="87"/>
      <c r="B825" s="88"/>
      <c r="C825" s="89"/>
      <c r="D825" s="89"/>
      <c r="E825" s="90"/>
      <c r="F825" s="91"/>
      <c r="G825" s="92"/>
      <c r="H825" s="87"/>
      <c r="I825" s="93"/>
      <c r="J825" s="94"/>
      <c r="K825" s="95"/>
      <c r="L825" s="87"/>
      <c r="M825" s="94"/>
      <c r="N825" s="87"/>
      <c r="O825" s="87"/>
      <c r="P825" s="96"/>
      <c r="Q825" s="97"/>
      <c r="R825" s="87"/>
      <c r="S825" s="87"/>
    </row>
    <row r="826" customHeight="1" spans="1:19">
      <c r="A826" s="87"/>
      <c r="B826" s="88"/>
      <c r="C826" s="89"/>
      <c r="D826" s="89"/>
      <c r="E826" s="90"/>
      <c r="F826" s="91"/>
      <c r="G826" s="92"/>
      <c r="H826" s="87"/>
      <c r="I826" s="93"/>
      <c r="J826" s="94"/>
      <c r="K826" s="95"/>
      <c r="L826" s="87"/>
      <c r="M826" s="94"/>
      <c r="N826" s="87"/>
      <c r="O826" s="87"/>
      <c r="P826" s="96"/>
      <c r="Q826" s="97"/>
      <c r="R826" s="87"/>
      <c r="S826" s="87"/>
    </row>
    <row r="827" customHeight="1" spans="1:19">
      <c r="A827" s="87"/>
      <c r="B827" s="88"/>
      <c r="C827" s="89"/>
      <c r="D827" s="89"/>
      <c r="E827" s="90"/>
      <c r="F827" s="91"/>
      <c r="G827" s="92"/>
      <c r="H827" s="87"/>
      <c r="I827" s="93"/>
      <c r="J827" s="94"/>
      <c r="K827" s="95"/>
      <c r="L827" s="87"/>
      <c r="M827" s="94"/>
      <c r="N827" s="87"/>
      <c r="O827" s="87"/>
      <c r="P827" s="96"/>
      <c r="Q827" s="97"/>
      <c r="R827" s="87"/>
      <c r="S827" s="87"/>
    </row>
    <row r="828" customHeight="1" spans="1:19">
      <c r="A828" s="87"/>
      <c r="B828" s="88"/>
      <c r="C828" s="89"/>
      <c r="D828" s="89"/>
      <c r="E828" s="90"/>
      <c r="F828" s="91"/>
      <c r="G828" s="92"/>
      <c r="H828" s="87"/>
      <c r="I828" s="93"/>
      <c r="J828" s="94"/>
      <c r="K828" s="95"/>
      <c r="L828" s="87"/>
      <c r="M828" s="94"/>
      <c r="N828" s="87"/>
      <c r="O828" s="87"/>
      <c r="P828" s="96"/>
      <c r="Q828" s="97"/>
      <c r="R828" s="87"/>
      <c r="S828" s="87"/>
    </row>
    <row r="829" customHeight="1" spans="1:19">
      <c r="A829" s="87"/>
      <c r="B829" s="88"/>
      <c r="C829" s="89"/>
      <c r="D829" s="89"/>
      <c r="E829" s="90"/>
      <c r="F829" s="91"/>
      <c r="G829" s="92"/>
      <c r="H829" s="87"/>
      <c r="I829" s="93"/>
      <c r="J829" s="94"/>
      <c r="K829" s="95"/>
      <c r="L829" s="87"/>
      <c r="M829" s="94"/>
      <c r="N829" s="87"/>
      <c r="O829" s="87"/>
      <c r="P829" s="96"/>
      <c r="Q829" s="97"/>
      <c r="R829" s="87"/>
      <c r="S829" s="87"/>
    </row>
    <row r="830" customHeight="1" spans="1:19">
      <c r="A830" s="87"/>
      <c r="B830" s="88"/>
      <c r="C830" s="89"/>
      <c r="D830" s="89"/>
      <c r="E830" s="90"/>
      <c r="F830" s="91"/>
      <c r="G830" s="92"/>
      <c r="H830" s="87"/>
      <c r="I830" s="93"/>
      <c r="J830" s="94"/>
      <c r="K830" s="95"/>
      <c r="L830" s="87"/>
      <c r="M830" s="94"/>
      <c r="N830" s="87"/>
      <c r="O830" s="87"/>
      <c r="P830" s="96"/>
      <c r="Q830" s="97"/>
      <c r="R830" s="87"/>
      <c r="S830" s="87"/>
    </row>
    <row r="831" customHeight="1" spans="1:19">
      <c r="A831" s="87"/>
      <c r="B831" s="88"/>
      <c r="C831" s="89"/>
      <c r="D831" s="89"/>
      <c r="E831" s="90"/>
      <c r="F831" s="91"/>
      <c r="G831" s="92"/>
      <c r="H831" s="87"/>
      <c r="I831" s="93"/>
      <c r="J831" s="94"/>
      <c r="K831" s="95"/>
      <c r="L831" s="87"/>
      <c r="M831" s="94"/>
      <c r="N831" s="87"/>
      <c r="O831" s="87"/>
      <c r="P831" s="96"/>
      <c r="Q831" s="97"/>
      <c r="R831" s="87"/>
      <c r="S831" s="87"/>
    </row>
    <row r="832" customHeight="1" spans="1:19">
      <c r="A832" s="87"/>
      <c r="B832" s="88"/>
      <c r="C832" s="89"/>
      <c r="D832" s="89"/>
      <c r="E832" s="90"/>
      <c r="F832" s="91"/>
      <c r="G832" s="92"/>
      <c r="H832" s="87"/>
      <c r="I832" s="93"/>
      <c r="J832" s="94"/>
      <c r="K832" s="95"/>
      <c r="L832" s="87"/>
      <c r="M832" s="94"/>
      <c r="N832" s="87"/>
      <c r="O832" s="87"/>
      <c r="P832" s="96"/>
      <c r="Q832" s="97"/>
      <c r="R832" s="87"/>
      <c r="S832" s="87"/>
    </row>
    <row r="833" customHeight="1" spans="1:19">
      <c r="A833" s="87"/>
      <c r="B833" s="88"/>
      <c r="C833" s="89"/>
      <c r="D833" s="89"/>
      <c r="E833" s="90"/>
      <c r="F833" s="91"/>
      <c r="G833" s="92"/>
      <c r="H833" s="87"/>
      <c r="I833" s="93"/>
      <c r="J833" s="94"/>
      <c r="K833" s="95"/>
      <c r="L833" s="87"/>
      <c r="M833" s="94"/>
      <c r="N833" s="87"/>
      <c r="O833" s="87"/>
      <c r="P833" s="96"/>
      <c r="Q833" s="97"/>
      <c r="R833" s="87"/>
      <c r="S833" s="87"/>
    </row>
    <row r="834" customHeight="1" spans="1:19">
      <c r="A834" s="87"/>
      <c r="B834" s="88"/>
      <c r="C834" s="89"/>
      <c r="D834" s="89"/>
      <c r="E834" s="90"/>
      <c r="F834" s="91"/>
      <c r="G834" s="92"/>
      <c r="H834" s="87"/>
      <c r="I834" s="93"/>
      <c r="J834" s="94"/>
      <c r="K834" s="95"/>
      <c r="L834" s="87"/>
      <c r="M834" s="94"/>
      <c r="N834" s="87"/>
      <c r="O834" s="87"/>
      <c r="P834" s="96"/>
      <c r="Q834" s="97"/>
      <c r="R834" s="87"/>
      <c r="S834" s="87"/>
    </row>
    <row r="835" customHeight="1" spans="1:19">
      <c r="A835" s="87"/>
      <c r="B835" s="88"/>
      <c r="C835" s="89"/>
      <c r="D835" s="89"/>
      <c r="E835" s="90"/>
      <c r="F835" s="91"/>
      <c r="G835" s="92"/>
      <c r="H835" s="87"/>
      <c r="I835" s="93"/>
      <c r="J835" s="94"/>
      <c r="K835" s="95"/>
      <c r="L835" s="87"/>
      <c r="M835" s="94"/>
      <c r="N835" s="87"/>
      <c r="O835" s="87"/>
      <c r="P835" s="96"/>
      <c r="Q835" s="97"/>
      <c r="R835" s="87"/>
      <c r="S835" s="87"/>
    </row>
    <row r="836" customHeight="1" spans="1:19">
      <c r="A836" s="87"/>
      <c r="B836" s="88"/>
      <c r="C836" s="89"/>
      <c r="D836" s="89"/>
      <c r="E836" s="90"/>
      <c r="F836" s="91"/>
      <c r="G836" s="92"/>
      <c r="H836" s="87"/>
      <c r="I836" s="93"/>
      <c r="J836" s="94"/>
      <c r="K836" s="95"/>
      <c r="L836" s="87"/>
      <c r="M836" s="94"/>
      <c r="N836" s="87"/>
      <c r="O836" s="87"/>
      <c r="P836" s="96"/>
      <c r="Q836" s="97"/>
      <c r="R836" s="87"/>
      <c r="S836" s="87"/>
    </row>
    <row r="837" customHeight="1" spans="1:19">
      <c r="A837" s="87"/>
      <c r="B837" s="88"/>
      <c r="C837" s="89"/>
      <c r="D837" s="89"/>
      <c r="E837" s="90"/>
      <c r="F837" s="91"/>
      <c r="G837" s="92"/>
      <c r="H837" s="87"/>
      <c r="I837" s="93"/>
      <c r="J837" s="94"/>
      <c r="K837" s="95"/>
      <c r="L837" s="87"/>
      <c r="M837" s="94"/>
      <c r="N837" s="87"/>
      <c r="O837" s="87"/>
      <c r="P837" s="96"/>
      <c r="Q837" s="97"/>
      <c r="R837" s="87"/>
      <c r="S837" s="87"/>
    </row>
    <row r="838" customHeight="1" spans="1:19">
      <c r="A838" s="87"/>
      <c r="B838" s="88"/>
      <c r="C838" s="89"/>
      <c r="D838" s="89"/>
      <c r="E838" s="90"/>
      <c r="F838" s="91"/>
      <c r="G838" s="92"/>
      <c r="H838" s="87"/>
      <c r="I838" s="93"/>
      <c r="J838" s="94"/>
      <c r="K838" s="95"/>
      <c r="L838" s="87"/>
      <c r="M838" s="94"/>
      <c r="N838" s="87"/>
      <c r="O838" s="87"/>
      <c r="P838" s="96"/>
      <c r="Q838" s="97"/>
      <c r="R838" s="87"/>
      <c r="S838" s="87"/>
    </row>
    <row r="839" customHeight="1" spans="1:19">
      <c r="A839" s="87"/>
      <c r="B839" s="88"/>
      <c r="C839" s="89"/>
      <c r="D839" s="89"/>
      <c r="E839" s="90"/>
      <c r="F839" s="91"/>
      <c r="G839" s="92"/>
      <c r="H839" s="87"/>
      <c r="I839" s="93"/>
      <c r="J839" s="94"/>
      <c r="K839" s="95"/>
      <c r="L839" s="87"/>
      <c r="M839" s="94"/>
      <c r="N839" s="87"/>
      <c r="O839" s="87"/>
      <c r="P839" s="96"/>
      <c r="Q839" s="97"/>
      <c r="R839" s="87"/>
      <c r="S839" s="87"/>
    </row>
    <row r="840" customHeight="1" spans="1:19">
      <c r="A840" s="87"/>
      <c r="B840" s="88"/>
      <c r="C840" s="89"/>
      <c r="D840" s="89"/>
      <c r="E840" s="90"/>
      <c r="F840" s="91"/>
      <c r="G840" s="92"/>
      <c r="H840" s="87"/>
      <c r="I840" s="93"/>
      <c r="J840" s="94"/>
      <c r="K840" s="95"/>
      <c r="L840" s="87"/>
      <c r="M840" s="94"/>
      <c r="N840" s="87"/>
      <c r="O840" s="87"/>
      <c r="P840" s="96"/>
      <c r="Q840" s="97"/>
      <c r="R840" s="87"/>
      <c r="S840" s="87"/>
    </row>
    <row r="841" customHeight="1" spans="1:19">
      <c r="A841" s="87"/>
      <c r="B841" s="88"/>
      <c r="C841" s="89"/>
      <c r="D841" s="89"/>
      <c r="E841" s="90"/>
      <c r="F841" s="91"/>
      <c r="G841" s="92"/>
      <c r="H841" s="87"/>
      <c r="I841" s="93"/>
      <c r="J841" s="94"/>
      <c r="K841" s="95"/>
      <c r="L841" s="87"/>
      <c r="M841" s="94"/>
      <c r="N841" s="87"/>
      <c r="O841" s="87"/>
      <c r="P841" s="96"/>
      <c r="Q841" s="97"/>
      <c r="R841" s="87"/>
      <c r="S841" s="87"/>
    </row>
    <row r="842" customHeight="1" spans="1:19">
      <c r="A842" s="87"/>
      <c r="B842" s="88"/>
      <c r="C842" s="89"/>
      <c r="D842" s="89"/>
      <c r="E842" s="90"/>
      <c r="F842" s="91"/>
      <c r="G842" s="92"/>
      <c r="H842" s="87"/>
      <c r="I842" s="93"/>
      <c r="J842" s="94"/>
      <c r="K842" s="95"/>
      <c r="L842" s="87"/>
      <c r="M842" s="94"/>
      <c r="N842" s="87"/>
      <c r="O842" s="87"/>
      <c r="P842" s="96"/>
      <c r="Q842" s="97"/>
      <c r="R842" s="87"/>
      <c r="S842" s="87"/>
    </row>
    <row r="843" customHeight="1" spans="1:19">
      <c r="A843" s="87"/>
      <c r="B843" s="88"/>
      <c r="C843" s="89"/>
      <c r="D843" s="89"/>
      <c r="E843" s="90"/>
      <c r="F843" s="91"/>
      <c r="G843" s="92"/>
      <c r="H843" s="87"/>
      <c r="I843" s="93"/>
      <c r="J843" s="94"/>
      <c r="K843" s="95"/>
      <c r="L843" s="87"/>
      <c r="M843" s="94"/>
      <c r="N843" s="87"/>
      <c r="O843" s="87"/>
      <c r="P843" s="96"/>
      <c r="Q843" s="97"/>
      <c r="R843" s="87"/>
      <c r="S843" s="87"/>
    </row>
    <row r="844" customHeight="1" spans="1:19">
      <c r="A844" s="87"/>
      <c r="B844" s="88"/>
      <c r="C844" s="89"/>
      <c r="D844" s="89"/>
      <c r="E844" s="90"/>
      <c r="F844" s="91"/>
      <c r="G844" s="92"/>
      <c r="H844" s="87"/>
      <c r="I844" s="93"/>
      <c r="J844" s="94"/>
      <c r="K844" s="95"/>
      <c r="L844" s="87"/>
      <c r="M844" s="94"/>
      <c r="N844" s="87"/>
      <c r="O844" s="87"/>
      <c r="P844" s="96"/>
      <c r="Q844" s="97"/>
      <c r="R844" s="87"/>
      <c r="S844" s="87"/>
    </row>
    <row r="845" customHeight="1" spans="1:19">
      <c r="A845" s="87"/>
      <c r="B845" s="88"/>
      <c r="C845" s="89"/>
      <c r="D845" s="89"/>
      <c r="E845" s="90"/>
      <c r="F845" s="91"/>
      <c r="G845" s="92"/>
      <c r="H845" s="87"/>
      <c r="I845" s="93"/>
      <c r="J845" s="94"/>
      <c r="K845" s="95"/>
      <c r="L845" s="87"/>
      <c r="M845" s="94"/>
      <c r="N845" s="87"/>
      <c r="O845" s="87"/>
      <c r="P845" s="96"/>
      <c r="Q845" s="97"/>
      <c r="R845" s="87"/>
      <c r="S845" s="87"/>
    </row>
    <row r="846" customHeight="1" spans="1:19">
      <c r="A846" s="87"/>
      <c r="B846" s="88"/>
      <c r="C846" s="89"/>
      <c r="D846" s="89"/>
      <c r="E846" s="90"/>
      <c r="F846" s="91"/>
      <c r="G846" s="92"/>
      <c r="H846" s="87"/>
      <c r="I846" s="93"/>
      <c r="J846" s="94"/>
      <c r="K846" s="95"/>
      <c r="L846" s="87"/>
      <c r="M846" s="94"/>
      <c r="N846" s="87"/>
      <c r="O846" s="87"/>
      <c r="P846" s="96"/>
      <c r="Q846" s="97"/>
      <c r="R846" s="87"/>
      <c r="S846" s="87"/>
    </row>
    <row r="847" customHeight="1" spans="1:19">
      <c r="A847" s="87"/>
      <c r="B847" s="88"/>
      <c r="C847" s="89"/>
      <c r="D847" s="89"/>
      <c r="E847" s="90"/>
      <c r="F847" s="91"/>
      <c r="G847" s="92"/>
      <c r="H847" s="87"/>
      <c r="I847" s="93"/>
      <c r="J847" s="94"/>
      <c r="K847" s="95"/>
      <c r="L847" s="87"/>
      <c r="M847" s="94"/>
      <c r="N847" s="87"/>
      <c r="O847" s="87"/>
      <c r="P847" s="96"/>
      <c r="Q847" s="97"/>
      <c r="R847" s="87"/>
      <c r="S847" s="87"/>
    </row>
    <row r="848" customHeight="1" spans="1:19">
      <c r="A848" s="87"/>
      <c r="B848" s="88"/>
      <c r="C848" s="89"/>
      <c r="D848" s="89"/>
      <c r="E848" s="90"/>
      <c r="F848" s="91"/>
      <c r="G848" s="92"/>
      <c r="H848" s="87"/>
      <c r="I848" s="93"/>
      <c r="J848" s="94"/>
      <c r="K848" s="95"/>
      <c r="L848" s="87"/>
      <c r="M848" s="94"/>
      <c r="N848" s="87"/>
      <c r="O848" s="87"/>
      <c r="P848" s="96"/>
      <c r="Q848" s="97"/>
      <c r="R848" s="87"/>
      <c r="S848" s="87"/>
    </row>
    <row r="849" customHeight="1" spans="1:19">
      <c r="A849" s="87"/>
      <c r="B849" s="88"/>
      <c r="C849" s="89"/>
      <c r="D849" s="89"/>
      <c r="E849" s="90"/>
      <c r="F849" s="91"/>
      <c r="G849" s="92"/>
      <c r="H849" s="87"/>
      <c r="I849" s="93"/>
      <c r="J849" s="94"/>
      <c r="K849" s="95"/>
      <c r="L849" s="87"/>
      <c r="M849" s="94"/>
      <c r="N849" s="87"/>
      <c r="O849" s="87"/>
      <c r="P849" s="96"/>
      <c r="Q849" s="97"/>
      <c r="R849" s="87"/>
      <c r="S849" s="87"/>
    </row>
    <row r="850" customHeight="1" spans="1:19">
      <c r="A850" s="87"/>
      <c r="B850" s="88"/>
      <c r="C850" s="89"/>
      <c r="D850" s="89"/>
      <c r="E850" s="90"/>
      <c r="F850" s="91"/>
      <c r="G850" s="92"/>
      <c r="H850" s="87"/>
      <c r="I850" s="93"/>
      <c r="J850" s="94"/>
      <c r="K850" s="95"/>
      <c r="L850" s="87"/>
      <c r="M850" s="94"/>
      <c r="N850" s="87"/>
      <c r="O850" s="87"/>
      <c r="P850" s="96"/>
      <c r="Q850" s="97"/>
      <c r="R850" s="87"/>
      <c r="S850" s="87"/>
    </row>
    <row r="851" customHeight="1" spans="1:19">
      <c r="A851" s="87"/>
      <c r="B851" s="88"/>
      <c r="C851" s="89"/>
      <c r="D851" s="89"/>
      <c r="E851" s="90"/>
      <c r="F851" s="91"/>
      <c r="G851" s="92"/>
      <c r="H851" s="87"/>
      <c r="I851" s="93"/>
      <c r="J851" s="94"/>
      <c r="K851" s="95"/>
      <c r="L851" s="87"/>
      <c r="M851" s="94"/>
      <c r="N851" s="87"/>
      <c r="O851" s="87"/>
      <c r="P851" s="96"/>
      <c r="Q851" s="97"/>
      <c r="R851" s="87"/>
      <c r="S851" s="87"/>
    </row>
    <row r="852" customHeight="1" spans="1:19">
      <c r="A852" s="87"/>
      <c r="B852" s="88"/>
      <c r="C852" s="89"/>
      <c r="D852" s="89"/>
      <c r="E852" s="90"/>
      <c r="F852" s="91"/>
      <c r="G852" s="92"/>
      <c r="H852" s="87"/>
      <c r="I852" s="93"/>
      <c r="J852" s="94"/>
      <c r="K852" s="95"/>
      <c r="L852" s="87"/>
      <c r="M852" s="94"/>
      <c r="N852" s="87"/>
      <c r="O852" s="87"/>
      <c r="P852" s="96"/>
      <c r="Q852" s="97"/>
      <c r="R852" s="87"/>
      <c r="S852" s="87"/>
    </row>
    <row r="853" customHeight="1" spans="1:19">
      <c r="A853" s="87"/>
      <c r="B853" s="88"/>
      <c r="C853" s="89"/>
      <c r="D853" s="89"/>
      <c r="E853" s="90"/>
      <c r="F853" s="91"/>
      <c r="G853" s="92"/>
      <c r="H853" s="87"/>
      <c r="I853" s="93"/>
      <c r="J853" s="94"/>
      <c r="K853" s="95"/>
      <c r="L853" s="87"/>
      <c r="M853" s="94"/>
      <c r="N853" s="87"/>
      <c r="O853" s="87"/>
      <c r="P853" s="96"/>
      <c r="Q853" s="97"/>
      <c r="R853" s="87"/>
      <c r="S853" s="87"/>
    </row>
    <row r="854" customHeight="1" spans="1:19">
      <c r="A854" s="87"/>
      <c r="B854" s="88"/>
      <c r="C854" s="89"/>
      <c r="D854" s="89"/>
      <c r="E854" s="90"/>
      <c r="F854" s="91"/>
      <c r="G854" s="92"/>
      <c r="H854" s="87"/>
      <c r="I854" s="93"/>
      <c r="J854" s="94"/>
      <c r="K854" s="95"/>
      <c r="L854" s="87"/>
      <c r="M854" s="94"/>
      <c r="N854" s="87"/>
      <c r="O854" s="87"/>
      <c r="P854" s="96"/>
      <c r="Q854" s="97"/>
      <c r="R854" s="87"/>
      <c r="S854" s="87"/>
    </row>
    <row r="855" customHeight="1" spans="1:19">
      <c r="A855" s="87"/>
      <c r="B855" s="88"/>
      <c r="C855" s="89"/>
      <c r="D855" s="89"/>
      <c r="E855" s="90"/>
      <c r="F855" s="91"/>
      <c r="G855" s="92"/>
      <c r="H855" s="87"/>
      <c r="I855" s="93"/>
      <c r="J855" s="94"/>
      <c r="K855" s="95"/>
      <c r="L855" s="87"/>
      <c r="M855" s="94"/>
      <c r="N855" s="87"/>
      <c r="O855" s="87"/>
      <c r="P855" s="96"/>
      <c r="Q855" s="97"/>
      <c r="R855" s="87"/>
      <c r="S855" s="87"/>
    </row>
    <row r="856" customHeight="1" spans="1:19">
      <c r="A856" s="87"/>
      <c r="B856" s="88"/>
      <c r="C856" s="89"/>
      <c r="D856" s="89"/>
      <c r="E856" s="90"/>
      <c r="F856" s="91"/>
      <c r="G856" s="92"/>
      <c r="H856" s="87"/>
      <c r="I856" s="93"/>
      <c r="J856" s="94"/>
      <c r="K856" s="95"/>
      <c r="L856" s="87"/>
      <c r="M856" s="94"/>
      <c r="N856" s="87"/>
      <c r="O856" s="87"/>
      <c r="P856" s="96"/>
      <c r="Q856" s="97"/>
      <c r="R856" s="87"/>
      <c r="S856" s="87"/>
    </row>
    <row r="857" customHeight="1" spans="1:19">
      <c r="A857" s="87"/>
      <c r="B857" s="88"/>
      <c r="C857" s="89"/>
      <c r="D857" s="89"/>
      <c r="E857" s="90"/>
      <c r="F857" s="91"/>
      <c r="G857" s="92"/>
      <c r="H857" s="87"/>
      <c r="I857" s="93"/>
      <c r="J857" s="94"/>
      <c r="K857" s="95"/>
      <c r="L857" s="87"/>
      <c r="M857" s="94"/>
      <c r="N857" s="87"/>
      <c r="O857" s="87"/>
      <c r="P857" s="96"/>
      <c r="Q857" s="97"/>
      <c r="R857" s="87"/>
      <c r="S857" s="87"/>
    </row>
    <row r="858" customHeight="1" spans="1:19">
      <c r="A858" s="87"/>
      <c r="B858" s="88"/>
      <c r="C858" s="89"/>
      <c r="D858" s="89"/>
      <c r="E858" s="90"/>
      <c r="F858" s="91"/>
      <c r="G858" s="92"/>
      <c r="H858" s="87"/>
      <c r="I858" s="93"/>
      <c r="J858" s="94"/>
      <c r="K858" s="95"/>
      <c r="L858" s="87"/>
      <c r="M858" s="94"/>
      <c r="N858" s="87"/>
      <c r="O858" s="87"/>
      <c r="P858" s="96"/>
      <c r="Q858" s="97"/>
      <c r="R858" s="87"/>
      <c r="S858" s="87"/>
    </row>
    <row r="859" customHeight="1" spans="1:19">
      <c r="A859" s="87"/>
      <c r="B859" s="88"/>
      <c r="C859" s="89"/>
      <c r="D859" s="89"/>
      <c r="E859" s="90"/>
      <c r="F859" s="91"/>
      <c r="G859" s="92"/>
      <c r="H859" s="87"/>
      <c r="I859" s="93"/>
      <c r="J859" s="94"/>
      <c r="K859" s="95"/>
      <c r="L859" s="87"/>
      <c r="M859" s="94"/>
      <c r="N859" s="87"/>
      <c r="O859" s="87"/>
      <c r="P859" s="96"/>
      <c r="Q859" s="97"/>
      <c r="R859" s="87"/>
      <c r="S859" s="87"/>
    </row>
    <row r="860" customHeight="1" spans="1:19">
      <c r="A860" s="87"/>
      <c r="B860" s="88"/>
      <c r="C860" s="89"/>
      <c r="D860" s="89"/>
      <c r="E860" s="90"/>
      <c r="F860" s="91"/>
      <c r="G860" s="92"/>
      <c r="H860" s="87"/>
      <c r="I860" s="93"/>
      <c r="J860" s="94"/>
      <c r="K860" s="95"/>
      <c r="L860" s="87"/>
      <c r="M860" s="94"/>
      <c r="N860" s="87"/>
      <c r="O860" s="87"/>
      <c r="P860" s="96"/>
      <c r="Q860" s="97"/>
      <c r="R860" s="87"/>
      <c r="S860" s="87"/>
    </row>
    <row r="861" customHeight="1" spans="1:19">
      <c r="A861" s="87"/>
      <c r="B861" s="88"/>
      <c r="C861" s="89"/>
      <c r="D861" s="89"/>
      <c r="E861" s="90"/>
      <c r="F861" s="91"/>
      <c r="G861" s="92"/>
      <c r="H861" s="87"/>
      <c r="I861" s="93"/>
      <c r="J861" s="94"/>
      <c r="K861" s="95"/>
      <c r="L861" s="87"/>
      <c r="M861" s="94"/>
      <c r="N861" s="87"/>
      <c r="O861" s="87"/>
      <c r="P861" s="96"/>
      <c r="Q861" s="97"/>
      <c r="R861" s="87"/>
      <c r="S861" s="87"/>
    </row>
    <row r="862" customHeight="1" spans="1:19">
      <c r="A862" s="87"/>
      <c r="B862" s="88"/>
      <c r="C862" s="89"/>
      <c r="D862" s="89"/>
      <c r="E862" s="90"/>
      <c r="F862" s="91"/>
      <c r="G862" s="92"/>
      <c r="H862" s="87"/>
      <c r="I862" s="93"/>
      <c r="J862" s="94"/>
      <c r="K862" s="95"/>
      <c r="L862" s="87"/>
      <c r="M862" s="94"/>
      <c r="N862" s="87"/>
      <c r="O862" s="87"/>
      <c r="P862" s="96"/>
      <c r="Q862" s="97"/>
      <c r="R862" s="87"/>
      <c r="S862" s="87"/>
    </row>
    <row r="863" customHeight="1" spans="1:19">
      <c r="A863" s="87"/>
      <c r="B863" s="88"/>
      <c r="C863" s="89"/>
      <c r="D863" s="89"/>
      <c r="E863" s="90"/>
      <c r="F863" s="91"/>
      <c r="G863" s="92"/>
      <c r="H863" s="87"/>
      <c r="I863" s="93"/>
      <c r="J863" s="94"/>
      <c r="K863" s="95"/>
      <c r="L863" s="87"/>
      <c r="M863" s="94"/>
      <c r="N863" s="87"/>
      <c r="O863" s="87"/>
      <c r="P863" s="96"/>
      <c r="Q863" s="97"/>
      <c r="R863" s="87"/>
      <c r="S863" s="87"/>
    </row>
    <row r="864" customHeight="1" spans="1:19">
      <c r="A864" s="87"/>
      <c r="B864" s="88"/>
      <c r="C864" s="89"/>
      <c r="D864" s="89"/>
      <c r="E864" s="90"/>
      <c r="F864" s="91"/>
      <c r="G864" s="92"/>
      <c r="H864" s="87"/>
      <c r="I864" s="93"/>
      <c r="J864" s="94"/>
      <c r="K864" s="95"/>
      <c r="L864" s="87"/>
      <c r="M864" s="94"/>
      <c r="N864" s="87"/>
      <c r="O864" s="87"/>
      <c r="P864" s="96"/>
      <c r="Q864" s="97"/>
      <c r="R864" s="87"/>
      <c r="S864" s="87"/>
    </row>
    <row r="865" customHeight="1" spans="1:19">
      <c r="A865" s="87"/>
      <c r="B865" s="88"/>
      <c r="C865" s="89"/>
      <c r="D865" s="89"/>
      <c r="E865" s="90"/>
      <c r="F865" s="91"/>
      <c r="G865" s="92"/>
      <c r="H865" s="87"/>
      <c r="I865" s="93"/>
      <c r="J865" s="94"/>
      <c r="K865" s="95"/>
      <c r="L865" s="87"/>
      <c r="M865" s="94"/>
      <c r="N865" s="87"/>
      <c r="O865" s="87"/>
      <c r="P865" s="96"/>
      <c r="Q865" s="97"/>
      <c r="R865" s="87"/>
      <c r="S865" s="87"/>
    </row>
    <row r="866" customHeight="1" spans="1:19">
      <c r="A866" s="87"/>
      <c r="B866" s="88"/>
      <c r="C866" s="89"/>
      <c r="D866" s="89"/>
      <c r="E866" s="90"/>
      <c r="F866" s="91"/>
      <c r="G866" s="92"/>
      <c r="H866" s="87"/>
      <c r="I866" s="93"/>
      <c r="J866" s="94"/>
      <c r="K866" s="95"/>
      <c r="L866" s="87"/>
      <c r="M866" s="94"/>
      <c r="N866" s="87"/>
      <c r="O866" s="87"/>
      <c r="P866" s="96"/>
      <c r="Q866" s="97"/>
      <c r="R866" s="87"/>
      <c r="S866" s="87"/>
    </row>
    <row r="867" customHeight="1" spans="1:19">
      <c r="A867" s="87"/>
      <c r="B867" s="88"/>
      <c r="C867" s="89"/>
      <c r="D867" s="89"/>
      <c r="E867" s="90"/>
      <c r="F867" s="91"/>
      <c r="G867" s="92"/>
      <c r="H867" s="87"/>
      <c r="I867" s="93"/>
      <c r="J867" s="94"/>
      <c r="K867" s="95"/>
      <c r="L867" s="87"/>
      <c r="M867" s="94"/>
      <c r="N867" s="87"/>
      <c r="O867" s="87"/>
      <c r="P867" s="96"/>
      <c r="Q867" s="97"/>
      <c r="R867" s="87"/>
      <c r="S867" s="87"/>
    </row>
    <row r="868" customHeight="1" spans="1:19">
      <c r="A868" s="87"/>
      <c r="B868" s="88"/>
      <c r="C868" s="89"/>
      <c r="D868" s="89"/>
      <c r="E868" s="90"/>
      <c r="F868" s="91"/>
      <c r="G868" s="92"/>
      <c r="H868" s="87"/>
      <c r="I868" s="93"/>
      <c r="J868" s="94"/>
      <c r="K868" s="95"/>
      <c r="L868" s="87"/>
      <c r="M868" s="94"/>
      <c r="N868" s="87"/>
      <c r="O868" s="87"/>
      <c r="P868" s="96"/>
      <c r="Q868" s="97"/>
      <c r="R868" s="87"/>
      <c r="S868" s="87"/>
    </row>
    <row r="869" customHeight="1" spans="1:19">
      <c r="A869" s="87"/>
      <c r="B869" s="88"/>
      <c r="C869" s="89"/>
      <c r="D869" s="89"/>
      <c r="E869" s="90"/>
      <c r="F869" s="91"/>
      <c r="G869" s="92"/>
      <c r="H869" s="87"/>
      <c r="I869" s="93"/>
      <c r="J869" s="94"/>
      <c r="K869" s="95"/>
      <c r="L869" s="87"/>
      <c r="M869" s="94"/>
      <c r="N869" s="87"/>
      <c r="O869" s="87"/>
      <c r="P869" s="96"/>
      <c r="Q869" s="97"/>
      <c r="R869" s="87"/>
      <c r="S869" s="87"/>
    </row>
    <row r="870" customHeight="1" spans="1:19">
      <c r="A870" s="87"/>
      <c r="B870" s="88"/>
      <c r="C870" s="89"/>
      <c r="D870" s="89"/>
      <c r="E870" s="90"/>
      <c r="F870" s="91"/>
      <c r="G870" s="92"/>
      <c r="H870" s="87"/>
      <c r="I870" s="93"/>
      <c r="J870" s="94"/>
      <c r="K870" s="95"/>
      <c r="L870" s="87"/>
      <c r="M870" s="94"/>
      <c r="N870" s="87"/>
      <c r="O870" s="87"/>
      <c r="P870" s="96"/>
      <c r="Q870" s="97"/>
      <c r="R870" s="87"/>
      <c r="S870" s="87"/>
    </row>
    <row r="871" customHeight="1" spans="1:19">
      <c r="A871" s="87"/>
      <c r="B871" s="88"/>
      <c r="C871" s="89"/>
      <c r="D871" s="89"/>
      <c r="E871" s="90"/>
      <c r="F871" s="91"/>
      <c r="G871" s="92"/>
      <c r="H871" s="87"/>
      <c r="I871" s="93"/>
      <c r="J871" s="94"/>
      <c r="K871" s="95"/>
      <c r="L871" s="87"/>
      <c r="M871" s="94"/>
      <c r="N871" s="87"/>
      <c r="O871" s="87"/>
      <c r="P871" s="96"/>
      <c r="Q871" s="97"/>
      <c r="R871" s="87"/>
      <c r="S871" s="87"/>
    </row>
    <row r="872" customHeight="1" spans="1:19">
      <c r="A872" s="87"/>
      <c r="B872" s="88"/>
      <c r="C872" s="89"/>
      <c r="D872" s="89"/>
      <c r="E872" s="90"/>
      <c r="F872" s="91"/>
      <c r="G872" s="92"/>
      <c r="H872" s="87"/>
      <c r="I872" s="93"/>
      <c r="J872" s="94"/>
      <c r="K872" s="95"/>
      <c r="L872" s="87"/>
      <c r="M872" s="94"/>
      <c r="N872" s="87"/>
      <c r="O872" s="87"/>
      <c r="P872" s="96"/>
      <c r="Q872" s="97"/>
      <c r="R872" s="87"/>
      <c r="S872" s="87"/>
    </row>
    <row r="873" customHeight="1" spans="1:19">
      <c r="A873" s="87"/>
      <c r="B873" s="88"/>
      <c r="C873" s="89"/>
      <c r="D873" s="89"/>
      <c r="E873" s="90"/>
      <c r="F873" s="91"/>
      <c r="G873" s="92"/>
      <c r="H873" s="87"/>
      <c r="I873" s="93"/>
      <c r="J873" s="94"/>
      <c r="K873" s="95"/>
      <c r="L873" s="87"/>
      <c r="M873" s="94"/>
      <c r="N873" s="87"/>
      <c r="O873" s="87"/>
      <c r="P873" s="96"/>
      <c r="Q873" s="97"/>
      <c r="R873" s="87"/>
      <c r="S873" s="87"/>
    </row>
    <row r="874" customHeight="1" spans="1:19">
      <c r="A874" s="87"/>
      <c r="B874" s="88"/>
      <c r="C874" s="89"/>
      <c r="D874" s="89"/>
      <c r="E874" s="90"/>
      <c r="F874" s="91"/>
      <c r="G874" s="92"/>
      <c r="H874" s="87"/>
      <c r="I874" s="93"/>
      <c r="J874" s="94"/>
      <c r="K874" s="95"/>
      <c r="L874" s="87"/>
      <c r="M874" s="94"/>
      <c r="N874" s="87"/>
      <c r="O874" s="87"/>
      <c r="P874" s="96"/>
      <c r="Q874" s="97"/>
      <c r="R874" s="87"/>
      <c r="S874" s="87"/>
    </row>
    <row r="875" customHeight="1" spans="1:19">
      <c r="A875" s="87"/>
      <c r="B875" s="88"/>
      <c r="C875" s="89"/>
      <c r="D875" s="89"/>
      <c r="E875" s="90"/>
      <c r="F875" s="91"/>
      <c r="G875" s="92"/>
      <c r="H875" s="87"/>
      <c r="I875" s="93"/>
      <c r="J875" s="94"/>
      <c r="K875" s="95"/>
      <c r="L875" s="87"/>
      <c r="M875" s="94"/>
      <c r="N875" s="87"/>
      <c r="O875" s="87"/>
      <c r="P875" s="96"/>
      <c r="Q875" s="97"/>
      <c r="R875" s="87"/>
      <c r="S875" s="87"/>
    </row>
    <row r="876" customHeight="1" spans="1:19">
      <c r="A876" s="87"/>
      <c r="B876" s="88"/>
      <c r="C876" s="89"/>
      <c r="D876" s="89"/>
      <c r="E876" s="90"/>
      <c r="F876" s="91"/>
      <c r="G876" s="92"/>
      <c r="H876" s="87"/>
      <c r="I876" s="93"/>
      <c r="J876" s="94"/>
      <c r="K876" s="95"/>
      <c r="L876" s="87"/>
      <c r="M876" s="94"/>
      <c r="N876" s="87"/>
      <c r="O876" s="87"/>
      <c r="P876" s="96"/>
      <c r="Q876" s="97"/>
      <c r="R876" s="87"/>
      <c r="S876" s="87"/>
    </row>
    <row r="877" customHeight="1" spans="1:19">
      <c r="A877" s="87"/>
      <c r="B877" s="88"/>
      <c r="C877" s="89"/>
      <c r="D877" s="89"/>
      <c r="E877" s="90"/>
      <c r="F877" s="91"/>
      <c r="G877" s="92"/>
      <c r="H877" s="87"/>
      <c r="I877" s="93"/>
      <c r="J877" s="94"/>
      <c r="K877" s="95"/>
      <c r="L877" s="87"/>
      <c r="M877" s="94"/>
      <c r="N877" s="87"/>
      <c r="O877" s="87"/>
      <c r="P877" s="96"/>
      <c r="Q877" s="97"/>
      <c r="R877" s="87"/>
      <c r="S877" s="87"/>
    </row>
    <row r="878" customHeight="1" spans="1:19">
      <c r="A878" s="87"/>
      <c r="B878" s="88"/>
      <c r="C878" s="89"/>
      <c r="D878" s="89"/>
      <c r="E878" s="90"/>
      <c r="F878" s="91"/>
      <c r="G878" s="92"/>
      <c r="H878" s="87"/>
      <c r="I878" s="93"/>
      <c r="J878" s="94"/>
      <c r="K878" s="95"/>
      <c r="L878" s="87"/>
      <c r="M878" s="94"/>
      <c r="N878" s="87"/>
      <c r="O878" s="87"/>
      <c r="P878" s="96"/>
      <c r="Q878" s="97"/>
      <c r="R878" s="87"/>
      <c r="S878" s="87"/>
    </row>
    <row r="879" customHeight="1" spans="1:19">
      <c r="A879" s="87"/>
      <c r="B879" s="88"/>
      <c r="C879" s="89"/>
      <c r="D879" s="89"/>
      <c r="E879" s="90"/>
      <c r="F879" s="91"/>
      <c r="G879" s="92"/>
      <c r="H879" s="87"/>
      <c r="I879" s="93"/>
      <c r="J879" s="94"/>
      <c r="K879" s="95"/>
      <c r="L879" s="87"/>
      <c r="M879" s="94"/>
      <c r="N879" s="87"/>
      <c r="O879" s="87"/>
      <c r="P879" s="96"/>
      <c r="Q879" s="97"/>
      <c r="R879" s="87"/>
      <c r="S879" s="87"/>
    </row>
    <row r="880" customHeight="1" spans="1:19">
      <c r="A880" s="87"/>
      <c r="B880" s="88"/>
      <c r="C880" s="89"/>
      <c r="D880" s="89"/>
      <c r="E880" s="90"/>
      <c r="F880" s="91"/>
      <c r="G880" s="92"/>
      <c r="H880" s="87"/>
      <c r="I880" s="93"/>
      <c r="J880" s="94"/>
      <c r="K880" s="95"/>
      <c r="L880" s="87"/>
      <c r="M880" s="94"/>
      <c r="N880" s="87"/>
      <c r="O880" s="87"/>
      <c r="P880" s="96"/>
      <c r="Q880" s="97"/>
      <c r="R880" s="87"/>
      <c r="S880" s="87"/>
    </row>
    <row r="881" customHeight="1" spans="1:19">
      <c r="A881" s="87"/>
      <c r="B881" s="88"/>
      <c r="C881" s="89"/>
      <c r="D881" s="89"/>
      <c r="E881" s="90"/>
      <c r="F881" s="91"/>
      <c r="G881" s="92"/>
      <c r="H881" s="87"/>
      <c r="I881" s="93"/>
      <c r="J881" s="94"/>
      <c r="K881" s="95"/>
      <c r="L881" s="87"/>
      <c r="M881" s="94"/>
      <c r="N881" s="87"/>
      <c r="O881" s="87"/>
      <c r="P881" s="96"/>
      <c r="Q881" s="97"/>
      <c r="R881" s="87"/>
      <c r="S881" s="87"/>
    </row>
    <row r="882" customHeight="1" spans="1:19">
      <c r="A882" s="87"/>
      <c r="B882" s="88"/>
      <c r="C882" s="89"/>
      <c r="D882" s="89"/>
      <c r="E882" s="90"/>
      <c r="F882" s="91"/>
      <c r="G882" s="92"/>
      <c r="H882" s="87"/>
      <c r="I882" s="93"/>
      <c r="J882" s="94"/>
      <c r="K882" s="95"/>
      <c r="L882" s="87"/>
      <c r="M882" s="94"/>
      <c r="N882" s="87"/>
      <c r="O882" s="87"/>
      <c r="P882" s="96"/>
      <c r="Q882" s="97"/>
      <c r="R882" s="87"/>
      <c r="S882" s="87"/>
    </row>
    <row r="883" customHeight="1" spans="1:19">
      <c r="A883" s="87"/>
      <c r="B883" s="88"/>
      <c r="C883" s="89"/>
      <c r="D883" s="89"/>
      <c r="E883" s="90"/>
      <c r="F883" s="91"/>
      <c r="G883" s="92"/>
      <c r="H883" s="87"/>
      <c r="I883" s="93"/>
      <c r="J883" s="94"/>
      <c r="K883" s="95"/>
      <c r="L883" s="87"/>
      <c r="M883" s="94"/>
      <c r="N883" s="87"/>
      <c r="O883" s="87"/>
      <c r="P883" s="96"/>
      <c r="Q883" s="97"/>
      <c r="R883" s="87"/>
      <c r="S883" s="87"/>
    </row>
    <row r="884" customHeight="1" spans="1:19">
      <c r="A884" s="87"/>
      <c r="B884" s="88"/>
      <c r="C884" s="89"/>
      <c r="D884" s="89"/>
      <c r="E884" s="90"/>
      <c r="F884" s="91"/>
      <c r="G884" s="92"/>
      <c r="H884" s="87"/>
      <c r="I884" s="93"/>
      <c r="J884" s="94"/>
      <c r="K884" s="95"/>
      <c r="L884" s="87"/>
      <c r="M884" s="94"/>
      <c r="N884" s="87"/>
      <c r="O884" s="87"/>
      <c r="P884" s="96"/>
      <c r="Q884" s="97"/>
      <c r="R884" s="87"/>
      <c r="S884" s="87"/>
    </row>
    <row r="885" customHeight="1" spans="1:19">
      <c r="A885" s="87"/>
      <c r="B885" s="88"/>
      <c r="C885" s="89"/>
      <c r="D885" s="89"/>
      <c r="E885" s="90"/>
      <c r="F885" s="91"/>
      <c r="G885" s="92"/>
      <c r="H885" s="87"/>
      <c r="I885" s="93"/>
      <c r="J885" s="94"/>
      <c r="K885" s="95"/>
      <c r="L885" s="87"/>
      <c r="M885" s="94"/>
      <c r="N885" s="87"/>
      <c r="O885" s="87"/>
      <c r="P885" s="96"/>
      <c r="Q885" s="97"/>
      <c r="R885" s="87"/>
      <c r="S885" s="87"/>
    </row>
    <row r="886" customHeight="1" spans="1:19">
      <c r="A886" s="87"/>
      <c r="B886" s="88"/>
      <c r="C886" s="89"/>
      <c r="D886" s="89"/>
      <c r="E886" s="90"/>
      <c r="F886" s="91"/>
      <c r="G886" s="92"/>
      <c r="H886" s="87"/>
      <c r="I886" s="93"/>
      <c r="J886" s="94"/>
      <c r="K886" s="95"/>
      <c r="L886" s="87"/>
      <c r="M886" s="94"/>
      <c r="N886" s="87"/>
      <c r="O886" s="87"/>
      <c r="P886" s="96"/>
      <c r="Q886" s="97"/>
      <c r="R886" s="87"/>
      <c r="S886" s="87"/>
    </row>
    <row r="887" customHeight="1" spans="1:19">
      <c r="A887" s="87"/>
      <c r="B887" s="88"/>
      <c r="C887" s="89"/>
      <c r="D887" s="89"/>
      <c r="E887" s="90"/>
      <c r="F887" s="91"/>
      <c r="G887" s="92"/>
      <c r="H887" s="87"/>
      <c r="I887" s="93"/>
      <c r="J887" s="94"/>
      <c r="K887" s="95"/>
      <c r="L887" s="87"/>
      <c r="M887" s="94"/>
      <c r="N887" s="87"/>
      <c r="O887" s="87"/>
      <c r="P887" s="96"/>
      <c r="Q887" s="97"/>
      <c r="R887" s="87"/>
      <c r="S887" s="87"/>
    </row>
    <row r="888" customHeight="1" spans="1:19">
      <c r="A888" s="87"/>
      <c r="B888" s="88"/>
      <c r="C888" s="89"/>
      <c r="D888" s="89"/>
      <c r="E888" s="90"/>
      <c r="F888" s="91"/>
      <c r="G888" s="92"/>
      <c r="H888" s="87"/>
      <c r="I888" s="93"/>
      <c r="J888" s="94"/>
      <c r="K888" s="95"/>
      <c r="L888" s="87"/>
      <c r="M888" s="94"/>
      <c r="N888" s="87"/>
      <c r="O888" s="87"/>
      <c r="P888" s="96"/>
      <c r="Q888" s="97"/>
      <c r="R888" s="87"/>
      <c r="S888" s="87"/>
    </row>
    <row r="889" customHeight="1" spans="1:19">
      <c r="A889" s="87"/>
      <c r="B889" s="88"/>
      <c r="C889" s="89"/>
      <c r="D889" s="89"/>
      <c r="E889" s="90"/>
      <c r="F889" s="91"/>
      <c r="G889" s="92"/>
      <c r="H889" s="87"/>
      <c r="I889" s="93"/>
      <c r="J889" s="94"/>
      <c r="K889" s="95"/>
      <c r="L889" s="87"/>
      <c r="M889" s="94"/>
      <c r="N889" s="87"/>
      <c r="O889" s="87"/>
      <c r="P889" s="96"/>
      <c r="Q889" s="97"/>
      <c r="R889" s="87"/>
      <c r="S889" s="87"/>
    </row>
    <row r="890" customHeight="1" spans="1:19">
      <c r="A890" s="87"/>
      <c r="B890" s="88"/>
      <c r="C890" s="89"/>
      <c r="D890" s="89"/>
      <c r="E890" s="90"/>
      <c r="F890" s="91"/>
      <c r="G890" s="92"/>
      <c r="H890" s="87"/>
      <c r="I890" s="93"/>
      <c r="J890" s="94"/>
      <c r="K890" s="95"/>
      <c r="L890" s="87"/>
      <c r="M890" s="94"/>
      <c r="N890" s="87"/>
      <c r="O890" s="87"/>
      <c r="P890" s="96"/>
      <c r="Q890" s="97"/>
      <c r="R890" s="87"/>
      <c r="S890" s="87"/>
    </row>
    <row r="891" customHeight="1" spans="1:19">
      <c r="A891" s="87"/>
      <c r="B891" s="88"/>
      <c r="C891" s="89"/>
      <c r="D891" s="89"/>
      <c r="E891" s="90"/>
      <c r="F891" s="91"/>
      <c r="G891" s="92"/>
      <c r="H891" s="87"/>
      <c r="I891" s="93"/>
      <c r="J891" s="94"/>
      <c r="K891" s="95"/>
      <c r="L891" s="87"/>
      <c r="M891" s="94"/>
      <c r="N891" s="87"/>
      <c r="O891" s="87"/>
      <c r="P891" s="96"/>
      <c r="Q891" s="97"/>
      <c r="R891" s="87"/>
      <c r="S891" s="87"/>
    </row>
    <row r="892" customHeight="1" spans="1:19">
      <c r="A892" s="87"/>
      <c r="B892" s="88"/>
      <c r="C892" s="89"/>
      <c r="D892" s="89"/>
      <c r="E892" s="90"/>
      <c r="F892" s="91"/>
      <c r="G892" s="92"/>
      <c r="H892" s="87"/>
      <c r="I892" s="93"/>
      <c r="J892" s="94"/>
      <c r="K892" s="95"/>
      <c r="L892" s="87"/>
      <c r="M892" s="94"/>
      <c r="N892" s="87"/>
      <c r="O892" s="87"/>
      <c r="P892" s="96"/>
      <c r="Q892" s="97"/>
      <c r="R892" s="87"/>
      <c r="S892" s="87"/>
    </row>
    <row r="893" customHeight="1" spans="1:19">
      <c r="A893" s="87"/>
      <c r="B893" s="88"/>
      <c r="C893" s="89"/>
      <c r="D893" s="89"/>
      <c r="E893" s="90"/>
      <c r="F893" s="91"/>
      <c r="G893" s="92"/>
      <c r="H893" s="87"/>
      <c r="I893" s="93"/>
      <c r="J893" s="94"/>
      <c r="K893" s="95"/>
      <c r="L893" s="87"/>
      <c r="M893" s="94"/>
      <c r="N893" s="87"/>
      <c r="O893" s="87"/>
      <c r="P893" s="96"/>
      <c r="Q893" s="97"/>
      <c r="R893" s="87"/>
      <c r="S893" s="87"/>
    </row>
    <row r="894" customHeight="1" spans="1:19">
      <c r="A894" s="87"/>
      <c r="B894" s="88"/>
      <c r="C894" s="89"/>
      <c r="D894" s="89"/>
      <c r="E894" s="90"/>
      <c r="F894" s="91"/>
      <c r="G894" s="92"/>
      <c r="H894" s="87"/>
      <c r="I894" s="93"/>
      <c r="J894" s="94"/>
      <c r="K894" s="95"/>
      <c r="L894" s="87"/>
      <c r="M894" s="94"/>
      <c r="N894" s="87"/>
      <c r="O894" s="87"/>
      <c r="P894" s="96"/>
      <c r="Q894" s="97"/>
      <c r="R894" s="87"/>
      <c r="S894" s="87"/>
    </row>
    <row r="895" customHeight="1" spans="1:19">
      <c r="A895" s="87"/>
      <c r="B895" s="88"/>
      <c r="C895" s="89"/>
      <c r="D895" s="89"/>
      <c r="E895" s="90"/>
      <c r="F895" s="91"/>
      <c r="G895" s="92"/>
      <c r="H895" s="87"/>
      <c r="I895" s="93"/>
      <c r="J895" s="94"/>
      <c r="K895" s="95"/>
      <c r="L895" s="87"/>
      <c r="M895" s="94"/>
      <c r="N895" s="87"/>
      <c r="O895" s="87"/>
      <c r="P895" s="96"/>
      <c r="Q895" s="97"/>
      <c r="R895" s="87"/>
      <c r="S895" s="87"/>
    </row>
    <row r="896" customHeight="1" spans="1:19">
      <c r="A896" s="87"/>
      <c r="B896" s="88"/>
      <c r="C896" s="89"/>
      <c r="D896" s="89"/>
      <c r="E896" s="90"/>
      <c r="F896" s="91"/>
      <c r="G896" s="92"/>
      <c r="H896" s="87"/>
      <c r="I896" s="93"/>
      <c r="J896" s="94"/>
      <c r="K896" s="95"/>
      <c r="L896" s="87"/>
      <c r="M896" s="94"/>
      <c r="N896" s="87"/>
      <c r="O896" s="87"/>
      <c r="P896" s="96"/>
      <c r="Q896" s="97"/>
      <c r="R896" s="87"/>
      <c r="S896" s="87"/>
    </row>
    <row r="897" customHeight="1" spans="1:19">
      <c r="A897" s="87"/>
      <c r="B897" s="88"/>
      <c r="C897" s="89"/>
      <c r="D897" s="89"/>
      <c r="E897" s="90"/>
      <c r="F897" s="91"/>
      <c r="G897" s="92"/>
      <c r="H897" s="87"/>
      <c r="I897" s="93"/>
      <c r="J897" s="94"/>
      <c r="K897" s="95"/>
      <c r="L897" s="87"/>
      <c r="M897" s="94"/>
      <c r="N897" s="87"/>
      <c r="O897" s="87"/>
      <c r="P897" s="96"/>
      <c r="Q897" s="97"/>
      <c r="R897" s="87"/>
      <c r="S897" s="87"/>
    </row>
    <row r="898" customHeight="1" spans="1:19">
      <c r="A898" s="87"/>
      <c r="B898" s="88"/>
      <c r="C898" s="89"/>
      <c r="D898" s="89"/>
      <c r="E898" s="90"/>
      <c r="F898" s="91"/>
      <c r="G898" s="92"/>
      <c r="H898" s="87"/>
      <c r="I898" s="93"/>
      <c r="J898" s="94"/>
      <c r="K898" s="95"/>
      <c r="L898" s="87"/>
      <c r="M898" s="94"/>
      <c r="N898" s="87"/>
      <c r="O898" s="87"/>
      <c r="P898" s="96"/>
      <c r="Q898" s="97"/>
      <c r="R898" s="87"/>
      <c r="S898" s="87"/>
    </row>
    <row r="899" customHeight="1" spans="1:19">
      <c r="A899" s="87"/>
      <c r="B899" s="88"/>
      <c r="C899" s="89"/>
      <c r="D899" s="89"/>
      <c r="E899" s="90"/>
      <c r="F899" s="91"/>
      <c r="G899" s="92"/>
      <c r="H899" s="87"/>
      <c r="I899" s="93"/>
      <c r="J899" s="94"/>
      <c r="K899" s="95"/>
      <c r="L899" s="87"/>
      <c r="M899" s="94"/>
      <c r="N899" s="87"/>
      <c r="O899" s="87"/>
      <c r="P899" s="96"/>
      <c r="Q899" s="97"/>
      <c r="R899" s="87"/>
      <c r="S899" s="87"/>
    </row>
    <row r="900" customHeight="1" spans="1:19">
      <c r="A900" s="87"/>
      <c r="B900" s="88"/>
      <c r="C900" s="89"/>
      <c r="D900" s="89"/>
      <c r="E900" s="90"/>
      <c r="F900" s="91"/>
      <c r="G900" s="92"/>
      <c r="H900" s="87"/>
      <c r="I900" s="93"/>
      <c r="J900" s="94"/>
      <c r="K900" s="95"/>
      <c r="L900" s="87"/>
      <c r="M900" s="94"/>
      <c r="N900" s="87"/>
      <c r="O900" s="87"/>
      <c r="P900" s="96"/>
      <c r="Q900" s="97"/>
      <c r="R900" s="87"/>
      <c r="S900" s="87"/>
    </row>
    <row r="901" customHeight="1" spans="1:19">
      <c r="A901" s="87"/>
      <c r="B901" s="88"/>
      <c r="C901" s="89"/>
      <c r="D901" s="89"/>
      <c r="E901" s="90"/>
      <c r="F901" s="91"/>
      <c r="G901" s="92"/>
      <c r="H901" s="87"/>
      <c r="I901" s="93"/>
      <c r="J901" s="94"/>
      <c r="K901" s="95"/>
      <c r="L901" s="87"/>
      <c r="M901" s="94"/>
      <c r="N901" s="87"/>
      <c r="O901" s="87"/>
      <c r="P901" s="96"/>
      <c r="Q901" s="97"/>
      <c r="R901" s="87"/>
      <c r="S901" s="87"/>
    </row>
    <row r="902" customHeight="1" spans="1:19">
      <c r="A902" s="87"/>
      <c r="B902" s="88"/>
      <c r="C902" s="89"/>
      <c r="D902" s="89"/>
      <c r="E902" s="90"/>
      <c r="F902" s="91"/>
      <c r="G902" s="92"/>
      <c r="H902" s="87"/>
      <c r="I902" s="93"/>
      <c r="J902" s="94"/>
      <c r="K902" s="95"/>
      <c r="L902" s="87"/>
      <c r="M902" s="94"/>
      <c r="N902" s="87"/>
      <c r="O902" s="87"/>
      <c r="P902" s="96"/>
      <c r="Q902" s="97"/>
      <c r="R902" s="87"/>
      <c r="S902" s="87"/>
    </row>
    <row r="903" customHeight="1" spans="1:19">
      <c r="A903" s="87"/>
      <c r="B903" s="88"/>
      <c r="C903" s="89"/>
      <c r="D903" s="89"/>
      <c r="E903" s="90"/>
      <c r="F903" s="91"/>
      <c r="G903" s="92"/>
      <c r="H903" s="87"/>
      <c r="I903" s="93"/>
      <c r="J903" s="94"/>
      <c r="K903" s="95"/>
      <c r="L903" s="87"/>
      <c r="M903" s="94"/>
      <c r="N903" s="87"/>
      <c r="O903" s="87"/>
      <c r="P903" s="96"/>
      <c r="Q903" s="97"/>
      <c r="R903" s="87"/>
      <c r="S903" s="87"/>
    </row>
    <row r="904" customHeight="1" spans="1:19">
      <c r="A904" s="87"/>
      <c r="B904" s="88"/>
      <c r="C904" s="89"/>
      <c r="D904" s="89"/>
      <c r="E904" s="90"/>
      <c r="F904" s="91"/>
      <c r="G904" s="92"/>
      <c r="H904" s="87"/>
      <c r="I904" s="93"/>
      <c r="J904" s="94"/>
      <c r="K904" s="95"/>
      <c r="L904" s="87"/>
      <c r="M904" s="94"/>
      <c r="N904" s="87"/>
      <c r="O904" s="87"/>
      <c r="P904" s="96"/>
      <c r="Q904" s="97"/>
      <c r="R904" s="87"/>
      <c r="S904" s="87"/>
    </row>
    <row r="905" customHeight="1" spans="1:19">
      <c r="A905" s="87"/>
      <c r="B905" s="88"/>
      <c r="C905" s="89"/>
      <c r="D905" s="89"/>
      <c r="E905" s="90"/>
      <c r="F905" s="91"/>
      <c r="G905" s="92"/>
      <c r="H905" s="87"/>
      <c r="I905" s="93"/>
      <c r="J905" s="94"/>
      <c r="K905" s="95"/>
      <c r="L905" s="87"/>
      <c r="M905" s="94"/>
      <c r="N905" s="87"/>
      <c r="O905" s="87"/>
      <c r="P905" s="96"/>
      <c r="Q905" s="97"/>
      <c r="R905" s="87"/>
      <c r="S905" s="87"/>
    </row>
    <row r="906" customHeight="1" spans="1:19">
      <c r="A906" s="87"/>
      <c r="B906" s="88"/>
      <c r="C906" s="89"/>
      <c r="D906" s="89"/>
      <c r="E906" s="90"/>
      <c r="F906" s="91"/>
      <c r="G906" s="92"/>
      <c r="H906" s="87"/>
      <c r="I906" s="93"/>
      <c r="J906" s="94"/>
      <c r="K906" s="95"/>
      <c r="L906" s="87"/>
      <c r="M906" s="94"/>
      <c r="N906" s="87"/>
      <c r="O906" s="87"/>
      <c r="P906" s="96"/>
      <c r="Q906" s="97"/>
      <c r="R906" s="87"/>
      <c r="S906" s="87"/>
    </row>
    <row r="907" customHeight="1" spans="1:19">
      <c r="A907" s="87"/>
      <c r="B907" s="88"/>
      <c r="C907" s="89"/>
      <c r="D907" s="89"/>
      <c r="E907" s="90"/>
      <c r="F907" s="91"/>
      <c r="G907" s="92"/>
      <c r="H907" s="87"/>
      <c r="I907" s="93"/>
      <c r="J907" s="94"/>
      <c r="K907" s="95"/>
      <c r="L907" s="87"/>
      <c r="M907" s="94"/>
      <c r="N907" s="87"/>
      <c r="O907" s="87"/>
      <c r="P907" s="96"/>
      <c r="Q907" s="97"/>
      <c r="R907" s="87"/>
      <c r="S907" s="87"/>
    </row>
    <row r="908" customHeight="1" spans="1:19">
      <c r="A908" s="87"/>
      <c r="B908" s="88"/>
      <c r="C908" s="89"/>
      <c r="D908" s="89"/>
      <c r="E908" s="90"/>
      <c r="F908" s="91"/>
      <c r="G908" s="92"/>
      <c r="H908" s="87"/>
      <c r="I908" s="93"/>
      <c r="J908" s="94"/>
      <c r="K908" s="95"/>
      <c r="L908" s="87"/>
      <c r="M908" s="94"/>
      <c r="N908" s="87"/>
      <c r="O908" s="87"/>
      <c r="P908" s="96"/>
      <c r="Q908" s="97"/>
      <c r="R908" s="87"/>
      <c r="S908" s="87"/>
    </row>
    <row r="909" customHeight="1" spans="1:19">
      <c r="A909" s="87"/>
      <c r="B909" s="88"/>
      <c r="C909" s="89"/>
      <c r="D909" s="89"/>
      <c r="E909" s="90"/>
      <c r="F909" s="91"/>
      <c r="G909" s="92"/>
      <c r="H909" s="87"/>
      <c r="I909" s="93"/>
      <c r="J909" s="94"/>
      <c r="K909" s="95"/>
      <c r="L909" s="87"/>
      <c r="M909" s="94"/>
      <c r="N909" s="87"/>
      <c r="O909" s="87"/>
      <c r="P909" s="96"/>
      <c r="Q909" s="97"/>
      <c r="R909" s="87"/>
      <c r="S909" s="87"/>
    </row>
    <row r="910" customHeight="1" spans="1:19">
      <c r="A910" s="87"/>
      <c r="B910" s="88"/>
      <c r="C910" s="89"/>
      <c r="D910" s="89"/>
      <c r="E910" s="90"/>
      <c r="F910" s="91"/>
      <c r="G910" s="92"/>
      <c r="H910" s="87"/>
      <c r="I910" s="93"/>
      <c r="J910" s="94"/>
      <c r="K910" s="95"/>
      <c r="L910" s="87"/>
      <c r="M910" s="94"/>
      <c r="N910" s="87"/>
      <c r="O910" s="87"/>
      <c r="P910" s="96"/>
      <c r="Q910" s="97"/>
      <c r="R910" s="87"/>
      <c r="S910" s="87"/>
    </row>
    <row r="911" customHeight="1" spans="1:19">
      <c r="A911" s="87"/>
      <c r="B911" s="88"/>
      <c r="C911" s="89"/>
      <c r="D911" s="89"/>
      <c r="E911" s="90"/>
      <c r="F911" s="91"/>
      <c r="G911" s="92"/>
      <c r="H911" s="87"/>
      <c r="I911" s="93"/>
      <c r="J911" s="94"/>
      <c r="K911" s="95"/>
      <c r="L911" s="87"/>
      <c r="M911" s="94"/>
      <c r="N911" s="87"/>
      <c r="O911" s="87"/>
      <c r="P911" s="96"/>
      <c r="Q911" s="97"/>
      <c r="R911" s="87"/>
      <c r="S911" s="87"/>
    </row>
    <row r="912" customHeight="1" spans="1:19">
      <c r="A912" s="87"/>
      <c r="B912" s="88"/>
      <c r="C912" s="89"/>
      <c r="D912" s="89"/>
      <c r="E912" s="90"/>
      <c r="F912" s="91"/>
      <c r="G912" s="92"/>
      <c r="H912" s="87"/>
      <c r="I912" s="93"/>
      <c r="J912" s="94"/>
      <c r="K912" s="95"/>
      <c r="L912" s="87"/>
      <c r="M912" s="94"/>
      <c r="N912" s="87"/>
      <c r="O912" s="87"/>
      <c r="P912" s="96"/>
      <c r="Q912" s="97"/>
      <c r="R912" s="87"/>
      <c r="S912" s="87"/>
    </row>
    <row r="913" customHeight="1" spans="1:19">
      <c r="A913" s="87"/>
      <c r="B913" s="88"/>
      <c r="C913" s="89"/>
      <c r="D913" s="89"/>
      <c r="E913" s="90"/>
      <c r="F913" s="91"/>
      <c r="G913" s="92"/>
      <c r="H913" s="87"/>
      <c r="I913" s="93"/>
      <c r="J913" s="94"/>
      <c r="K913" s="95"/>
      <c r="L913" s="87"/>
      <c r="M913" s="94"/>
      <c r="N913" s="87"/>
      <c r="O913" s="87"/>
      <c r="P913" s="96"/>
      <c r="Q913" s="97"/>
      <c r="R913" s="87"/>
      <c r="S913" s="87"/>
    </row>
    <row r="914" customHeight="1" spans="1:19">
      <c r="A914" s="87"/>
      <c r="B914" s="88"/>
      <c r="C914" s="89"/>
      <c r="D914" s="89"/>
      <c r="E914" s="90"/>
      <c r="F914" s="91"/>
      <c r="G914" s="92"/>
      <c r="H914" s="87"/>
      <c r="I914" s="93"/>
      <c r="J914" s="94"/>
      <c r="K914" s="95"/>
      <c r="L914" s="87"/>
      <c r="M914" s="94"/>
      <c r="N914" s="87"/>
      <c r="O914" s="87"/>
      <c r="P914" s="96"/>
      <c r="Q914" s="97"/>
      <c r="R914" s="87"/>
      <c r="S914" s="87"/>
    </row>
    <row r="915" customHeight="1" spans="1:19">
      <c r="A915" s="87"/>
      <c r="B915" s="88"/>
      <c r="C915" s="89"/>
      <c r="D915" s="89"/>
      <c r="E915" s="90"/>
      <c r="F915" s="91"/>
      <c r="G915" s="92"/>
      <c r="H915" s="87"/>
      <c r="I915" s="93"/>
      <c r="J915" s="94"/>
      <c r="K915" s="95"/>
      <c r="L915" s="87"/>
      <c r="M915" s="94"/>
      <c r="N915" s="87"/>
      <c r="O915" s="87"/>
      <c r="P915" s="96"/>
      <c r="Q915" s="97"/>
      <c r="R915" s="87"/>
      <c r="S915" s="87"/>
    </row>
    <row r="916" customHeight="1" spans="1:19">
      <c r="A916" s="87"/>
      <c r="B916" s="88"/>
      <c r="C916" s="89"/>
      <c r="D916" s="89"/>
      <c r="E916" s="90"/>
      <c r="F916" s="91"/>
      <c r="G916" s="92"/>
      <c r="H916" s="87"/>
      <c r="I916" s="93"/>
      <c r="J916" s="94"/>
      <c r="K916" s="95"/>
      <c r="L916" s="87"/>
      <c r="M916" s="94"/>
      <c r="N916" s="87"/>
      <c r="O916" s="87"/>
      <c r="P916" s="96"/>
      <c r="Q916" s="97"/>
      <c r="R916" s="87"/>
      <c r="S916" s="87"/>
    </row>
    <row r="917" customHeight="1" spans="1:19">
      <c r="A917" s="87"/>
      <c r="B917" s="88"/>
      <c r="C917" s="89"/>
      <c r="D917" s="89"/>
      <c r="E917" s="90"/>
      <c r="F917" s="91"/>
      <c r="G917" s="92"/>
      <c r="H917" s="87"/>
      <c r="I917" s="93"/>
      <c r="J917" s="94"/>
      <c r="K917" s="95"/>
      <c r="L917" s="87"/>
      <c r="M917" s="94"/>
      <c r="N917" s="87"/>
      <c r="O917" s="87"/>
      <c r="P917" s="96"/>
      <c r="Q917" s="97"/>
      <c r="R917" s="87"/>
      <c r="S917" s="87"/>
    </row>
    <row r="918" customHeight="1" spans="1:19">
      <c r="A918" s="87"/>
      <c r="B918" s="88"/>
      <c r="C918" s="89"/>
      <c r="D918" s="89"/>
      <c r="E918" s="90"/>
      <c r="F918" s="91"/>
      <c r="G918" s="92"/>
      <c r="H918" s="87"/>
      <c r="I918" s="93"/>
      <c r="J918" s="94"/>
      <c r="K918" s="95"/>
      <c r="L918" s="87"/>
      <c r="M918" s="94"/>
      <c r="N918" s="87"/>
      <c r="O918" s="87"/>
      <c r="P918" s="96"/>
      <c r="Q918" s="97"/>
      <c r="R918" s="87"/>
      <c r="S918" s="87"/>
    </row>
    <row r="919" customHeight="1" spans="1:19">
      <c r="A919" s="87"/>
      <c r="B919" s="88"/>
      <c r="C919" s="89"/>
      <c r="D919" s="89"/>
      <c r="E919" s="90"/>
      <c r="F919" s="91"/>
      <c r="G919" s="92"/>
      <c r="H919" s="87"/>
      <c r="I919" s="93"/>
      <c r="J919" s="94"/>
      <c r="K919" s="95"/>
      <c r="L919" s="87"/>
      <c r="M919" s="94"/>
      <c r="N919" s="87"/>
      <c r="O919" s="87"/>
      <c r="P919" s="96"/>
      <c r="Q919" s="97"/>
      <c r="R919" s="87"/>
      <c r="S919" s="87"/>
    </row>
    <row r="920" customHeight="1" spans="1:19">
      <c r="A920" s="87"/>
      <c r="B920" s="88"/>
      <c r="C920" s="89"/>
      <c r="D920" s="89"/>
      <c r="E920" s="90"/>
      <c r="F920" s="91"/>
      <c r="G920" s="92"/>
      <c r="H920" s="87"/>
      <c r="I920" s="93"/>
      <c r="J920" s="94"/>
      <c r="K920" s="95"/>
      <c r="L920" s="87"/>
      <c r="M920" s="94"/>
      <c r="N920" s="87"/>
      <c r="O920" s="87"/>
      <c r="P920" s="96"/>
      <c r="Q920" s="97"/>
      <c r="R920" s="87"/>
      <c r="S920" s="87"/>
    </row>
    <row r="921" customHeight="1" spans="1:19">
      <c r="A921" s="87"/>
      <c r="B921" s="88"/>
      <c r="C921" s="89"/>
      <c r="D921" s="89"/>
      <c r="E921" s="90"/>
      <c r="F921" s="91"/>
      <c r="G921" s="92"/>
      <c r="H921" s="87"/>
      <c r="I921" s="93"/>
      <c r="J921" s="94"/>
      <c r="K921" s="95"/>
      <c r="L921" s="87"/>
      <c r="M921" s="94"/>
      <c r="N921" s="87"/>
      <c r="O921" s="87"/>
      <c r="P921" s="96"/>
      <c r="Q921" s="97"/>
      <c r="R921" s="87"/>
      <c r="S921" s="87"/>
    </row>
    <row r="922" customHeight="1" spans="1:19">
      <c r="A922" s="87"/>
      <c r="B922" s="88"/>
      <c r="C922" s="89"/>
      <c r="D922" s="89"/>
      <c r="E922" s="90"/>
      <c r="F922" s="91"/>
      <c r="G922" s="92"/>
      <c r="H922" s="87"/>
      <c r="I922" s="93"/>
      <c r="J922" s="94"/>
      <c r="K922" s="95"/>
      <c r="L922" s="87"/>
      <c r="M922" s="94"/>
      <c r="N922" s="87"/>
      <c r="O922" s="87"/>
      <c r="P922" s="96"/>
      <c r="Q922" s="97"/>
      <c r="R922" s="87"/>
      <c r="S922" s="87"/>
    </row>
    <row r="923" customHeight="1" spans="1:19">
      <c r="A923" s="87"/>
      <c r="B923" s="88"/>
      <c r="C923" s="89"/>
      <c r="D923" s="89"/>
      <c r="E923" s="90"/>
      <c r="F923" s="91"/>
      <c r="G923" s="92"/>
      <c r="H923" s="87"/>
      <c r="I923" s="93"/>
      <c r="J923" s="94"/>
      <c r="K923" s="95"/>
      <c r="L923" s="87"/>
      <c r="M923" s="94"/>
      <c r="N923" s="87"/>
      <c r="O923" s="87"/>
      <c r="P923" s="96"/>
      <c r="Q923" s="97"/>
      <c r="R923" s="87"/>
      <c r="S923" s="87"/>
    </row>
    <row r="924" customHeight="1" spans="1:19">
      <c r="A924" s="87"/>
      <c r="B924" s="88"/>
      <c r="C924" s="89"/>
      <c r="D924" s="89"/>
      <c r="E924" s="90"/>
      <c r="F924" s="91"/>
      <c r="G924" s="92"/>
      <c r="H924" s="87"/>
      <c r="I924" s="93"/>
      <c r="J924" s="94"/>
      <c r="K924" s="95"/>
      <c r="L924" s="87"/>
      <c r="M924" s="94"/>
      <c r="N924" s="87"/>
      <c r="O924" s="87"/>
      <c r="P924" s="96"/>
      <c r="Q924" s="97"/>
      <c r="R924" s="87"/>
      <c r="S924" s="87"/>
    </row>
    <row r="925" customHeight="1" spans="1:19">
      <c r="A925" s="87"/>
      <c r="B925" s="88"/>
      <c r="C925" s="89"/>
      <c r="D925" s="89"/>
      <c r="E925" s="90"/>
      <c r="F925" s="91"/>
      <c r="G925" s="92"/>
      <c r="H925" s="87"/>
      <c r="I925" s="93"/>
      <c r="J925" s="94"/>
      <c r="K925" s="95"/>
      <c r="L925" s="87"/>
      <c r="M925" s="94"/>
      <c r="N925" s="87"/>
      <c r="O925" s="87"/>
      <c r="P925" s="96"/>
      <c r="Q925" s="97"/>
      <c r="R925" s="87"/>
      <c r="S925" s="87"/>
    </row>
    <row r="926" customHeight="1" spans="1:19">
      <c r="A926" s="87"/>
      <c r="B926" s="88"/>
      <c r="C926" s="89"/>
      <c r="D926" s="89"/>
      <c r="E926" s="90"/>
      <c r="F926" s="91"/>
      <c r="G926" s="92"/>
      <c r="H926" s="87"/>
      <c r="I926" s="93"/>
      <c r="J926" s="94"/>
      <c r="K926" s="95"/>
      <c r="L926" s="87"/>
      <c r="M926" s="94"/>
      <c r="N926" s="87"/>
      <c r="O926" s="87"/>
      <c r="P926" s="96"/>
      <c r="Q926" s="97"/>
      <c r="R926" s="87"/>
      <c r="S926" s="87"/>
    </row>
    <row r="927" customHeight="1" spans="1:19">
      <c r="A927" s="87"/>
      <c r="B927" s="88"/>
      <c r="C927" s="89"/>
      <c r="D927" s="89"/>
      <c r="E927" s="90"/>
      <c r="F927" s="91"/>
      <c r="G927" s="92"/>
      <c r="H927" s="87"/>
      <c r="I927" s="93"/>
      <c r="J927" s="94"/>
      <c r="K927" s="95"/>
      <c r="L927" s="87"/>
      <c r="M927" s="94"/>
      <c r="N927" s="87"/>
      <c r="O927" s="87"/>
      <c r="P927" s="96"/>
      <c r="Q927" s="97"/>
      <c r="R927" s="87"/>
      <c r="S927" s="87"/>
    </row>
    <row r="928" customHeight="1" spans="1:19">
      <c r="A928" s="87"/>
      <c r="B928" s="88"/>
      <c r="C928" s="89"/>
      <c r="D928" s="89"/>
      <c r="E928" s="90"/>
      <c r="F928" s="91"/>
      <c r="G928" s="92"/>
      <c r="H928" s="87"/>
      <c r="I928" s="93"/>
      <c r="J928" s="94"/>
      <c r="K928" s="95"/>
      <c r="L928" s="87"/>
      <c r="M928" s="94"/>
      <c r="N928" s="87"/>
      <c r="O928" s="87"/>
      <c r="P928" s="96"/>
      <c r="Q928" s="97"/>
      <c r="R928" s="87"/>
      <c r="S928" s="87"/>
    </row>
    <row r="929" customHeight="1" spans="1:19">
      <c r="A929" s="87"/>
      <c r="B929" s="88"/>
      <c r="C929" s="89"/>
      <c r="D929" s="89"/>
      <c r="E929" s="90"/>
      <c r="F929" s="91"/>
      <c r="G929" s="92"/>
      <c r="H929" s="87"/>
      <c r="I929" s="93"/>
      <c r="J929" s="94"/>
      <c r="K929" s="95"/>
      <c r="L929" s="87"/>
      <c r="M929" s="94"/>
      <c r="N929" s="87"/>
      <c r="O929" s="87"/>
      <c r="P929" s="96"/>
      <c r="Q929" s="97"/>
      <c r="R929" s="87"/>
      <c r="S929" s="87"/>
    </row>
    <row r="930" customHeight="1" spans="1:19">
      <c r="A930" s="87"/>
      <c r="B930" s="88"/>
      <c r="C930" s="89"/>
      <c r="D930" s="89"/>
      <c r="E930" s="90"/>
      <c r="F930" s="91"/>
      <c r="G930" s="92"/>
      <c r="H930" s="87"/>
      <c r="I930" s="93"/>
      <c r="J930" s="94"/>
      <c r="K930" s="95"/>
      <c r="L930" s="87"/>
      <c r="M930" s="94"/>
      <c r="N930" s="87"/>
      <c r="O930" s="87"/>
      <c r="P930" s="96"/>
      <c r="Q930" s="97"/>
      <c r="R930" s="87"/>
      <c r="S930" s="87"/>
    </row>
    <row r="931" customHeight="1" spans="1:19">
      <c r="A931" s="87"/>
      <c r="B931" s="88"/>
      <c r="C931" s="89"/>
      <c r="D931" s="89"/>
      <c r="E931" s="90"/>
      <c r="F931" s="91"/>
      <c r="G931" s="92"/>
      <c r="H931" s="87"/>
      <c r="I931" s="93"/>
      <c r="J931" s="94"/>
      <c r="K931" s="95"/>
      <c r="L931" s="87"/>
      <c r="M931" s="94"/>
      <c r="N931" s="87"/>
      <c r="O931" s="87"/>
      <c r="P931" s="96"/>
      <c r="Q931" s="97"/>
      <c r="R931" s="87"/>
      <c r="S931" s="87"/>
    </row>
    <row r="932" customHeight="1" spans="1:19">
      <c r="A932" s="87"/>
      <c r="B932" s="88"/>
      <c r="C932" s="89"/>
      <c r="D932" s="89"/>
      <c r="E932" s="90"/>
      <c r="F932" s="91"/>
      <c r="G932" s="92"/>
      <c r="H932" s="87"/>
      <c r="I932" s="93"/>
      <c r="J932" s="94"/>
      <c r="K932" s="95"/>
      <c r="L932" s="87"/>
      <c r="M932" s="94"/>
      <c r="N932" s="87"/>
      <c r="O932" s="87"/>
      <c r="P932" s="96"/>
      <c r="Q932" s="97"/>
      <c r="R932" s="87"/>
      <c r="S932" s="87"/>
    </row>
    <row r="933" customHeight="1" spans="1:19">
      <c r="A933" s="87"/>
      <c r="B933" s="88"/>
      <c r="C933" s="89"/>
      <c r="D933" s="89"/>
      <c r="E933" s="90"/>
      <c r="F933" s="91"/>
      <c r="G933" s="92"/>
      <c r="H933" s="87"/>
      <c r="I933" s="93"/>
      <c r="J933" s="94"/>
      <c r="K933" s="95"/>
      <c r="L933" s="87"/>
      <c r="M933" s="94"/>
      <c r="N933" s="87"/>
      <c r="O933" s="87"/>
      <c r="P933" s="96"/>
      <c r="Q933" s="97"/>
      <c r="R933" s="87"/>
      <c r="S933" s="87"/>
    </row>
    <row r="934" customHeight="1" spans="1:19">
      <c r="A934" s="87"/>
      <c r="B934" s="88"/>
      <c r="C934" s="89"/>
      <c r="D934" s="89"/>
      <c r="E934" s="90"/>
      <c r="F934" s="91"/>
      <c r="G934" s="92"/>
      <c r="H934" s="87"/>
      <c r="I934" s="93"/>
      <c r="J934" s="94"/>
      <c r="K934" s="95"/>
      <c r="L934" s="87"/>
      <c r="M934" s="94"/>
      <c r="N934" s="87"/>
      <c r="O934" s="87"/>
      <c r="P934" s="96"/>
      <c r="Q934" s="97"/>
      <c r="R934" s="87"/>
      <c r="S934" s="87"/>
    </row>
    <row r="935" customHeight="1" spans="1:19">
      <c r="A935" s="87"/>
      <c r="B935" s="88"/>
      <c r="C935" s="89"/>
      <c r="D935" s="89"/>
      <c r="E935" s="90"/>
      <c r="F935" s="91"/>
      <c r="G935" s="92"/>
      <c r="H935" s="87"/>
      <c r="I935" s="93"/>
      <c r="J935" s="94"/>
      <c r="K935" s="95"/>
      <c r="L935" s="87"/>
      <c r="M935" s="94"/>
      <c r="N935" s="87"/>
      <c r="O935" s="87"/>
      <c r="P935" s="96"/>
      <c r="Q935" s="97"/>
      <c r="R935" s="87"/>
      <c r="S935" s="87"/>
    </row>
    <row r="936" customHeight="1" spans="1:19">
      <c r="A936" s="87"/>
      <c r="B936" s="88"/>
      <c r="C936" s="89"/>
      <c r="D936" s="89"/>
      <c r="E936" s="90"/>
      <c r="F936" s="91"/>
      <c r="G936" s="92"/>
      <c r="H936" s="87"/>
      <c r="I936" s="93"/>
      <c r="J936" s="94"/>
      <c r="K936" s="95"/>
      <c r="L936" s="87"/>
      <c r="M936" s="94"/>
      <c r="N936" s="87"/>
      <c r="O936" s="87"/>
      <c r="P936" s="96"/>
      <c r="Q936" s="97"/>
      <c r="R936" s="87"/>
      <c r="S936" s="87"/>
    </row>
    <row r="937" customHeight="1" spans="1:19">
      <c r="A937" s="87"/>
      <c r="B937" s="88"/>
      <c r="C937" s="89"/>
      <c r="D937" s="89"/>
      <c r="E937" s="90"/>
      <c r="F937" s="91"/>
      <c r="G937" s="92"/>
      <c r="H937" s="87"/>
      <c r="I937" s="93"/>
      <c r="J937" s="94"/>
      <c r="K937" s="95"/>
      <c r="L937" s="87"/>
      <c r="M937" s="94"/>
      <c r="N937" s="87"/>
      <c r="O937" s="87"/>
      <c r="P937" s="96"/>
      <c r="Q937" s="97"/>
      <c r="R937" s="87"/>
      <c r="S937" s="87"/>
    </row>
    <row r="938" customHeight="1" spans="1:19">
      <c r="A938" s="87"/>
      <c r="B938" s="88"/>
      <c r="C938" s="89"/>
      <c r="D938" s="89"/>
      <c r="E938" s="90"/>
      <c r="F938" s="91"/>
      <c r="G938" s="92"/>
      <c r="H938" s="87"/>
      <c r="I938" s="93"/>
      <c r="J938" s="94"/>
      <c r="K938" s="95"/>
      <c r="L938" s="87"/>
      <c r="M938" s="94"/>
      <c r="N938" s="87"/>
      <c r="O938" s="87"/>
      <c r="P938" s="96"/>
      <c r="Q938" s="97"/>
      <c r="R938" s="87"/>
      <c r="S938" s="87"/>
    </row>
    <row r="939" customHeight="1" spans="1:19">
      <c r="A939" s="87"/>
      <c r="B939" s="88"/>
      <c r="C939" s="89"/>
      <c r="D939" s="89"/>
      <c r="E939" s="90"/>
      <c r="F939" s="91"/>
      <c r="G939" s="92"/>
      <c r="H939" s="87"/>
      <c r="I939" s="93"/>
      <c r="J939" s="94"/>
      <c r="K939" s="95"/>
      <c r="L939" s="87"/>
      <c r="M939" s="94"/>
      <c r="N939" s="87"/>
      <c r="O939" s="87"/>
      <c r="P939" s="96"/>
      <c r="Q939" s="97"/>
      <c r="R939" s="87"/>
      <c r="S939" s="87"/>
    </row>
    <row r="940" customHeight="1" spans="1:19">
      <c r="A940" s="87"/>
      <c r="B940" s="88"/>
      <c r="C940" s="89"/>
      <c r="D940" s="89"/>
      <c r="E940" s="90"/>
      <c r="F940" s="91"/>
      <c r="G940" s="92"/>
      <c r="H940" s="87"/>
      <c r="I940" s="93"/>
      <c r="J940" s="94"/>
      <c r="K940" s="95"/>
      <c r="L940" s="87"/>
      <c r="M940" s="94"/>
      <c r="N940" s="87"/>
      <c r="O940" s="87"/>
      <c r="P940" s="96"/>
      <c r="Q940" s="97"/>
      <c r="R940" s="87"/>
      <c r="S940" s="87"/>
    </row>
    <row r="941" customHeight="1" spans="1:19">
      <c r="A941" s="87"/>
      <c r="B941" s="88"/>
      <c r="C941" s="89"/>
      <c r="D941" s="89"/>
      <c r="E941" s="90"/>
      <c r="F941" s="91"/>
      <c r="G941" s="92"/>
      <c r="H941" s="87"/>
      <c r="I941" s="93"/>
      <c r="J941" s="94"/>
      <c r="K941" s="95"/>
      <c r="L941" s="87"/>
      <c r="M941" s="94"/>
      <c r="N941" s="87"/>
      <c r="O941" s="87"/>
      <c r="P941" s="96"/>
      <c r="Q941" s="97"/>
      <c r="R941" s="87"/>
      <c r="S941" s="87"/>
    </row>
    <row r="942" customHeight="1" spans="1:19">
      <c r="A942" s="87"/>
      <c r="B942" s="88"/>
      <c r="C942" s="89"/>
      <c r="D942" s="89"/>
      <c r="E942" s="90"/>
      <c r="F942" s="91"/>
      <c r="G942" s="92"/>
      <c r="H942" s="87"/>
      <c r="I942" s="93"/>
      <c r="J942" s="94"/>
      <c r="K942" s="95"/>
      <c r="L942" s="87"/>
      <c r="M942" s="94"/>
      <c r="N942" s="87"/>
      <c r="O942" s="87"/>
      <c r="P942" s="96"/>
      <c r="Q942" s="97"/>
      <c r="R942" s="87"/>
      <c r="S942" s="87"/>
    </row>
    <row r="943" customHeight="1" spans="1:19">
      <c r="A943" s="87"/>
      <c r="B943" s="88"/>
      <c r="C943" s="89"/>
      <c r="D943" s="89"/>
      <c r="E943" s="90"/>
      <c r="F943" s="91"/>
      <c r="G943" s="92"/>
      <c r="H943" s="87"/>
      <c r="I943" s="93"/>
      <c r="J943" s="94"/>
      <c r="K943" s="95"/>
      <c r="L943" s="87"/>
      <c r="M943" s="94"/>
      <c r="N943" s="87"/>
      <c r="O943" s="87"/>
      <c r="P943" s="96"/>
      <c r="Q943" s="97"/>
      <c r="R943" s="87"/>
      <c r="S943" s="87"/>
    </row>
    <row r="944" customHeight="1" spans="1:19">
      <c r="A944" s="87"/>
      <c r="B944" s="88"/>
      <c r="C944" s="89"/>
      <c r="D944" s="89"/>
      <c r="E944" s="90"/>
      <c r="F944" s="91"/>
      <c r="G944" s="92"/>
      <c r="H944" s="87"/>
      <c r="I944" s="93"/>
      <c r="J944" s="94"/>
      <c r="K944" s="95"/>
      <c r="L944" s="87"/>
      <c r="M944" s="94"/>
      <c r="N944" s="87"/>
      <c r="O944" s="87"/>
      <c r="P944" s="96"/>
      <c r="Q944" s="97"/>
      <c r="R944" s="87"/>
      <c r="S944" s="87"/>
    </row>
    <row r="945" customHeight="1" spans="1:19">
      <c r="A945" s="87"/>
      <c r="B945" s="88"/>
      <c r="C945" s="89"/>
      <c r="D945" s="89"/>
      <c r="E945" s="90"/>
      <c r="F945" s="91"/>
      <c r="G945" s="92"/>
      <c r="H945" s="87"/>
      <c r="I945" s="93"/>
      <c r="J945" s="94"/>
      <c r="K945" s="95"/>
      <c r="L945" s="87"/>
      <c r="M945" s="94"/>
      <c r="N945" s="87"/>
      <c r="O945" s="87"/>
      <c r="P945" s="96"/>
      <c r="Q945" s="97"/>
      <c r="R945" s="87"/>
      <c r="S945" s="87"/>
    </row>
    <row r="946" customHeight="1" spans="1:19">
      <c r="A946" s="87"/>
      <c r="B946" s="88"/>
      <c r="C946" s="89"/>
      <c r="D946" s="89"/>
      <c r="E946" s="90"/>
      <c r="F946" s="91"/>
      <c r="G946" s="92"/>
      <c r="H946" s="87"/>
      <c r="I946" s="93"/>
      <c r="J946" s="94"/>
      <c r="K946" s="95"/>
      <c r="L946" s="87"/>
      <c r="M946" s="94"/>
      <c r="N946" s="87"/>
      <c r="O946" s="87"/>
      <c r="P946" s="96"/>
      <c r="Q946" s="97"/>
      <c r="R946" s="87"/>
      <c r="S946" s="87"/>
    </row>
    <row r="947" customHeight="1" spans="1:19">
      <c r="A947" s="87"/>
      <c r="B947" s="88"/>
      <c r="C947" s="89"/>
      <c r="D947" s="89"/>
      <c r="E947" s="90"/>
      <c r="F947" s="91"/>
      <c r="G947" s="92"/>
      <c r="H947" s="87"/>
      <c r="I947" s="93"/>
      <c r="J947" s="94"/>
      <c r="K947" s="95"/>
      <c r="L947" s="87"/>
      <c r="M947" s="94"/>
      <c r="N947" s="87"/>
      <c r="O947" s="87"/>
      <c r="P947" s="96"/>
      <c r="Q947" s="97"/>
      <c r="R947" s="87"/>
      <c r="S947" s="87"/>
    </row>
    <row r="948" customHeight="1" spans="1:19">
      <c r="A948" s="87"/>
      <c r="B948" s="88"/>
      <c r="C948" s="89"/>
      <c r="D948" s="89"/>
      <c r="E948" s="90"/>
      <c r="F948" s="91"/>
      <c r="G948" s="92"/>
      <c r="H948" s="87"/>
      <c r="I948" s="93"/>
      <c r="J948" s="94"/>
      <c r="K948" s="95"/>
      <c r="L948" s="87"/>
      <c r="M948" s="94"/>
      <c r="N948" s="87"/>
      <c r="O948" s="87"/>
      <c r="P948" s="96"/>
      <c r="Q948" s="97"/>
      <c r="R948" s="87"/>
      <c r="S948" s="87"/>
    </row>
    <row r="949" customHeight="1" spans="1:19">
      <c r="A949" s="87"/>
      <c r="B949" s="88"/>
      <c r="C949" s="89"/>
      <c r="D949" s="89"/>
      <c r="E949" s="90"/>
      <c r="F949" s="91"/>
      <c r="G949" s="92"/>
      <c r="H949" s="87"/>
      <c r="I949" s="93"/>
      <c r="J949" s="94"/>
      <c r="K949" s="95"/>
      <c r="L949" s="87"/>
      <c r="M949" s="94"/>
      <c r="N949" s="87"/>
      <c r="O949" s="87"/>
      <c r="P949" s="96"/>
      <c r="Q949" s="97"/>
      <c r="R949" s="87"/>
      <c r="S949" s="87"/>
    </row>
    <row r="950" customHeight="1" spans="1:19">
      <c r="A950" s="87"/>
      <c r="B950" s="88"/>
      <c r="C950" s="89"/>
      <c r="D950" s="89"/>
      <c r="E950" s="90"/>
      <c r="F950" s="91"/>
      <c r="G950" s="92"/>
      <c r="H950" s="87"/>
      <c r="I950" s="93"/>
      <c r="J950" s="94"/>
      <c r="K950" s="95"/>
      <c r="L950" s="87"/>
      <c r="M950" s="94"/>
      <c r="N950" s="87"/>
      <c r="O950" s="87"/>
      <c r="P950" s="96"/>
      <c r="Q950" s="97"/>
      <c r="R950" s="87"/>
      <c r="S950" s="87"/>
    </row>
    <row r="951" customHeight="1" spans="1:19">
      <c r="A951" s="87"/>
      <c r="B951" s="88"/>
      <c r="C951" s="89"/>
      <c r="D951" s="89"/>
      <c r="E951" s="90"/>
      <c r="F951" s="91"/>
      <c r="G951" s="92"/>
      <c r="H951" s="87"/>
      <c r="I951" s="93"/>
      <c r="J951" s="94"/>
      <c r="K951" s="95"/>
      <c r="L951" s="87"/>
      <c r="M951" s="94"/>
      <c r="N951" s="87"/>
      <c r="O951" s="87"/>
      <c r="P951" s="96"/>
      <c r="Q951" s="97"/>
      <c r="R951" s="87"/>
      <c r="S951" s="87"/>
    </row>
    <row r="952" customHeight="1" spans="1:19">
      <c r="A952" s="87"/>
      <c r="B952" s="88"/>
      <c r="C952" s="89"/>
      <c r="D952" s="89"/>
      <c r="E952" s="90"/>
      <c r="F952" s="91"/>
      <c r="G952" s="92"/>
      <c r="H952" s="87"/>
      <c r="I952" s="93"/>
      <c r="J952" s="94"/>
      <c r="K952" s="95"/>
      <c r="L952" s="87"/>
      <c r="M952" s="94"/>
      <c r="N952" s="87"/>
      <c r="O952" s="87"/>
      <c r="P952" s="96"/>
      <c r="Q952" s="97"/>
      <c r="R952" s="87"/>
      <c r="S952" s="87"/>
    </row>
    <row r="953" customHeight="1" spans="1:19">
      <c r="A953" s="87"/>
      <c r="B953" s="88"/>
      <c r="C953" s="89"/>
      <c r="D953" s="89"/>
      <c r="E953" s="90"/>
      <c r="F953" s="91"/>
      <c r="G953" s="92"/>
      <c r="H953" s="87"/>
      <c r="I953" s="93"/>
      <c r="J953" s="94"/>
      <c r="K953" s="95"/>
      <c r="L953" s="87"/>
      <c r="M953" s="94"/>
      <c r="N953" s="87"/>
      <c r="O953" s="87"/>
      <c r="P953" s="96"/>
      <c r="Q953" s="97"/>
      <c r="R953" s="87"/>
      <c r="S953" s="87"/>
    </row>
    <row r="954" customHeight="1" spans="1:19">
      <c r="A954" s="87"/>
      <c r="B954" s="88"/>
      <c r="C954" s="89"/>
      <c r="D954" s="89"/>
      <c r="E954" s="90"/>
      <c r="F954" s="91"/>
      <c r="G954" s="92"/>
      <c r="H954" s="87"/>
      <c r="I954" s="93"/>
      <c r="J954" s="94"/>
      <c r="K954" s="95"/>
      <c r="L954" s="87"/>
      <c r="M954" s="94"/>
      <c r="N954" s="87"/>
      <c r="O954" s="87"/>
      <c r="P954" s="96"/>
      <c r="Q954" s="97"/>
      <c r="R954" s="87"/>
      <c r="S954" s="87"/>
    </row>
    <row r="955" customHeight="1" spans="1:19">
      <c r="A955" s="87"/>
      <c r="B955" s="88"/>
      <c r="C955" s="89"/>
      <c r="D955" s="89"/>
      <c r="E955" s="90"/>
      <c r="F955" s="91"/>
      <c r="G955" s="92"/>
      <c r="H955" s="87"/>
      <c r="I955" s="93"/>
      <c r="J955" s="94"/>
      <c r="K955" s="95"/>
      <c r="L955" s="87"/>
      <c r="M955" s="94"/>
      <c r="N955" s="87"/>
      <c r="O955" s="87"/>
      <c r="P955" s="96"/>
      <c r="Q955" s="97"/>
      <c r="R955" s="87"/>
      <c r="S955" s="87"/>
    </row>
    <row r="956" customHeight="1" spans="1:19">
      <c r="A956" s="87"/>
      <c r="B956" s="88"/>
      <c r="C956" s="89"/>
      <c r="D956" s="89"/>
      <c r="E956" s="90"/>
      <c r="F956" s="91"/>
      <c r="G956" s="92"/>
      <c r="H956" s="87"/>
      <c r="I956" s="93"/>
      <c r="J956" s="94"/>
      <c r="K956" s="95"/>
      <c r="L956" s="87"/>
      <c r="M956" s="94"/>
      <c r="N956" s="87"/>
      <c r="O956" s="87"/>
      <c r="P956" s="96"/>
      <c r="Q956" s="97"/>
      <c r="R956" s="87"/>
      <c r="S956" s="87"/>
    </row>
    <row r="957" customHeight="1" spans="1:19">
      <c r="A957" s="87"/>
      <c r="B957" s="88"/>
      <c r="C957" s="89"/>
      <c r="D957" s="89"/>
      <c r="E957" s="90"/>
      <c r="F957" s="91"/>
      <c r="G957" s="92"/>
      <c r="H957" s="87"/>
      <c r="I957" s="93"/>
      <c r="J957" s="94"/>
      <c r="K957" s="95"/>
      <c r="L957" s="87"/>
      <c r="M957" s="94"/>
      <c r="N957" s="87"/>
      <c r="O957" s="87"/>
      <c r="P957" s="96"/>
      <c r="Q957" s="97"/>
      <c r="R957" s="87"/>
      <c r="S957" s="87"/>
    </row>
    <row r="958" customHeight="1" spans="1:19">
      <c r="A958" s="87"/>
      <c r="B958" s="88"/>
      <c r="C958" s="89"/>
      <c r="D958" s="89"/>
      <c r="E958" s="90"/>
      <c r="F958" s="91"/>
      <c r="G958" s="92"/>
      <c r="H958" s="87"/>
      <c r="I958" s="93"/>
      <c r="J958" s="94"/>
      <c r="K958" s="95"/>
      <c r="L958" s="87"/>
      <c r="M958" s="94"/>
      <c r="N958" s="87"/>
      <c r="O958" s="87"/>
      <c r="P958" s="96"/>
      <c r="Q958" s="97"/>
      <c r="R958" s="87"/>
      <c r="S958" s="87"/>
    </row>
    <row r="959" customHeight="1" spans="1:19">
      <c r="A959" s="87"/>
      <c r="B959" s="88"/>
      <c r="C959" s="89"/>
      <c r="D959" s="89"/>
      <c r="E959" s="90"/>
      <c r="F959" s="91"/>
      <c r="G959" s="92"/>
      <c r="H959" s="87"/>
      <c r="I959" s="93"/>
      <c r="J959" s="94"/>
      <c r="K959" s="95"/>
      <c r="L959" s="87"/>
      <c r="M959" s="94"/>
      <c r="N959" s="87"/>
      <c r="O959" s="87"/>
      <c r="P959" s="96"/>
      <c r="Q959" s="97"/>
      <c r="R959" s="87"/>
      <c r="S959" s="87"/>
    </row>
    <row r="960" customHeight="1" spans="1:19">
      <c r="A960" s="87"/>
      <c r="B960" s="88"/>
      <c r="C960" s="89"/>
      <c r="D960" s="89"/>
      <c r="E960" s="90"/>
      <c r="F960" s="91"/>
      <c r="G960" s="92"/>
      <c r="H960" s="87"/>
      <c r="I960" s="93"/>
      <c r="J960" s="94"/>
      <c r="K960" s="95"/>
      <c r="L960" s="87"/>
      <c r="M960" s="94"/>
      <c r="N960" s="87"/>
      <c r="O960" s="87"/>
      <c r="P960" s="96"/>
      <c r="Q960" s="97"/>
      <c r="R960" s="87"/>
      <c r="S960" s="87"/>
    </row>
    <row r="961" customHeight="1" spans="1:19">
      <c r="A961" s="87"/>
      <c r="B961" s="88"/>
      <c r="C961" s="89"/>
      <c r="D961" s="89"/>
      <c r="E961" s="90"/>
      <c r="F961" s="91"/>
      <c r="G961" s="92"/>
      <c r="H961" s="87"/>
      <c r="I961" s="93"/>
      <c r="J961" s="94"/>
      <c r="K961" s="95"/>
      <c r="L961" s="87"/>
      <c r="M961" s="94"/>
      <c r="N961" s="87"/>
      <c r="O961" s="87"/>
      <c r="P961" s="96"/>
      <c r="Q961" s="97"/>
      <c r="R961" s="87"/>
      <c r="S961" s="87"/>
    </row>
    <row r="962" customHeight="1" spans="1:19">
      <c r="A962" s="87"/>
      <c r="B962" s="88"/>
      <c r="C962" s="89"/>
      <c r="D962" s="89"/>
      <c r="E962" s="90"/>
      <c r="F962" s="91"/>
      <c r="G962" s="92"/>
      <c r="H962" s="87"/>
      <c r="I962" s="93"/>
      <c r="J962" s="94"/>
      <c r="K962" s="95"/>
      <c r="L962" s="87"/>
      <c r="M962" s="94"/>
      <c r="N962" s="87"/>
      <c r="O962" s="87"/>
      <c r="P962" s="96"/>
      <c r="Q962" s="97"/>
      <c r="R962" s="87"/>
      <c r="S962" s="87"/>
    </row>
    <row r="963" customHeight="1" spans="1:19">
      <c r="A963" s="87"/>
      <c r="B963" s="88"/>
      <c r="C963" s="89"/>
      <c r="D963" s="89"/>
      <c r="E963" s="90"/>
      <c r="F963" s="91"/>
      <c r="G963" s="92"/>
      <c r="H963" s="87"/>
      <c r="I963" s="93"/>
      <c r="J963" s="94"/>
      <c r="K963" s="95"/>
      <c r="L963" s="87"/>
      <c r="M963" s="94"/>
      <c r="N963" s="87"/>
      <c r="O963" s="87"/>
      <c r="P963" s="96"/>
      <c r="Q963" s="97"/>
      <c r="R963" s="87"/>
      <c r="S963" s="87"/>
    </row>
    <row r="964" customHeight="1" spans="1:19">
      <c r="A964" s="87"/>
      <c r="B964" s="88"/>
      <c r="C964" s="89"/>
      <c r="D964" s="89"/>
      <c r="E964" s="90"/>
      <c r="F964" s="91"/>
      <c r="G964" s="92"/>
      <c r="H964" s="87"/>
      <c r="I964" s="93"/>
      <c r="J964" s="94"/>
      <c r="K964" s="95"/>
      <c r="L964" s="87"/>
      <c r="M964" s="94"/>
      <c r="N964" s="87"/>
      <c r="O964" s="87"/>
      <c r="P964" s="96"/>
      <c r="Q964" s="97"/>
      <c r="R964" s="87"/>
      <c r="S964" s="87"/>
    </row>
    <row r="965" customHeight="1" spans="1:19">
      <c r="A965" s="87"/>
      <c r="B965" s="88"/>
      <c r="C965" s="89"/>
      <c r="D965" s="89"/>
      <c r="E965" s="90"/>
      <c r="F965" s="91"/>
      <c r="G965" s="92"/>
      <c r="H965" s="87"/>
      <c r="I965" s="93"/>
      <c r="J965" s="94"/>
      <c r="K965" s="95"/>
      <c r="L965" s="87"/>
      <c r="M965" s="94"/>
      <c r="N965" s="87"/>
      <c r="O965" s="87"/>
      <c r="P965" s="96"/>
      <c r="Q965" s="97"/>
      <c r="R965" s="87"/>
      <c r="S965" s="87"/>
    </row>
    <row r="966" customHeight="1" spans="1:19">
      <c r="A966" s="87"/>
      <c r="B966" s="88"/>
      <c r="C966" s="89"/>
      <c r="D966" s="89"/>
      <c r="E966" s="90"/>
      <c r="F966" s="91"/>
      <c r="G966" s="92"/>
      <c r="H966" s="87"/>
      <c r="I966" s="93"/>
      <c r="J966" s="94"/>
      <c r="K966" s="95"/>
      <c r="L966" s="87"/>
      <c r="M966" s="94"/>
      <c r="N966" s="87"/>
      <c r="O966" s="87"/>
      <c r="P966" s="96"/>
      <c r="Q966" s="97"/>
      <c r="R966" s="87"/>
      <c r="S966" s="87"/>
    </row>
    <row r="967" customHeight="1" spans="1:19">
      <c r="A967" s="87"/>
      <c r="B967" s="88"/>
      <c r="C967" s="89"/>
      <c r="D967" s="89"/>
      <c r="E967" s="90"/>
      <c r="F967" s="91"/>
      <c r="G967" s="92"/>
      <c r="H967" s="87"/>
      <c r="I967" s="93"/>
      <c r="J967" s="94"/>
      <c r="K967" s="95"/>
      <c r="L967" s="87"/>
      <c r="M967" s="94"/>
      <c r="N967" s="87"/>
      <c r="O967" s="87"/>
      <c r="P967" s="96"/>
      <c r="Q967" s="97"/>
      <c r="R967" s="87"/>
      <c r="S967" s="87"/>
    </row>
    <row r="968" customHeight="1" spans="1:19">
      <c r="A968" s="87"/>
      <c r="B968" s="88"/>
      <c r="C968" s="89"/>
      <c r="D968" s="89"/>
      <c r="E968" s="90"/>
      <c r="F968" s="91"/>
      <c r="G968" s="92"/>
      <c r="H968" s="87"/>
      <c r="I968" s="93"/>
      <c r="J968" s="94"/>
      <c r="K968" s="95"/>
      <c r="L968" s="87"/>
      <c r="M968" s="94"/>
      <c r="N968" s="87"/>
      <c r="O968" s="87"/>
      <c r="P968" s="96"/>
      <c r="Q968" s="97"/>
      <c r="R968" s="87"/>
      <c r="S968" s="87"/>
    </row>
    <row r="969" customHeight="1" spans="1:19">
      <c r="A969" s="87"/>
      <c r="B969" s="88"/>
      <c r="C969" s="89"/>
      <c r="D969" s="89"/>
      <c r="E969" s="90"/>
      <c r="F969" s="91"/>
      <c r="G969" s="92"/>
      <c r="H969" s="87"/>
      <c r="I969" s="93"/>
      <c r="J969" s="94"/>
      <c r="K969" s="95"/>
      <c r="L969" s="87"/>
      <c r="M969" s="94"/>
      <c r="N969" s="87"/>
      <c r="O969" s="87"/>
      <c r="P969" s="96"/>
      <c r="Q969" s="97"/>
      <c r="R969" s="87"/>
      <c r="S969" s="87"/>
    </row>
    <row r="970" customHeight="1" spans="1:19">
      <c r="A970" s="87"/>
      <c r="B970" s="88"/>
      <c r="C970" s="89"/>
      <c r="D970" s="89"/>
      <c r="E970" s="90"/>
      <c r="F970" s="91"/>
      <c r="G970" s="92"/>
      <c r="H970" s="87"/>
      <c r="I970" s="93"/>
      <c r="J970" s="94"/>
      <c r="K970" s="95"/>
      <c r="L970" s="87"/>
      <c r="M970" s="94"/>
      <c r="N970" s="87"/>
      <c r="O970" s="87"/>
      <c r="P970" s="96"/>
      <c r="Q970" s="97"/>
      <c r="R970" s="87"/>
      <c r="S970" s="87"/>
    </row>
    <row r="971" customHeight="1" spans="1:19">
      <c r="A971" s="87"/>
      <c r="B971" s="88"/>
      <c r="C971" s="89"/>
      <c r="D971" s="89"/>
      <c r="E971" s="90"/>
      <c r="F971" s="91"/>
      <c r="G971" s="92"/>
      <c r="H971" s="87"/>
      <c r="I971" s="93"/>
      <c r="J971" s="94"/>
      <c r="K971" s="95"/>
      <c r="L971" s="87"/>
      <c r="M971" s="94"/>
      <c r="N971" s="87"/>
      <c r="O971" s="87"/>
      <c r="P971" s="96"/>
      <c r="Q971" s="97"/>
      <c r="R971" s="87"/>
      <c r="S971" s="87"/>
    </row>
    <row r="972" customHeight="1" spans="1:19">
      <c r="A972" s="87"/>
      <c r="B972" s="88"/>
      <c r="C972" s="89"/>
      <c r="D972" s="89"/>
      <c r="E972" s="90"/>
      <c r="F972" s="91"/>
      <c r="G972" s="92"/>
      <c r="H972" s="87"/>
      <c r="I972" s="93"/>
      <c r="J972" s="94"/>
      <c r="K972" s="95"/>
      <c r="L972" s="87"/>
      <c r="M972" s="94"/>
      <c r="N972" s="87"/>
      <c r="O972" s="87"/>
      <c r="P972" s="96"/>
      <c r="Q972" s="97"/>
      <c r="R972" s="87"/>
      <c r="S972" s="87"/>
    </row>
    <row r="973" customHeight="1" spans="1:19">
      <c r="A973" s="87"/>
      <c r="B973" s="88"/>
      <c r="C973" s="89"/>
      <c r="D973" s="89"/>
      <c r="E973" s="90"/>
      <c r="F973" s="91"/>
      <c r="G973" s="92"/>
      <c r="H973" s="87"/>
      <c r="I973" s="93"/>
      <c r="J973" s="94"/>
      <c r="K973" s="95"/>
      <c r="L973" s="87"/>
      <c r="M973" s="94"/>
      <c r="N973" s="87"/>
      <c r="O973" s="87"/>
      <c r="P973" s="96"/>
      <c r="Q973" s="97"/>
      <c r="R973" s="87"/>
      <c r="S973" s="87"/>
    </row>
    <row r="974" customHeight="1" spans="1:19">
      <c r="A974" s="87"/>
      <c r="B974" s="88"/>
      <c r="C974" s="89"/>
      <c r="D974" s="89"/>
      <c r="E974" s="90"/>
      <c r="F974" s="91"/>
      <c r="G974" s="92"/>
      <c r="H974" s="87"/>
      <c r="I974" s="93"/>
      <c r="J974" s="94"/>
      <c r="K974" s="95"/>
      <c r="L974" s="87"/>
      <c r="M974" s="94"/>
      <c r="N974" s="87"/>
      <c r="O974" s="87"/>
      <c r="P974" s="96"/>
      <c r="Q974" s="97"/>
      <c r="R974" s="87"/>
      <c r="S974" s="87"/>
    </row>
    <row r="975" customHeight="1" spans="1:19">
      <c r="A975" s="87"/>
      <c r="B975" s="88"/>
      <c r="C975" s="89"/>
      <c r="D975" s="89"/>
      <c r="E975" s="90"/>
      <c r="F975" s="91"/>
      <c r="G975" s="92"/>
      <c r="H975" s="87"/>
      <c r="I975" s="93"/>
      <c r="J975" s="94"/>
      <c r="K975" s="95"/>
      <c r="L975" s="87"/>
      <c r="M975" s="94"/>
      <c r="N975" s="87"/>
      <c r="O975" s="87"/>
      <c r="P975" s="96"/>
      <c r="Q975" s="97"/>
      <c r="R975" s="87"/>
      <c r="S975" s="87"/>
    </row>
    <row r="976" customHeight="1" spans="1:19">
      <c r="A976" s="87"/>
      <c r="B976" s="88"/>
      <c r="C976" s="89"/>
      <c r="D976" s="89"/>
      <c r="E976" s="90"/>
      <c r="F976" s="91"/>
      <c r="G976" s="92"/>
      <c r="H976" s="87"/>
      <c r="I976" s="93"/>
      <c r="J976" s="94"/>
      <c r="K976" s="95"/>
      <c r="L976" s="87"/>
      <c r="M976" s="94"/>
      <c r="N976" s="87"/>
      <c r="O976" s="87"/>
      <c r="P976" s="96"/>
      <c r="Q976" s="97"/>
      <c r="R976" s="87"/>
      <c r="S976" s="87"/>
    </row>
    <row r="977" customHeight="1" spans="1:19">
      <c r="A977" s="87"/>
      <c r="B977" s="88"/>
      <c r="C977" s="89"/>
      <c r="D977" s="89"/>
      <c r="E977" s="90"/>
      <c r="F977" s="91"/>
      <c r="G977" s="92"/>
      <c r="H977" s="87"/>
      <c r="I977" s="93"/>
      <c r="J977" s="94"/>
      <c r="K977" s="95"/>
      <c r="L977" s="87"/>
      <c r="M977" s="94"/>
      <c r="N977" s="87"/>
      <c r="O977" s="87"/>
      <c r="P977" s="96"/>
      <c r="Q977" s="97"/>
      <c r="R977" s="87"/>
      <c r="S977" s="87"/>
    </row>
    <row r="978" customHeight="1" spans="1:19">
      <c r="A978" s="87"/>
      <c r="B978" s="88"/>
      <c r="C978" s="89"/>
      <c r="D978" s="89"/>
      <c r="E978" s="90"/>
      <c r="F978" s="91"/>
      <c r="G978" s="92"/>
      <c r="H978" s="87"/>
      <c r="I978" s="93"/>
      <c r="J978" s="94"/>
      <c r="K978" s="95"/>
      <c r="L978" s="87"/>
      <c r="M978" s="94"/>
      <c r="N978" s="87"/>
      <c r="O978" s="87"/>
      <c r="P978" s="96"/>
      <c r="Q978" s="97"/>
      <c r="R978" s="87"/>
      <c r="S978" s="87"/>
    </row>
    <row r="979" customHeight="1" spans="1:19">
      <c r="A979" s="87"/>
      <c r="B979" s="88"/>
      <c r="C979" s="89"/>
      <c r="D979" s="89"/>
      <c r="E979" s="90"/>
      <c r="F979" s="91"/>
      <c r="G979" s="92"/>
      <c r="H979" s="87"/>
      <c r="I979" s="93"/>
      <c r="J979" s="94"/>
      <c r="K979" s="95"/>
      <c r="L979" s="87"/>
      <c r="M979" s="94"/>
      <c r="N979" s="87"/>
      <c r="O979" s="87"/>
      <c r="P979" s="96"/>
      <c r="Q979" s="97"/>
      <c r="R979" s="87"/>
      <c r="S979" s="87"/>
    </row>
    <row r="980" customHeight="1" spans="1:19">
      <c r="A980" s="87"/>
      <c r="B980" s="88"/>
      <c r="C980" s="89"/>
      <c r="D980" s="89"/>
      <c r="E980" s="90"/>
      <c r="F980" s="91"/>
      <c r="G980" s="92"/>
      <c r="H980" s="87"/>
      <c r="I980" s="93"/>
      <c r="J980" s="94"/>
      <c r="K980" s="95"/>
      <c r="L980" s="87"/>
      <c r="M980" s="94"/>
      <c r="N980" s="87"/>
      <c r="O980" s="87"/>
      <c r="P980" s="96"/>
      <c r="Q980" s="97"/>
      <c r="R980" s="87"/>
      <c r="S980" s="87"/>
    </row>
    <row r="981" customHeight="1" spans="1:19">
      <c r="A981" s="87"/>
      <c r="B981" s="88"/>
      <c r="C981" s="89"/>
      <c r="D981" s="89"/>
      <c r="E981" s="90"/>
      <c r="F981" s="91"/>
      <c r="G981" s="92"/>
      <c r="H981" s="87"/>
      <c r="I981" s="93"/>
      <c r="J981" s="94"/>
      <c r="K981" s="95"/>
      <c r="L981" s="87"/>
      <c r="M981" s="94"/>
      <c r="N981" s="87"/>
      <c r="O981" s="87"/>
      <c r="P981" s="96"/>
      <c r="Q981" s="97"/>
      <c r="R981" s="87"/>
      <c r="S981" s="87"/>
    </row>
    <row r="982" customHeight="1" spans="1:19">
      <c r="A982" s="87"/>
      <c r="B982" s="88"/>
      <c r="C982" s="89"/>
      <c r="D982" s="89"/>
      <c r="E982" s="90"/>
      <c r="F982" s="91"/>
      <c r="G982" s="92"/>
      <c r="H982" s="87"/>
      <c r="I982" s="93"/>
      <c r="J982" s="94"/>
      <c r="K982" s="95"/>
      <c r="L982" s="87"/>
      <c r="M982" s="94"/>
      <c r="N982" s="87"/>
      <c r="O982" s="87"/>
      <c r="P982" s="96"/>
      <c r="Q982" s="97"/>
      <c r="R982" s="87"/>
      <c r="S982" s="87"/>
    </row>
    <row r="983" customHeight="1" spans="1:19">
      <c r="A983" s="87"/>
      <c r="B983" s="88"/>
      <c r="C983" s="89"/>
      <c r="D983" s="89"/>
      <c r="E983" s="90"/>
      <c r="F983" s="91"/>
      <c r="G983" s="92"/>
      <c r="H983" s="87"/>
      <c r="I983" s="93"/>
      <c r="J983" s="94"/>
      <c r="K983" s="95"/>
      <c r="L983" s="87"/>
      <c r="M983" s="94"/>
      <c r="N983" s="87"/>
      <c r="O983" s="87"/>
      <c r="P983" s="96"/>
      <c r="Q983" s="97"/>
      <c r="R983" s="87"/>
      <c r="S983" s="87"/>
    </row>
    <row r="984" customHeight="1" spans="1:19">
      <c r="A984" s="87"/>
      <c r="B984" s="88"/>
      <c r="C984" s="89"/>
      <c r="D984" s="89"/>
      <c r="E984" s="90"/>
      <c r="F984" s="91"/>
      <c r="G984" s="92"/>
      <c r="H984" s="87"/>
      <c r="I984" s="93"/>
      <c r="J984" s="94"/>
      <c r="K984" s="95"/>
      <c r="L984" s="87"/>
      <c r="M984" s="94"/>
      <c r="N984" s="87"/>
      <c r="O984" s="87"/>
      <c r="P984" s="96"/>
      <c r="Q984" s="97"/>
      <c r="R984" s="87"/>
      <c r="S984" s="87"/>
    </row>
    <row r="985" customHeight="1" spans="1:19">
      <c r="A985" s="87"/>
      <c r="B985" s="88"/>
      <c r="C985" s="89"/>
      <c r="D985" s="89"/>
      <c r="E985" s="90"/>
      <c r="F985" s="91"/>
      <c r="G985" s="92"/>
      <c r="H985" s="87"/>
      <c r="I985" s="93"/>
      <c r="J985" s="94"/>
      <c r="K985" s="95"/>
      <c r="L985" s="87"/>
      <c r="M985" s="94"/>
      <c r="N985" s="87"/>
      <c r="O985" s="87"/>
      <c r="P985" s="96"/>
      <c r="Q985" s="97"/>
      <c r="R985" s="87"/>
      <c r="S985" s="87"/>
    </row>
    <row r="986" customHeight="1" spans="1:19">
      <c r="A986" s="87"/>
      <c r="B986" s="88"/>
      <c r="C986" s="89"/>
      <c r="D986" s="89"/>
      <c r="E986" s="90"/>
      <c r="F986" s="91"/>
      <c r="G986" s="92"/>
      <c r="H986" s="87"/>
      <c r="I986" s="93"/>
      <c r="J986" s="94"/>
      <c r="K986" s="95"/>
      <c r="L986" s="87"/>
      <c r="M986" s="94"/>
      <c r="N986" s="87"/>
      <c r="O986" s="87"/>
      <c r="P986" s="96"/>
      <c r="Q986" s="97"/>
      <c r="R986" s="87"/>
      <c r="S986" s="87"/>
    </row>
    <row r="987" customHeight="1" spans="1:19">
      <c r="A987" s="87"/>
      <c r="B987" s="88"/>
      <c r="C987" s="89"/>
      <c r="D987" s="89"/>
      <c r="E987" s="90"/>
      <c r="F987" s="91"/>
      <c r="G987" s="92"/>
      <c r="H987" s="87"/>
      <c r="I987" s="93"/>
      <c r="J987" s="94"/>
      <c r="K987" s="95"/>
      <c r="L987" s="87"/>
      <c r="M987" s="94"/>
      <c r="N987" s="87"/>
      <c r="O987" s="87"/>
      <c r="P987" s="96"/>
      <c r="Q987" s="97"/>
      <c r="R987" s="87"/>
      <c r="S987" s="87"/>
    </row>
    <row r="988" customHeight="1" spans="1:19">
      <c r="A988" s="87"/>
      <c r="B988" s="88"/>
      <c r="C988" s="89"/>
      <c r="D988" s="89"/>
      <c r="E988" s="90"/>
      <c r="F988" s="91"/>
      <c r="G988" s="92"/>
      <c r="H988" s="87"/>
      <c r="I988" s="93"/>
      <c r="J988" s="94"/>
      <c r="K988" s="95"/>
      <c r="L988" s="87"/>
      <c r="M988" s="94"/>
      <c r="N988" s="87"/>
      <c r="O988" s="87"/>
      <c r="P988" s="96"/>
      <c r="Q988" s="97"/>
      <c r="R988" s="87"/>
      <c r="S988" s="87"/>
    </row>
    <row r="989" customHeight="1" spans="1:19">
      <c r="A989" s="87"/>
      <c r="B989" s="88"/>
      <c r="C989" s="89"/>
      <c r="D989" s="89"/>
      <c r="E989" s="90"/>
      <c r="F989" s="91"/>
      <c r="G989" s="92"/>
      <c r="H989" s="87"/>
      <c r="I989" s="93"/>
      <c r="J989" s="94"/>
      <c r="K989" s="95"/>
      <c r="L989" s="87"/>
      <c r="M989" s="94"/>
      <c r="N989" s="87"/>
      <c r="O989" s="87"/>
      <c r="P989" s="96"/>
      <c r="Q989" s="97"/>
      <c r="R989" s="87"/>
      <c r="S989" s="87"/>
    </row>
    <row r="990" customHeight="1" spans="1:19">
      <c r="A990" s="87"/>
      <c r="B990" s="88"/>
      <c r="C990" s="89"/>
      <c r="D990" s="89"/>
      <c r="E990" s="90"/>
      <c r="F990" s="91"/>
      <c r="G990" s="92"/>
      <c r="H990" s="87"/>
      <c r="I990" s="93"/>
      <c r="J990" s="94"/>
      <c r="K990" s="95"/>
      <c r="L990" s="87"/>
      <c r="M990" s="94"/>
      <c r="N990" s="87"/>
      <c r="O990" s="87"/>
      <c r="P990" s="96"/>
      <c r="Q990" s="97"/>
      <c r="R990" s="87"/>
      <c r="S990" s="87"/>
    </row>
    <row r="991" customHeight="1" spans="1:19">
      <c r="A991" s="87"/>
      <c r="B991" s="88"/>
      <c r="C991" s="89"/>
      <c r="D991" s="89"/>
      <c r="E991" s="90"/>
      <c r="F991" s="91"/>
      <c r="G991" s="92"/>
      <c r="H991" s="87"/>
      <c r="I991" s="93"/>
      <c r="J991" s="94"/>
      <c r="K991" s="95"/>
      <c r="L991" s="87"/>
      <c r="M991" s="94"/>
      <c r="N991" s="87"/>
      <c r="O991" s="87"/>
      <c r="P991" s="96"/>
      <c r="Q991" s="97"/>
      <c r="R991" s="87"/>
      <c r="S991" s="87"/>
    </row>
    <row r="992" customHeight="1" spans="1:19">
      <c r="A992" s="87"/>
      <c r="B992" s="88"/>
      <c r="C992" s="89"/>
      <c r="D992" s="89"/>
      <c r="E992" s="90"/>
      <c r="F992" s="91"/>
      <c r="G992" s="92"/>
      <c r="H992" s="87"/>
      <c r="I992" s="93"/>
      <c r="J992" s="94"/>
      <c r="K992" s="95"/>
      <c r="L992" s="87"/>
      <c r="M992" s="94"/>
      <c r="N992" s="87"/>
      <c r="O992" s="87"/>
      <c r="P992" s="96"/>
      <c r="Q992" s="97"/>
      <c r="R992" s="87"/>
      <c r="S992" s="87"/>
    </row>
    <row r="993" customHeight="1" spans="1:19">
      <c r="A993" s="87"/>
      <c r="B993" s="88"/>
      <c r="C993" s="89"/>
      <c r="D993" s="89"/>
      <c r="E993" s="90"/>
      <c r="F993" s="91"/>
      <c r="G993" s="92"/>
      <c r="H993" s="87"/>
      <c r="I993" s="93"/>
      <c r="J993" s="94"/>
      <c r="K993" s="95"/>
      <c r="L993" s="87"/>
      <c r="M993" s="94"/>
      <c r="N993" s="87"/>
      <c r="O993" s="87"/>
      <c r="P993" s="96"/>
      <c r="Q993" s="97"/>
      <c r="R993" s="87"/>
      <c r="S993" s="87"/>
    </row>
    <row r="994" customHeight="1" spans="1:19">
      <c r="A994" s="87"/>
      <c r="B994" s="88"/>
      <c r="C994" s="89"/>
      <c r="D994" s="89"/>
      <c r="E994" s="90"/>
      <c r="F994" s="91"/>
      <c r="G994" s="92"/>
      <c r="H994" s="87"/>
      <c r="I994" s="93"/>
      <c r="J994" s="94"/>
      <c r="K994" s="95"/>
      <c r="L994" s="87"/>
      <c r="M994" s="94"/>
      <c r="N994" s="87"/>
      <c r="O994" s="87"/>
      <c r="P994" s="96"/>
      <c r="Q994" s="97"/>
      <c r="R994" s="87"/>
      <c r="S994" s="87"/>
    </row>
    <row r="995" customHeight="1" spans="1:19">
      <c r="A995" s="87"/>
      <c r="B995" s="88"/>
      <c r="C995" s="89"/>
      <c r="D995" s="89"/>
      <c r="E995" s="90"/>
      <c r="F995" s="91"/>
      <c r="G995" s="92"/>
      <c r="H995" s="87"/>
      <c r="I995" s="93"/>
      <c r="J995" s="94"/>
      <c r="K995" s="95"/>
      <c r="L995" s="87"/>
      <c r="M995" s="94"/>
      <c r="N995" s="87"/>
      <c r="O995" s="87"/>
      <c r="P995" s="96"/>
      <c r="Q995" s="97"/>
      <c r="R995" s="87"/>
      <c r="S995" s="87"/>
    </row>
    <row r="996" customHeight="1" spans="1:19">
      <c r="A996" s="87"/>
      <c r="B996" s="88"/>
      <c r="C996" s="89"/>
      <c r="D996" s="89"/>
      <c r="E996" s="90"/>
      <c r="F996" s="91"/>
      <c r="G996" s="92"/>
      <c r="H996" s="87"/>
      <c r="I996" s="93"/>
      <c r="J996" s="94"/>
      <c r="K996" s="95"/>
      <c r="L996" s="87"/>
      <c r="M996" s="94"/>
      <c r="N996" s="87"/>
      <c r="O996" s="87"/>
      <c r="P996" s="96"/>
      <c r="Q996" s="97"/>
      <c r="R996" s="87"/>
      <c r="S996" s="87"/>
    </row>
    <row r="997" customHeight="1" spans="1:19">
      <c r="A997" s="87"/>
      <c r="B997" s="88"/>
      <c r="C997" s="89"/>
      <c r="D997" s="89"/>
      <c r="E997" s="90"/>
      <c r="F997" s="91"/>
      <c r="G997" s="92"/>
      <c r="H997" s="87"/>
      <c r="I997" s="93"/>
      <c r="J997" s="94"/>
      <c r="K997" s="95"/>
      <c r="L997" s="87"/>
      <c r="M997" s="94"/>
      <c r="N997" s="87"/>
      <c r="O997" s="87"/>
      <c r="P997" s="96"/>
      <c r="Q997" s="97"/>
      <c r="R997" s="87"/>
      <c r="S997" s="87"/>
    </row>
    <row r="998" customHeight="1" spans="1:19">
      <c r="A998" s="87"/>
      <c r="B998" s="88"/>
      <c r="C998" s="89"/>
      <c r="D998" s="89"/>
      <c r="E998" s="90"/>
      <c r="F998" s="91"/>
      <c r="G998" s="92"/>
      <c r="H998" s="87"/>
      <c r="I998" s="93"/>
      <c r="J998" s="94"/>
      <c r="K998" s="95"/>
      <c r="L998" s="87"/>
      <c r="M998" s="94"/>
      <c r="N998" s="87"/>
      <c r="O998" s="87"/>
      <c r="P998" s="96"/>
      <c r="Q998" s="97"/>
      <c r="R998" s="87"/>
      <c r="S998" s="87"/>
    </row>
    <row r="999" customHeight="1" spans="1:19">
      <c r="A999" s="87"/>
      <c r="B999" s="88"/>
      <c r="C999" s="89"/>
      <c r="D999" s="89"/>
      <c r="E999" s="90"/>
      <c r="F999" s="91"/>
      <c r="G999" s="92"/>
      <c r="H999" s="87"/>
      <c r="I999" s="93"/>
      <c r="J999" s="94"/>
      <c r="K999" s="95"/>
      <c r="L999" s="87"/>
      <c r="M999" s="94"/>
      <c r="N999" s="87"/>
      <c r="O999" s="87"/>
      <c r="P999" s="96"/>
      <c r="Q999" s="97"/>
      <c r="R999" s="87"/>
      <c r="S999" s="87"/>
    </row>
    <row r="1000" customHeight="1" spans="1:19">
      <c r="A1000" s="87"/>
      <c r="B1000" s="88"/>
      <c r="C1000" s="89"/>
      <c r="D1000" s="89"/>
      <c r="E1000" s="90"/>
      <c r="F1000" s="91"/>
      <c r="G1000" s="92"/>
      <c r="H1000" s="87"/>
      <c r="I1000" s="93"/>
      <c r="J1000" s="94"/>
      <c r="K1000" s="95"/>
      <c r="L1000" s="87"/>
      <c r="M1000" s="94"/>
      <c r="N1000" s="87"/>
      <c r="O1000" s="87"/>
      <c r="P1000" s="96"/>
      <c r="Q1000" s="97"/>
      <c r="R1000" s="87"/>
      <c r="S1000" s="87"/>
    </row>
    <row r="1001" customHeight="1" spans="1:19">
      <c r="A1001" s="87"/>
      <c r="B1001" s="88"/>
      <c r="C1001" s="89"/>
      <c r="D1001" s="89"/>
      <c r="E1001" s="90"/>
      <c r="F1001" s="91"/>
      <c r="G1001" s="92"/>
      <c r="H1001" s="87"/>
      <c r="I1001" s="93"/>
      <c r="J1001" s="94"/>
      <c r="K1001" s="95"/>
      <c r="L1001" s="87"/>
      <c r="M1001" s="94"/>
      <c r="N1001" s="87"/>
      <c r="O1001" s="87"/>
      <c r="P1001" s="96"/>
      <c r="Q1001" s="97"/>
      <c r="R1001" s="87"/>
      <c r="S1001" s="87"/>
    </row>
    <row r="1002" customHeight="1" spans="1:19">
      <c r="A1002" s="87"/>
      <c r="B1002" s="88"/>
      <c r="C1002" s="89"/>
      <c r="D1002" s="89"/>
      <c r="E1002" s="90"/>
      <c r="F1002" s="91"/>
      <c r="G1002" s="92"/>
      <c r="H1002" s="87"/>
      <c r="I1002" s="93"/>
      <c r="J1002" s="94"/>
      <c r="K1002" s="95"/>
      <c r="L1002" s="87"/>
      <c r="M1002" s="94"/>
      <c r="N1002" s="87"/>
      <c r="O1002" s="87"/>
      <c r="P1002" s="96"/>
      <c r="Q1002" s="97"/>
      <c r="R1002" s="87"/>
      <c r="S1002" s="87"/>
    </row>
    <row r="1003" customHeight="1" spans="1:19">
      <c r="A1003" s="87"/>
      <c r="B1003" s="88"/>
      <c r="C1003" s="89"/>
      <c r="D1003" s="89"/>
      <c r="E1003" s="90"/>
      <c r="F1003" s="91"/>
      <c r="G1003" s="92"/>
      <c r="H1003" s="87"/>
      <c r="I1003" s="93"/>
      <c r="J1003" s="94"/>
      <c r="K1003" s="95"/>
      <c r="L1003" s="87"/>
      <c r="M1003" s="94"/>
      <c r="N1003" s="87"/>
      <c r="O1003" s="87"/>
      <c r="P1003" s="96"/>
      <c r="Q1003" s="97"/>
      <c r="R1003" s="87"/>
      <c r="S1003" s="87"/>
    </row>
    <row r="1004" customHeight="1" spans="1:19">
      <c r="A1004" s="87"/>
      <c r="B1004" s="88"/>
      <c r="C1004" s="89"/>
      <c r="D1004" s="89"/>
      <c r="E1004" s="90"/>
      <c r="F1004" s="91"/>
      <c r="G1004" s="92"/>
      <c r="H1004" s="87"/>
      <c r="I1004" s="93"/>
      <c r="J1004" s="94"/>
      <c r="K1004" s="95"/>
      <c r="L1004" s="87"/>
      <c r="M1004" s="94"/>
      <c r="N1004" s="87"/>
      <c r="O1004" s="87"/>
      <c r="P1004" s="96"/>
      <c r="Q1004" s="97"/>
      <c r="R1004" s="87"/>
      <c r="S1004" s="87"/>
    </row>
    <row r="1005" customHeight="1" spans="1:19">
      <c r="A1005" s="87"/>
      <c r="B1005" s="88"/>
      <c r="C1005" s="89"/>
      <c r="D1005" s="89"/>
      <c r="E1005" s="90"/>
      <c r="F1005" s="91"/>
      <c r="G1005" s="92"/>
      <c r="H1005" s="87"/>
      <c r="I1005" s="93"/>
      <c r="J1005" s="94"/>
      <c r="K1005" s="95"/>
      <c r="L1005" s="87"/>
      <c r="M1005" s="94"/>
      <c r="N1005" s="87"/>
      <c r="O1005" s="87"/>
      <c r="P1005" s="96"/>
      <c r="Q1005" s="97"/>
      <c r="R1005" s="87"/>
      <c r="S1005" s="87"/>
    </row>
    <row r="1006" customHeight="1" spans="1:19">
      <c r="A1006" s="87"/>
      <c r="B1006" s="88"/>
      <c r="C1006" s="89"/>
      <c r="D1006" s="89"/>
      <c r="E1006" s="90"/>
      <c r="F1006" s="91"/>
      <c r="G1006" s="92"/>
      <c r="H1006" s="87"/>
      <c r="I1006" s="93"/>
      <c r="J1006" s="94"/>
      <c r="K1006" s="95"/>
      <c r="L1006" s="87"/>
      <c r="M1006" s="94"/>
      <c r="N1006" s="87"/>
      <c r="O1006" s="87"/>
      <c r="P1006" s="96"/>
      <c r="Q1006" s="97"/>
      <c r="R1006" s="87"/>
      <c r="S1006" s="87"/>
    </row>
    <row r="1007" customHeight="1" spans="1:19">
      <c r="A1007" s="87"/>
      <c r="B1007" s="88"/>
      <c r="C1007" s="89"/>
      <c r="D1007" s="89"/>
      <c r="E1007" s="90"/>
      <c r="F1007" s="91"/>
      <c r="G1007" s="92"/>
      <c r="H1007" s="87"/>
      <c r="I1007" s="93"/>
      <c r="J1007" s="94"/>
      <c r="K1007" s="95"/>
      <c r="L1007" s="87"/>
      <c r="M1007" s="94"/>
      <c r="N1007" s="87"/>
      <c r="O1007" s="87"/>
      <c r="P1007" s="96"/>
      <c r="Q1007" s="97"/>
      <c r="R1007" s="87"/>
      <c r="S1007" s="87"/>
    </row>
    <row r="1008" customHeight="1" spans="1:19">
      <c r="A1008" s="87"/>
      <c r="B1008" s="88"/>
      <c r="C1008" s="89"/>
      <c r="D1008" s="89"/>
      <c r="E1008" s="90"/>
      <c r="F1008" s="91"/>
      <c r="G1008" s="92"/>
      <c r="H1008" s="87"/>
      <c r="I1008" s="93"/>
      <c r="J1008" s="94"/>
      <c r="K1008" s="95"/>
      <c r="L1008" s="87"/>
      <c r="M1008" s="94"/>
      <c r="N1008" s="87"/>
      <c r="O1008" s="87"/>
      <c r="P1008" s="96"/>
      <c r="Q1008" s="97"/>
      <c r="R1008" s="87"/>
      <c r="S1008" s="87"/>
    </row>
    <row r="1009" customHeight="1" spans="1:19">
      <c r="A1009" s="87"/>
      <c r="B1009" s="88"/>
      <c r="C1009" s="89"/>
      <c r="D1009" s="89"/>
      <c r="E1009" s="90"/>
      <c r="F1009" s="91"/>
      <c r="G1009" s="92"/>
      <c r="H1009" s="87"/>
      <c r="I1009" s="93"/>
      <c r="J1009" s="94"/>
      <c r="K1009" s="95"/>
      <c r="L1009" s="87"/>
      <c r="M1009" s="94"/>
      <c r="N1009" s="87"/>
      <c r="O1009" s="87"/>
      <c r="P1009" s="96"/>
      <c r="Q1009" s="97"/>
      <c r="R1009" s="87"/>
      <c r="S1009" s="87"/>
    </row>
    <row r="1010" customHeight="1" spans="1:19">
      <c r="A1010" s="87"/>
      <c r="B1010" s="88"/>
      <c r="C1010" s="89"/>
      <c r="D1010" s="89"/>
      <c r="E1010" s="90"/>
      <c r="F1010" s="91"/>
      <c r="G1010" s="92"/>
      <c r="H1010" s="87"/>
      <c r="I1010" s="93"/>
      <c r="J1010" s="94"/>
      <c r="K1010" s="95"/>
      <c r="L1010" s="87"/>
      <c r="M1010" s="94"/>
      <c r="N1010" s="87"/>
      <c r="O1010" s="87"/>
      <c r="P1010" s="96"/>
      <c r="Q1010" s="97"/>
      <c r="R1010" s="87"/>
      <c r="S1010" s="87"/>
    </row>
    <row r="1011" customHeight="1" spans="1:19">
      <c r="A1011" s="87"/>
      <c r="B1011" s="88"/>
      <c r="C1011" s="89"/>
      <c r="D1011" s="89"/>
      <c r="E1011" s="90"/>
      <c r="F1011" s="91"/>
      <c r="G1011" s="92"/>
      <c r="H1011" s="87"/>
      <c r="I1011" s="93"/>
      <c r="J1011" s="94"/>
      <c r="K1011" s="95"/>
      <c r="L1011" s="87"/>
      <c r="M1011" s="94"/>
      <c r="N1011" s="87"/>
      <c r="O1011" s="87"/>
      <c r="P1011" s="96"/>
      <c r="Q1011" s="97"/>
      <c r="R1011" s="87"/>
      <c r="S1011" s="87"/>
    </row>
    <row r="1012" customHeight="1" spans="1:19">
      <c r="A1012" s="87"/>
      <c r="B1012" s="88"/>
      <c r="C1012" s="89"/>
      <c r="D1012" s="89"/>
      <c r="E1012" s="90"/>
      <c r="F1012" s="91"/>
      <c r="G1012" s="92"/>
      <c r="H1012" s="87"/>
      <c r="I1012" s="93"/>
      <c r="J1012" s="94"/>
      <c r="K1012" s="95"/>
      <c r="L1012" s="87"/>
      <c r="M1012" s="94"/>
      <c r="N1012" s="87"/>
      <c r="O1012" s="87"/>
      <c r="P1012" s="96"/>
      <c r="Q1012" s="97"/>
      <c r="R1012" s="87"/>
      <c r="S1012" s="87"/>
    </row>
    <row r="1013" customHeight="1" spans="1:19">
      <c r="A1013" s="87"/>
      <c r="B1013" s="88"/>
      <c r="C1013" s="89"/>
      <c r="D1013" s="89"/>
      <c r="E1013" s="90"/>
      <c r="F1013" s="91"/>
      <c r="G1013" s="92"/>
      <c r="H1013" s="87"/>
      <c r="I1013" s="93"/>
      <c r="J1013" s="94"/>
      <c r="K1013" s="95"/>
      <c r="L1013" s="87"/>
      <c r="M1013" s="94"/>
      <c r="N1013" s="87"/>
      <c r="O1013" s="87"/>
      <c r="P1013" s="96"/>
      <c r="Q1013" s="97"/>
      <c r="R1013" s="87"/>
      <c r="S1013" s="87"/>
    </row>
    <row r="1014" customHeight="1" spans="1:19">
      <c r="A1014" s="87"/>
      <c r="B1014" s="88"/>
      <c r="C1014" s="89"/>
      <c r="D1014" s="89"/>
      <c r="E1014" s="90"/>
      <c r="F1014" s="91"/>
      <c r="G1014" s="92"/>
      <c r="H1014" s="87"/>
      <c r="I1014" s="93"/>
      <c r="J1014" s="94"/>
      <c r="K1014" s="95"/>
      <c r="L1014" s="87"/>
      <c r="M1014" s="94"/>
      <c r="N1014" s="87"/>
      <c r="O1014" s="87"/>
      <c r="P1014" s="96"/>
      <c r="Q1014" s="97"/>
      <c r="R1014" s="87"/>
      <c r="S1014" s="87"/>
    </row>
    <row r="1015" customHeight="1" spans="1:19">
      <c r="A1015" s="87"/>
      <c r="B1015" s="88"/>
      <c r="C1015" s="89"/>
      <c r="D1015" s="89"/>
      <c r="E1015" s="90"/>
      <c r="F1015" s="91"/>
      <c r="G1015" s="92"/>
      <c r="H1015" s="87"/>
      <c r="I1015" s="93"/>
      <c r="J1015" s="94"/>
      <c r="K1015" s="95"/>
      <c r="L1015" s="87"/>
      <c r="M1015" s="94"/>
      <c r="N1015" s="87"/>
      <c r="O1015" s="87"/>
      <c r="P1015" s="96"/>
      <c r="Q1015" s="97"/>
      <c r="R1015" s="87"/>
      <c r="S1015" s="87"/>
    </row>
    <row r="1016" customHeight="1" spans="1:19">
      <c r="A1016" s="87"/>
      <c r="B1016" s="88"/>
      <c r="C1016" s="89"/>
      <c r="D1016" s="89"/>
      <c r="E1016" s="90"/>
      <c r="F1016" s="91"/>
      <c r="G1016" s="92"/>
      <c r="H1016" s="87"/>
      <c r="I1016" s="93"/>
      <c r="J1016" s="94"/>
      <c r="K1016" s="95"/>
      <c r="L1016" s="87"/>
      <c r="M1016" s="94"/>
      <c r="N1016" s="87"/>
      <c r="O1016" s="87"/>
      <c r="P1016" s="96"/>
      <c r="Q1016" s="97"/>
      <c r="R1016" s="87"/>
      <c r="S1016" s="87"/>
    </row>
    <row r="1017" customHeight="1" spans="1:19">
      <c r="A1017" s="87"/>
      <c r="B1017" s="88"/>
      <c r="C1017" s="89"/>
      <c r="D1017" s="89"/>
      <c r="E1017" s="90"/>
      <c r="F1017" s="91"/>
      <c r="G1017" s="92"/>
      <c r="H1017" s="87"/>
      <c r="I1017" s="93"/>
      <c r="J1017" s="94"/>
      <c r="K1017" s="95"/>
      <c r="L1017" s="87"/>
      <c r="M1017" s="94"/>
      <c r="N1017" s="87"/>
      <c r="O1017" s="87"/>
      <c r="P1017" s="96"/>
      <c r="Q1017" s="97"/>
      <c r="R1017" s="87"/>
      <c r="S1017" s="87"/>
    </row>
    <row r="1018" customHeight="1" spans="1:19">
      <c r="A1018" s="87"/>
      <c r="B1018" s="88"/>
      <c r="C1018" s="89"/>
      <c r="D1018" s="89"/>
      <c r="E1018" s="90"/>
      <c r="F1018" s="91"/>
      <c r="G1018" s="92"/>
      <c r="H1018" s="87"/>
      <c r="I1018" s="93"/>
      <c r="J1018" s="94"/>
      <c r="K1018" s="95"/>
      <c r="L1018" s="87"/>
      <c r="M1018" s="94"/>
      <c r="N1018" s="87"/>
      <c r="O1018" s="87"/>
      <c r="P1018" s="96"/>
      <c r="Q1018" s="97"/>
      <c r="R1018" s="87"/>
      <c r="S1018" s="87"/>
    </row>
    <row r="1019" customHeight="1" spans="1:19">
      <c r="A1019" s="87"/>
      <c r="B1019" s="88"/>
      <c r="C1019" s="89"/>
      <c r="D1019" s="89"/>
      <c r="E1019" s="90"/>
      <c r="F1019" s="91"/>
      <c r="G1019" s="92"/>
      <c r="H1019" s="87"/>
      <c r="I1019" s="93"/>
      <c r="J1019" s="94"/>
      <c r="K1019" s="95"/>
      <c r="L1019" s="87"/>
      <c r="M1019" s="94"/>
      <c r="N1019" s="87"/>
      <c r="O1019" s="87"/>
      <c r="P1019" s="96"/>
      <c r="Q1019" s="97"/>
      <c r="R1019" s="87"/>
      <c r="S1019" s="87"/>
    </row>
    <row r="1020" customHeight="1" spans="1:19">
      <c r="A1020" s="87"/>
      <c r="B1020" s="88"/>
      <c r="C1020" s="89"/>
      <c r="D1020" s="89"/>
      <c r="E1020" s="90"/>
      <c r="F1020" s="91"/>
      <c r="G1020" s="92"/>
      <c r="H1020" s="87"/>
      <c r="I1020" s="93"/>
      <c r="J1020" s="94"/>
      <c r="K1020" s="95"/>
      <c r="L1020" s="87"/>
      <c r="M1020" s="94"/>
      <c r="N1020" s="87"/>
      <c r="O1020" s="87"/>
      <c r="P1020" s="96"/>
      <c r="Q1020" s="97"/>
      <c r="R1020" s="87"/>
      <c r="S1020" s="87"/>
    </row>
    <row r="1021" customHeight="1" spans="1:19">
      <c r="A1021" s="87"/>
      <c r="B1021" s="88"/>
      <c r="C1021" s="89"/>
      <c r="D1021" s="89"/>
      <c r="E1021" s="90"/>
      <c r="F1021" s="91"/>
      <c r="G1021" s="92"/>
      <c r="H1021" s="87"/>
      <c r="I1021" s="93"/>
      <c r="J1021" s="94"/>
      <c r="K1021" s="95"/>
      <c r="L1021" s="87"/>
      <c r="M1021" s="94"/>
      <c r="N1021" s="87"/>
      <c r="O1021" s="87"/>
      <c r="P1021" s="96"/>
      <c r="Q1021" s="97"/>
      <c r="R1021" s="87"/>
      <c r="S1021" s="87"/>
    </row>
    <row r="1022" customHeight="1" spans="1:19">
      <c r="A1022" s="87"/>
      <c r="B1022" s="88"/>
      <c r="C1022" s="89"/>
      <c r="D1022" s="89"/>
      <c r="E1022" s="90"/>
      <c r="F1022" s="91"/>
      <c r="G1022" s="92"/>
      <c r="H1022" s="87"/>
      <c r="I1022" s="93"/>
      <c r="J1022" s="94"/>
      <c r="K1022" s="95"/>
      <c r="L1022" s="87"/>
      <c r="M1022" s="94"/>
      <c r="N1022" s="87"/>
      <c r="O1022" s="87"/>
      <c r="P1022" s="96"/>
      <c r="Q1022" s="97"/>
      <c r="R1022" s="87"/>
      <c r="S1022" s="87"/>
    </row>
    <row r="1023" customHeight="1" spans="1:19">
      <c r="A1023" s="87"/>
      <c r="B1023" s="88"/>
      <c r="C1023" s="89"/>
      <c r="D1023" s="89"/>
      <c r="E1023" s="90"/>
      <c r="F1023" s="91"/>
      <c r="G1023" s="92"/>
      <c r="H1023" s="87"/>
      <c r="I1023" s="93"/>
      <c r="J1023" s="94"/>
      <c r="K1023" s="95"/>
      <c r="L1023" s="87"/>
      <c r="M1023" s="94"/>
      <c r="N1023" s="87"/>
      <c r="O1023" s="87"/>
      <c r="P1023" s="96"/>
      <c r="Q1023" s="97"/>
      <c r="R1023" s="87"/>
      <c r="S1023" s="87"/>
    </row>
    <row r="1024" customHeight="1" spans="1:19">
      <c r="A1024" s="87"/>
      <c r="B1024" s="88"/>
      <c r="C1024" s="89"/>
      <c r="D1024" s="89"/>
      <c r="E1024" s="90"/>
      <c r="F1024" s="91"/>
      <c r="G1024" s="92"/>
      <c r="H1024" s="87"/>
      <c r="I1024" s="93"/>
      <c r="J1024" s="94"/>
      <c r="K1024" s="95"/>
      <c r="L1024" s="87"/>
      <c r="M1024" s="94"/>
      <c r="N1024" s="87"/>
      <c r="O1024" s="87"/>
      <c r="P1024" s="96"/>
      <c r="Q1024" s="97"/>
      <c r="R1024" s="87"/>
      <c r="S1024" s="87"/>
    </row>
    <row r="1025" customHeight="1" spans="1:19">
      <c r="A1025" s="87"/>
      <c r="B1025" s="88"/>
      <c r="C1025" s="89"/>
      <c r="D1025" s="89"/>
      <c r="E1025" s="90"/>
      <c r="F1025" s="91"/>
      <c r="G1025" s="92"/>
      <c r="H1025" s="87"/>
      <c r="I1025" s="93"/>
      <c r="J1025" s="94"/>
      <c r="K1025" s="95"/>
      <c r="L1025" s="87"/>
      <c r="M1025" s="94"/>
      <c r="N1025" s="87"/>
      <c r="O1025" s="87"/>
      <c r="P1025" s="96"/>
      <c r="Q1025" s="97"/>
      <c r="R1025" s="87"/>
      <c r="S1025" s="87"/>
    </row>
    <row r="1026" customHeight="1" spans="1:19">
      <c r="A1026" s="87"/>
      <c r="B1026" s="88"/>
      <c r="C1026" s="89"/>
      <c r="D1026" s="89"/>
      <c r="E1026" s="90"/>
      <c r="F1026" s="91"/>
      <c r="G1026" s="92"/>
      <c r="H1026" s="87"/>
      <c r="I1026" s="93"/>
      <c r="J1026" s="94"/>
      <c r="K1026" s="95"/>
      <c r="L1026" s="87"/>
      <c r="M1026" s="94"/>
      <c r="N1026" s="87"/>
      <c r="O1026" s="87"/>
      <c r="P1026" s="96"/>
      <c r="Q1026" s="97"/>
      <c r="R1026" s="87"/>
      <c r="S1026" s="87"/>
    </row>
    <row r="1027" customHeight="1" spans="1:19">
      <c r="A1027" s="87"/>
      <c r="B1027" s="88"/>
      <c r="C1027" s="89"/>
      <c r="D1027" s="89"/>
      <c r="E1027" s="90"/>
      <c r="F1027" s="91"/>
      <c r="G1027" s="92"/>
      <c r="H1027" s="87"/>
      <c r="I1027" s="93"/>
      <c r="J1027" s="94"/>
      <c r="K1027" s="95"/>
      <c r="L1027" s="87"/>
      <c r="M1027" s="94"/>
      <c r="N1027" s="87"/>
      <c r="O1027" s="87"/>
      <c r="P1027" s="96"/>
      <c r="Q1027" s="97"/>
      <c r="R1027" s="87"/>
      <c r="S1027" s="87"/>
    </row>
    <row r="1028" customHeight="1" spans="1:19">
      <c r="A1028" s="87"/>
      <c r="B1028" s="88"/>
      <c r="C1028" s="89"/>
      <c r="D1028" s="89"/>
      <c r="E1028" s="90"/>
      <c r="F1028" s="91"/>
      <c r="G1028" s="92"/>
      <c r="H1028" s="87"/>
      <c r="I1028" s="93"/>
      <c r="J1028" s="94"/>
      <c r="K1028" s="95"/>
      <c r="L1028" s="87"/>
      <c r="M1028" s="94"/>
      <c r="N1028" s="87"/>
      <c r="O1028" s="87"/>
      <c r="P1028" s="96"/>
      <c r="Q1028" s="97"/>
      <c r="R1028" s="87"/>
      <c r="S1028" s="87"/>
    </row>
    <row r="1029" customHeight="1" spans="1:19">
      <c r="A1029" s="87"/>
      <c r="B1029" s="88"/>
      <c r="C1029" s="89"/>
      <c r="D1029" s="89"/>
      <c r="E1029" s="90"/>
      <c r="F1029" s="91"/>
      <c r="G1029" s="92"/>
      <c r="H1029" s="87"/>
      <c r="I1029" s="93"/>
      <c r="J1029" s="94"/>
      <c r="K1029" s="95"/>
      <c r="L1029" s="87"/>
      <c r="M1029" s="94"/>
      <c r="N1029" s="87"/>
      <c r="O1029" s="87"/>
      <c r="P1029" s="96"/>
      <c r="Q1029" s="97"/>
      <c r="R1029" s="87"/>
      <c r="S1029" s="87"/>
    </row>
    <row r="1030" customHeight="1" spans="1:19">
      <c r="A1030" s="87"/>
      <c r="B1030" s="88"/>
      <c r="C1030" s="89"/>
      <c r="D1030" s="89"/>
      <c r="E1030" s="90"/>
      <c r="F1030" s="91"/>
      <c r="G1030" s="92"/>
      <c r="H1030" s="87"/>
      <c r="I1030" s="93"/>
      <c r="J1030" s="94"/>
      <c r="K1030" s="95"/>
      <c r="L1030" s="87"/>
      <c r="M1030" s="94"/>
      <c r="N1030" s="87"/>
      <c r="O1030" s="87"/>
      <c r="P1030" s="96"/>
      <c r="Q1030" s="97"/>
      <c r="R1030" s="87"/>
      <c r="S1030" s="87"/>
    </row>
    <row r="1031" customHeight="1" spans="1:19">
      <c r="A1031" s="87"/>
      <c r="B1031" s="88"/>
      <c r="C1031" s="89"/>
      <c r="D1031" s="89"/>
      <c r="E1031" s="90"/>
      <c r="F1031" s="91"/>
      <c r="G1031" s="92"/>
      <c r="H1031" s="87"/>
      <c r="I1031" s="93"/>
      <c r="J1031" s="94"/>
      <c r="K1031" s="95"/>
      <c r="L1031" s="87"/>
      <c r="M1031" s="94"/>
      <c r="N1031" s="87"/>
      <c r="O1031" s="87"/>
      <c r="P1031" s="96"/>
      <c r="Q1031" s="97"/>
      <c r="R1031" s="87"/>
      <c r="S1031" s="87"/>
    </row>
    <row r="1032" customHeight="1" spans="1:19">
      <c r="A1032" s="87"/>
      <c r="B1032" s="88"/>
      <c r="C1032" s="89"/>
      <c r="D1032" s="89"/>
      <c r="E1032" s="90"/>
      <c r="F1032" s="91"/>
      <c r="G1032" s="92"/>
      <c r="H1032" s="87"/>
      <c r="I1032" s="93"/>
      <c r="J1032" s="94"/>
      <c r="K1032" s="95"/>
      <c r="L1032" s="87"/>
      <c r="M1032" s="94"/>
      <c r="N1032" s="87"/>
      <c r="O1032" s="87"/>
      <c r="P1032" s="96"/>
      <c r="Q1032" s="97"/>
      <c r="R1032" s="87"/>
      <c r="S1032" s="87"/>
    </row>
    <row r="1033" customHeight="1" spans="1:19">
      <c r="A1033" s="87"/>
      <c r="B1033" s="88"/>
      <c r="C1033" s="89"/>
      <c r="D1033" s="89"/>
      <c r="E1033" s="90"/>
      <c r="F1033" s="91"/>
      <c r="G1033" s="92"/>
      <c r="H1033" s="87"/>
      <c r="I1033" s="93"/>
      <c r="J1033" s="94"/>
      <c r="K1033" s="95"/>
      <c r="L1033" s="87"/>
      <c r="M1033" s="94"/>
      <c r="N1033" s="87"/>
      <c r="O1033" s="87"/>
      <c r="P1033" s="96"/>
      <c r="Q1033" s="97"/>
      <c r="R1033" s="87"/>
      <c r="S1033" s="87"/>
    </row>
    <row r="1034" customHeight="1" spans="1:19">
      <c r="A1034" s="87"/>
      <c r="B1034" s="88"/>
      <c r="C1034" s="89"/>
      <c r="D1034" s="89"/>
      <c r="E1034" s="90"/>
      <c r="F1034" s="91"/>
      <c r="G1034" s="92"/>
      <c r="H1034" s="87"/>
      <c r="I1034" s="93"/>
      <c r="J1034" s="94"/>
      <c r="K1034" s="95"/>
      <c r="L1034" s="87"/>
      <c r="M1034" s="94"/>
      <c r="N1034" s="87"/>
      <c r="O1034" s="87"/>
      <c r="P1034" s="96"/>
      <c r="Q1034" s="97"/>
      <c r="R1034" s="87"/>
      <c r="S1034" s="87"/>
    </row>
    <row r="1035" customHeight="1" spans="1:19">
      <c r="A1035" s="87"/>
      <c r="B1035" s="88"/>
      <c r="C1035" s="89"/>
      <c r="D1035" s="89"/>
      <c r="E1035" s="90"/>
      <c r="F1035" s="91"/>
      <c r="G1035" s="92"/>
      <c r="H1035" s="87"/>
      <c r="I1035" s="93"/>
      <c r="J1035" s="94"/>
      <c r="K1035" s="95"/>
      <c r="L1035" s="87"/>
      <c r="M1035" s="94"/>
      <c r="N1035" s="87"/>
      <c r="O1035" s="87"/>
      <c r="P1035" s="96"/>
      <c r="Q1035" s="97"/>
      <c r="R1035" s="87"/>
      <c r="S1035" s="87"/>
    </row>
    <row r="1036" customHeight="1" spans="1:19">
      <c r="A1036" s="87"/>
      <c r="B1036" s="88"/>
      <c r="C1036" s="89"/>
      <c r="D1036" s="89"/>
      <c r="E1036" s="90"/>
      <c r="F1036" s="91"/>
      <c r="G1036" s="92"/>
      <c r="H1036" s="87"/>
      <c r="I1036" s="93"/>
      <c r="J1036" s="94"/>
      <c r="K1036" s="95"/>
      <c r="L1036" s="87"/>
      <c r="M1036" s="94"/>
      <c r="N1036" s="87"/>
      <c r="O1036" s="87"/>
      <c r="P1036" s="96"/>
      <c r="Q1036" s="97"/>
      <c r="R1036" s="87"/>
      <c r="S1036" s="87"/>
    </row>
    <row r="1037" customHeight="1" spans="1:19">
      <c r="A1037" s="87"/>
      <c r="B1037" s="88"/>
      <c r="C1037" s="89"/>
      <c r="D1037" s="89"/>
      <c r="E1037" s="90"/>
      <c r="F1037" s="91"/>
      <c r="G1037" s="92"/>
      <c r="H1037" s="87"/>
      <c r="I1037" s="93"/>
      <c r="J1037" s="94"/>
      <c r="K1037" s="95"/>
      <c r="L1037" s="87"/>
      <c r="M1037" s="94"/>
      <c r="N1037" s="87"/>
      <c r="O1037" s="87"/>
      <c r="P1037" s="96"/>
      <c r="Q1037" s="97"/>
      <c r="R1037" s="87"/>
      <c r="S1037" s="87"/>
    </row>
    <row r="1038" customHeight="1" spans="1:19">
      <c r="A1038" s="87"/>
      <c r="B1038" s="88"/>
      <c r="C1038" s="89"/>
      <c r="D1038" s="89"/>
      <c r="E1038" s="90"/>
      <c r="F1038" s="91"/>
      <c r="G1038" s="92"/>
      <c r="H1038" s="87"/>
      <c r="I1038" s="93"/>
      <c r="J1038" s="94"/>
      <c r="K1038" s="95"/>
      <c r="L1038" s="87"/>
      <c r="M1038" s="94"/>
      <c r="N1038" s="87"/>
      <c r="O1038" s="87"/>
      <c r="P1038" s="96"/>
      <c r="Q1038" s="97"/>
      <c r="R1038" s="87"/>
      <c r="S1038" s="87"/>
    </row>
    <row r="1039" customHeight="1" spans="1:19">
      <c r="A1039" s="87"/>
      <c r="B1039" s="88"/>
      <c r="C1039" s="89"/>
      <c r="D1039" s="89"/>
      <c r="E1039" s="90"/>
      <c r="F1039" s="91"/>
      <c r="G1039" s="92"/>
      <c r="H1039" s="87"/>
      <c r="I1039" s="93"/>
      <c r="J1039" s="94"/>
      <c r="K1039" s="95"/>
      <c r="L1039" s="87"/>
      <c r="M1039" s="94"/>
      <c r="N1039" s="87"/>
      <c r="O1039" s="87"/>
      <c r="P1039" s="96"/>
      <c r="Q1039" s="97"/>
      <c r="R1039" s="87"/>
      <c r="S1039" s="87"/>
    </row>
    <row r="1040" customHeight="1" spans="1:19">
      <c r="A1040" s="87"/>
      <c r="B1040" s="88"/>
      <c r="C1040" s="89"/>
      <c r="D1040" s="89"/>
      <c r="E1040" s="90"/>
      <c r="F1040" s="91"/>
      <c r="G1040" s="92"/>
      <c r="H1040" s="87"/>
      <c r="I1040" s="93"/>
      <c r="J1040" s="94"/>
      <c r="K1040" s="95"/>
      <c r="L1040" s="87"/>
      <c r="M1040" s="94"/>
      <c r="N1040" s="87"/>
      <c r="O1040" s="87"/>
      <c r="P1040" s="96"/>
      <c r="Q1040" s="97"/>
      <c r="R1040" s="87"/>
      <c r="S1040" s="87"/>
    </row>
    <row r="1041" customHeight="1" spans="1:19">
      <c r="A1041" s="87"/>
      <c r="B1041" s="88"/>
      <c r="C1041" s="89"/>
      <c r="D1041" s="89"/>
      <c r="E1041" s="90"/>
      <c r="F1041" s="91"/>
      <c r="G1041" s="92"/>
      <c r="H1041" s="87"/>
      <c r="I1041" s="93"/>
      <c r="J1041" s="94"/>
      <c r="K1041" s="95"/>
      <c r="L1041" s="87"/>
      <c r="M1041" s="94"/>
      <c r="N1041" s="87"/>
      <c r="O1041" s="87"/>
      <c r="P1041" s="96"/>
      <c r="Q1041" s="97"/>
      <c r="R1041" s="87"/>
      <c r="S1041" s="87"/>
    </row>
    <row r="1042" customHeight="1" spans="1:19">
      <c r="A1042" s="87"/>
      <c r="B1042" s="88"/>
      <c r="C1042" s="89"/>
      <c r="D1042" s="89"/>
      <c r="E1042" s="90"/>
      <c r="F1042" s="91"/>
      <c r="G1042" s="92"/>
      <c r="H1042" s="87"/>
      <c r="I1042" s="93"/>
      <c r="J1042" s="94"/>
      <c r="K1042" s="95"/>
      <c r="L1042" s="87"/>
      <c r="M1042" s="94"/>
      <c r="N1042" s="87"/>
      <c r="O1042" s="87"/>
      <c r="P1042" s="96"/>
      <c r="Q1042" s="97"/>
      <c r="R1042" s="87"/>
      <c r="S1042" s="87"/>
    </row>
    <row r="1043" customHeight="1" spans="1:19">
      <c r="A1043" s="87"/>
      <c r="B1043" s="88"/>
      <c r="C1043" s="89"/>
      <c r="D1043" s="89"/>
      <c r="E1043" s="90"/>
      <c r="F1043" s="91"/>
      <c r="G1043" s="92"/>
      <c r="H1043" s="87"/>
      <c r="I1043" s="93"/>
      <c r="J1043" s="94"/>
      <c r="K1043" s="95"/>
      <c r="L1043" s="87"/>
      <c r="M1043" s="94"/>
      <c r="N1043" s="87"/>
      <c r="O1043" s="87"/>
      <c r="P1043" s="96"/>
      <c r="Q1043" s="97"/>
      <c r="R1043" s="87"/>
      <c r="S1043" s="87"/>
    </row>
    <row r="1044" customHeight="1" spans="1:19">
      <c r="A1044" s="87"/>
      <c r="B1044" s="88"/>
      <c r="C1044" s="89"/>
      <c r="D1044" s="89"/>
      <c r="E1044" s="90"/>
      <c r="F1044" s="91"/>
      <c r="G1044" s="92"/>
      <c r="H1044" s="87"/>
      <c r="I1044" s="93"/>
      <c r="J1044" s="94"/>
      <c r="K1044" s="95"/>
      <c r="L1044" s="87"/>
      <c r="M1044" s="94"/>
      <c r="N1044" s="87"/>
      <c r="O1044" s="87"/>
      <c r="P1044" s="96"/>
      <c r="Q1044" s="97"/>
      <c r="R1044" s="87"/>
      <c r="S1044" s="87"/>
    </row>
    <row r="1045" customHeight="1" spans="1:19">
      <c r="A1045" s="87"/>
      <c r="B1045" s="88"/>
      <c r="C1045" s="89"/>
      <c r="D1045" s="89"/>
      <c r="E1045" s="90"/>
      <c r="F1045" s="91"/>
      <c r="G1045" s="92"/>
      <c r="H1045" s="87"/>
      <c r="I1045" s="93"/>
      <c r="J1045" s="94"/>
      <c r="K1045" s="95"/>
      <c r="L1045" s="87"/>
      <c r="M1045" s="94"/>
      <c r="N1045" s="87"/>
      <c r="O1045" s="87"/>
      <c r="P1045" s="96"/>
      <c r="Q1045" s="97"/>
      <c r="R1045" s="87"/>
      <c r="S1045" s="87"/>
    </row>
    <row r="1046" customHeight="1" spans="1:19">
      <c r="A1046" s="87"/>
      <c r="B1046" s="88"/>
      <c r="C1046" s="89"/>
      <c r="D1046" s="89"/>
      <c r="E1046" s="90"/>
      <c r="F1046" s="91"/>
      <c r="G1046" s="92"/>
      <c r="H1046" s="87"/>
      <c r="I1046" s="93"/>
      <c r="J1046" s="94"/>
      <c r="K1046" s="95"/>
      <c r="L1046" s="87"/>
      <c r="M1046" s="94"/>
      <c r="N1046" s="87"/>
      <c r="O1046" s="87"/>
      <c r="P1046" s="96"/>
      <c r="Q1046" s="97"/>
      <c r="R1046" s="87"/>
      <c r="S1046" s="87"/>
    </row>
    <row r="1047" customHeight="1" spans="1:19">
      <c r="A1047" s="87"/>
      <c r="B1047" s="88"/>
      <c r="C1047" s="89"/>
      <c r="D1047" s="89"/>
      <c r="E1047" s="90"/>
      <c r="F1047" s="91"/>
      <c r="G1047" s="92"/>
      <c r="H1047" s="87"/>
      <c r="I1047" s="93"/>
      <c r="J1047" s="94"/>
      <c r="K1047" s="95"/>
      <c r="L1047" s="87"/>
      <c r="M1047" s="94"/>
      <c r="N1047" s="87"/>
      <c r="O1047" s="87"/>
      <c r="P1047" s="96"/>
      <c r="Q1047" s="97"/>
      <c r="R1047" s="87"/>
      <c r="S1047" s="87"/>
    </row>
    <row r="1048" customHeight="1" spans="1:19">
      <c r="A1048" s="87"/>
      <c r="B1048" s="88"/>
      <c r="C1048" s="89"/>
      <c r="D1048" s="89"/>
      <c r="E1048" s="90"/>
      <c r="F1048" s="91"/>
      <c r="G1048" s="92"/>
      <c r="H1048" s="87"/>
      <c r="I1048" s="93"/>
      <c r="J1048" s="94"/>
      <c r="K1048" s="95"/>
      <c r="L1048" s="87"/>
      <c r="M1048" s="94"/>
      <c r="N1048" s="87"/>
      <c r="O1048" s="87"/>
      <c r="P1048" s="96"/>
      <c r="Q1048" s="97"/>
      <c r="R1048" s="87"/>
      <c r="S1048" s="87"/>
    </row>
    <row r="1049" customHeight="1" spans="1:19">
      <c r="A1049" s="87"/>
      <c r="B1049" s="88"/>
      <c r="C1049" s="89"/>
      <c r="D1049" s="89"/>
      <c r="E1049" s="90"/>
      <c r="F1049" s="91"/>
      <c r="G1049" s="92"/>
      <c r="H1049" s="87"/>
      <c r="I1049" s="93"/>
      <c r="J1049" s="94"/>
      <c r="K1049" s="95"/>
      <c r="L1049" s="87"/>
      <c r="M1049" s="94"/>
      <c r="N1049" s="87"/>
      <c r="O1049" s="87"/>
      <c r="P1049" s="96"/>
      <c r="Q1049" s="97"/>
      <c r="R1049" s="87"/>
      <c r="S1049" s="87"/>
    </row>
    <row r="1050" customHeight="1" spans="1:19">
      <c r="A1050" s="87"/>
      <c r="B1050" s="88"/>
      <c r="C1050" s="89"/>
      <c r="D1050" s="89"/>
      <c r="E1050" s="90"/>
      <c r="F1050" s="91"/>
      <c r="G1050" s="92"/>
      <c r="H1050" s="87"/>
      <c r="I1050" s="93"/>
      <c r="J1050" s="94"/>
      <c r="K1050" s="95"/>
      <c r="L1050" s="87"/>
      <c r="M1050" s="94"/>
      <c r="N1050" s="87"/>
      <c r="O1050" s="87"/>
      <c r="P1050" s="96"/>
      <c r="Q1050" s="97"/>
      <c r="R1050" s="87"/>
      <c r="S1050" s="87"/>
    </row>
    <row r="1051" customHeight="1" spans="1:19">
      <c r="A1051" s="87"/>
      <c r="B1051" s="88"/>
      <c r="C1051" s="89"/>
      <c r="D1051" s="89"/>
      <c r="E1051" s="90"/>
      <c r="F1051" s="91"/>
      <c r="G1051" s="92"/>
      <c r="H1051" s="87"/>
      <c r="I1051" s="93"/>
      <c r="J1051" s="94"/>
      <c r="K1051" s="95"/>
      <c r="L1051" s="87"/>
      <c r="M1051" s="94"/>
      <c r="N1051" s="87"/>
      <c r="O1051" s="87"/>
      <c r="P1051" s="96"/>
      <c r="Q1051" s="97"/>
      <c r="R1051" s="87"/>
      <c r="S1051" s="87"/>
    </row>
    <row r="1052" customHeight="1" spans="1:19">
      <c r="A1052" s="87"/>
      <c r="B1052" s="88"/>
      <c r="C1052" s="89"/>
      <c r="D1052" s="89"/>
      <c r="E1052" s="90"/>
      <c r="F1052" s="91"/>
      <c r="G1052" s="92"/>
      <c r="H1052" s="87"/>
      <c r="I1052" s="93"/>
      <c r="J1052" s="94"/>
      <c r="K1052" s="95"/>
      <c r="L1052" s="87"/>
      <c r="M1052" s="94"/>
      <c r="N1052" s="87"/>
      <c r="O1052" s="87"/>
      <c r="P1052" s="96"/>
      <c r="Q1052" s="97"/>
      <c r="R1052" s="87"/>
      <c r="S1052" s="87"/>
    </row>
    <row r="1053" customHeight="1" spans="1:19">
      <c r="A1053" s="87"/>
      <c r="B1053" s="88"/>
      <c r="C1053" s="89"/>
      <c r="D1053" s="89"/>
      <c r="E1053" s="90"/>
      <c r="F1053" s="91"/>
      <c r="G1053" s="92"/>
      <c r="H1053" s="87"/>
      <c r="I1053" s="93"/>
      <c r="J1053" s="94"/>
      <c r="K1053" s="95"/>
      <c r="L1053" s="87"/>
      <c r="M1053" s="94"/>
      <c r="N1053" s="87"/>
      <c r="O1053" s="87"/>
      <c r="P1053" s="96"/>
      <c r="Q1053" s="97"/>
      <c r="R1053" s="87"/>
      <c r="S1053" s="87"/>
    </row>
    <row r="1054" customHeight="1" spans="1:19">
      <c r="A1054" s="87"/>
      <c r="B1054" s="88"/>
      <c r="C1054" s="89"/>
      <c r="D1054" s="89"/>
      <c r="E1054" s="90"/>
      <c r="F1054" s="91"/>
      <c r="G1054" s="92"/>
      <c r="H1054" s="87"/>
      <c r="I1054" s="93"/>
      <c r="J1054" s="94"/>
      <c r="K1054" s="95"/>
      <c r="L1054" s="87"/>
      <c r="M1054" s="94"/>
      <c r="N1054" s="87"/>
      <c r="O1054" s="87"/>
      <c r="P1054" s="96"/>
      <c r="Q1054" s="97"/>
      <c r="R1054" s="87"/>
      <c r="S1054" s="87"/>
    </row>
    <row r="1055" customHeight="1" spans="1:19">
      <c r="A1055" s="87"/>
      <c r="B1055" s="88"/>
      <c r="C1055" s="89"/>
      <c r="D1055" s="89"/>
      <c r="E1055" s="90"/>
      <c r="F1055" s="91"/>
      <c r="G1055" s="92"/>
      <c r="H1055" s="87"/>
      <c r="I1055" s="93"/>
      <c r="J1055" s="94"/>
      <c r="K1055" s="95"/>
      <c r="L1055" s="87"/>
      <c r="M1055" s="94"/>
      <c r="N1055" s="87"/>
      <c r="O1055" s="87"/>
      <c r="P1055" s="96"/>
      <c r="Q1055" s="97"/>
      <c r="R1055" s="87"/>
      <c r="S1055" s="87"/>
    </row>
    <row r="1056" customHeight="1" spans="1:19">
      <c r="A1056" s="87"/>
      <c r="B1056" s="88"/>
      <c r="C1056" s="89"/>
      <c r="D1056" s="89"/>
      <c r="E1056" s="90"/>
      <c r="F1056" s="91"/>
      <c r="G1056" s="92"/>
      <c r="H1056" s="87"/>
      <c r="I1056" s="93"/>
      <c r="J1056" s="94"/>
      <c r="K1056" s="95"/>
      <c r="L1056" s="87"/>
      <c r="M1056" s="94"/>
      <c r="N1056" s="87"/>
      <c r="O1056" s="87"/>
      <c r="P1056" s="96"/>
      <c r="Q1056" s="97"/>
      <c r="R1056" s="87"/>
      <c r="S1056" s="87"/>
    </row>
    <row r="1057" customHeight="1" spans="1:19">
      <c r="A1057" s="87"/>
      <c r="B1057" s="88"/>
      <c r="C1057" s="89"/>
      <c r="D1057" s="89"/>
      <c r="E1057" s="90"/>
      <c r="F1057" s="91"/>
      <c r="G1057" s="92"/>
      <c r="H1057" s="87"/>
      <c r="I1057" s="93"/>
      <c r="J1057" s="94"/>
      <c r="K1057" s="95"/>
      <c r="L1057" s="87"/>
      <c r="M1057" s="94"/>
      <c r="N1057" s="87"/>
      <c r="O1057" s="87"/>
      <c r="P1057" s="96"/>
      <c r="Q1057" s="97"/>
      <c r="R1057" s="87"/>
      <c r="S1057" s="87"/>
    </row>
    <row r="1058" customHeight="1" spans="1:19">
      <c r="A1058" s="87"/>
      <c r="B1058" s="88"/>
      <c r="C1058" s="89"/>
      <c r="D1058" s="89"/>
      <c r="E1058" s="90"/>
      <c r="F1058" s="91"/>
      <c r="G1058" s="92"/>
      <c r="H1058" s="87"/>
      <c r="I1058" s="93"/>
      <c r="J1058" s="94"/>
      <c r="K1058" s="95"/>
      <c r="L1058" s="87"/>
      <c r="M1058" s="94"/>
      <c r="N1058" s="87"/>
      <c r="O1058" s="87"/>
      <c r="P1058" s="96"/>
      <c r="Q1058" s="97"/>
      <c r="R1058" s="87"/>
      <c r="S1058" s="87"/>
    </row>
    <row r="1059" customHeight="1" spans="1:19">
      <c r="A1059" s="87"/>
      <c r="B1059" s="88"/>
      <c r="C1059" s="89"/>
      <c r="D1059" s="89"/>
      <c r="E1059" s="90"/>
      <c r="F1059" s="91"/>
      <c r="G1059" s="92"/>
      <c r="H1059" s="87"/>
      <c r="I1059" s="93"/>
      <c r="J1059" s="94"/>
      <c r="K1059" s="95"/>
      <c r="L1059" s="87"/>
      <c r="M1059" s="94"/>
      <c r="N1059" s="87"/>
      <c r="O1059" s="87"/>
      <c r="P1059" s="96"/>
      <c r="Q1059" s="97"/>
      <c r="R1059" s="87"/>
      <c r="S1059" s="87"/>
    </row>
    <row r="1060" customHeight="1" spans="1:19">
      <c r="A1060" s="87"/>
      <c r="B1060" s="88"/>
      <c r="C1060" s="89"/>
      <c r="D1060" s="89"/>
      <c r="E1060" s="90"/>
      <c r="F1060" s="91"/>
      <c r="G1060" s="92"/>
      <c r="H1060" s="87"/>
      <c r="I1060" s="93"/>
      <c r="J1060" s="94"/>
      <c r="K1060" s="95"/>
      <c r="L1060" s="87"/>
      <c r="M1060" s="94"/>
      <c r="N1060" s="87"/>
      <c r="O1060" s="87"/>
      <c r="P1060" s="96"/>
      <c r="Q1060" s="97"/>
      <c r="R1060" s="87"/>
      <c r="S1060" s="87"/>
    </row>
    <row r="1061" customHeight="1" spans="1:19">
      <c r="A1061" s="87"/>
      <c r="B1061" s="88"/>
      <c r="C1061" s="89"/>
      <c r="D1061" s="89"/>
      <c r="E1061" s="90"/>
      <c r="F1061" s="91"/>
      <c r="G1061" s="92"/>
      <c r="H1061" s="87"/>
      <c r="I1061" s="93"/>
      <c r="J1061" s="94"/>
      <c r="K1061" s="95"/>
      <c r="L1061" s="87"/>
      <c r="M1061" s="94"/>
      <c r="N1061" s="87"/>
      <c r="O1061" s="87"/>
      <c r="P1061" s="96"/>
      <c r="Q1061" s="97"/>
      <c r="R1061" s="87"/>
      <c r="S1061" s="87"/>
    </row>
    <row r="1062" customHeight="1" spans="1:19">
      <c r="A1062" s="87"/>
      <c r="B1062" s="88"/>
      <c r="C1062" s="89"/>
      <c r="D1062" s="89"/>
      <c r="E1062" s="90"/>
      <c r="F1062" s="91"/>
      <c r="G1062" s="92"/>
      <c r="H1062" s="87"/>
      <c r="I1062" s="93"/>
      <c r="J1062" s="94"/>
      <c r="K1062" s="95"/>
      <c r="L1062" s="87"/>
      <c r="M1062" s="94"/>
      <c r="N1062" s="87"/>
      <c r="O1062" s="87"/>
      <c r="P1062" s="96"/>
      <c r="Q1062" s="97"/>
      <c r="R1062" s="87"/>
      <c r="S1062" s="87"/>
    </row>
    <row r="1063" customHeight="1" spans="1:19">
      <c r="A1063" s="87"/>
      <c r="B1063" s="88"/>
      <c r="C1063" s="89"/>
      <c r="D1063" s="89"/>
      <c r="E1063" s="90"/>
      <c r="F1063" s="91"/>
      <c r="G1063" s="92"/>
      <c r="H1063" s="87"/>
      <c r="I1063" s="93"/>
      <c r="J1063" s="94"/>
      <c r="K1063" s="95"/>
      <c r="L1063" s="87"/>
      <c r="M1063" s="94"/>
      <c r="N1063" s="87"/>
      <c r="O1063" s="87"/>
      <c r="P1063" s="96"/>
      <c r="Q1063" s="97"/>
      <c r="R1063" s="87"/>
      <c r="S1063" s="87"/>
    </row>
    <row r="1064" customHeight="1" spans="1:19">
      <c r="A1064" s="87"/>
      <c r="B1064" s="88"/>
      <c r="C1064" s="89"/>
      <c r="D1064" s="89"/>
      <c r="E1064" s="90"/>
      <c r="F1064" s="91"/>
      <c r="G1064" s="92"/>
      <c r="H1064" s="87"/>
      <c r="I1064" s="93"/>
      <c r="J1064" s="94"/>
      <c r="K1064" s="95"/>
      <c r="L1064" s="87"/>
      <c r="M1064" s="94"/>
      <c r="N1064" s="87"/>
      <c r="O1064" s="87"/>
      <c r="P1064" s="96"/>
      <c r="Q1064" s="97"/>
      <c r="R1064" s="87"/>
      <c r="S1064" s="87"/>
    </row>
    <row r="1065" customHeight="1" spans="1:19">
      <c r="A1065" s="87"/>
      <c r="B1065" s="88"/>
      <c r="C1065" s="89"/>
      <c r="D1065" s="89"/>
      <c r="E1065" s="90"/>
      <c r="F1065" s="91"/>
      <c r="G1065" s="92"/>
      <c r="H1065" s="87"/>
      <c r="I1065" s="93"/>
      <c r="J1065" s="94"/>
      <c r="K1065" s="95"/>
      <c r="L1065" s="87"/>
      <c r="M1065" s="94"/>
      <c r="N1065" s="87"/>
      <c r="O1065" s="87"/>
      <c r="P1065" s="96"/>
      <c r="Q1065" s="97"/>
      <c r="R1065" s="87"/>
      <c r="S1065" s="87"/>
    </row>
    <row r="1066" customHeight="1" spans="1:19">
      <c r="A1066" s="87"/>
      <c r="B1066" s="88"/>
      <c r="C1066" s="89"/>
      <c r="D1066" s="89"/>
      <c r="E1066" s="90"/>
      <c r="F1066" s="91"/>
      <c r="G1066" s="92"/>
      <c r="H1066" s="87"/>
      <c r="I1066" s="93"/>
      <c r="J1066" s="94"/>
      <c r="K1066" s="95"/>
      <c r="L1066" s="87"/>
      <c r="M1066" s="94"/>
      <c r="N1066" s="87"/>
      <c r="O1066" s="87"/>
      <c r="P1066" s="96"/>
      <c r="Q1066" s="97"/>
      <c r="R1066" s="87"/>
      <c r="S1066" s="87"/>
    </row>
    <row r="1067" customHeight="1" spans="1:19">
      <c r="A1067" s="87"/>
      <c r="B1067" s="88"/>
      <c r="C1067" s="89"/>
      <c r="D1067" s="89"/>
      <c r="E1067" s="90"/>
      <c r="F1067" s="91"/>
      <c r="G1067" s="92"/>
      <c r="H1067" s="87"/>
      <c r="I1067" s="93"/>
      <c r="J1067" s="94"/>
      <c r="K1067" s="95"/>
      <c r="L1067" s="87"/>
      <c r="M1067" s="94"/>
      <c r="N1067" s="87"/>
      <c r="O1067" s="87"/>
      <c r="P1067" s="96"/>
      <c r="Q1067" s="97"/>
      <c r="R1067" s="87"/>
      <c r="S1067" s="87"/>
    </row>
    <row r="1068" customHeight="1" spans="1:19">
      <c r="A1068" s="87"/>
      <c r="B1068" s="88"/>
      <c r="C1068" s="89"/>
      <c r="D1068" s="89"/>
      <c r="E1068" s="90"/>
      <c r="F1068" s="91"/>
      <c r="G1068" s="92"/>
      <c r="H1068" s="87"/>
      <c r="I1068" s="93"/>
      <c r="J1068" s="94"/>
      <c r="K1068" s="95"/>
      <c r="L1068" s="87"/>
      <c r="M1068" s="94"/>
      <c r="N1068" s="87"/>
      <c r="O1068" s="87"/>
      <c r="P1068" s="96"/>
      <c r="Q1068" s="97"/>
      <c r="R1068" s="87"/>
      <c r="S1068" s="87"/>
    </row>
    <row r="1069" customHeight="1" spans="1:19">
      <c r="A1069" s="87"/>
      <c r="B1069" s="88"/>
      <c r="C1069" s="89"/>
      <c r="D1069" s="89"/>
      <c r="E1069" s="90"/>
      <c r="F1069" s="91"/>
      <c r="G1069" s="92"/>
      <c r="H1069" s="87"/>
      <c r="I1069" s="93"/>
      <c r="J1069" s="94"/>
      <c r="K1069" s="95"/>
      <c r="L1069" s="87"/>
      <c r="M1069" s="94"/>
      <c r="N1069" s="87"/>
      <c r="O1069" s="87"/>
      <c r="P1069" s="96"/>
      <c r="Q1069" s="97"/>
      <c r="R1069" s="87"/>
      <c r="S1069" s="87"/>
    </row>
    <row r="1070" customHeight="1" spans="1:19">
      <c r="A1070" s="87"/>
      <c r="B1070" s="88"/>
      <c r="C1070" s="89"/>
      <c r="D1070" s="89"/>
      <c r="E1070" s="90"/>
      <c r="F1070" s="91"/>
      <c r="G1070" s="92"/>
      <c r="H1070" s="87"/>
      <c r="I1070" s="93"/>
      <c r="J1070" s="94"/>
      <c r="K1070" s="95"/>
      <c r="L1070" s="87"/>
      <c r="M1070" s="94"/>
      <c r="N1070" s="87"/>
      <c r="O1070" s="87"/>
      <c r="P1070" s="96"/>
      <c r="Q1070" s="97"/>
      <c r="R1070" s="87"/>
      <c r="S1070" s="87"/>
    </row>
    <row r="1071" customHeight="1" spans="1:19">
      <c r="A1071" s="87"/>
      <c r="B1071" s="88"/>
      <c r="C1071" s="89"/>
      <c r="D1071" s="89"/>
      <c r="E1071" s="90"/>
      <c r="F1071" s="91"/>
      <c r="G1071" s="92"/>
      <c r="H1071" s="87"/>
      <c r="I1071" s="93"/>
      <c r="J1071" s="94"/>
      <c r="K1071" s="95"/>
      <c r="L1071" s="87"/>
      <c r="M1071" s="94"/>
      <c r="N1071" s="87"/>
      <c r="O1071" s="87"/>
      <c r="P1071" s="96"/>
      <c r="Q1071" s="97"/>
      <c r="R1071" s="87"/>
      <c r="S1071" s="87"/>
    </row>
    <row r="1072" customHeight="1" spans="1:19">
      <c r="A1072" s="87"/>
      <c r="B1072" s="88"/>
      <c r="C1072" s="89"/>
      <c r="D1072" s="89"/>
      <c r="E1072" s="90"/>
      <c r="F1072" s="91"/>
      <c r="G1072" s="92"/>
      <c r="H1072" s="87"/>
      <c r="I1072" s="93"/>
      <c r="J1072" s="94"/>
      <c r="K1072" s="95"/>
      <c r="L1072" s="87"/>
      <c r="M1072" s="94"/>
      <c r="N1072" s="87"/>
      <c r="O1072" s="87"/>
      <c r="P1072" s="96"/>
      <c r="Q1072" s="97"/>
      <c r="R1072" s="87"/>
      <c r="S1072" s="87"/>
    </row>
    <row r="1073" customHeight="1" spans="1:19">
      <c r="A1073" s="87"/>
      <c r="B1073" s="88"/>
      <c r="C1073" s="89"/>
      <c r="D1073" s="89"/>
      <c r="E1073" s="90"/>
      <c r="F1073" s="91"/>
      <c r="G1073" s="92"/>
      <c r="H1073" s="87"/>
      <c r="I1073" s="93"/>
      <c r="J1073" s="94"/>
      <c r="K1073" s="95"/>
      <c r="L1073" s="87"/>
      <c r="M1073" s="94"/>
      <c r="N1073" s="87"/>
      <c r="O1073" s="87"/>
      <c r="P1073" s="96"/>
      <c r="Q1073" s="97"/>
      <c r="R1073" s="87"/>
      <c r="S1073" s="87"/>
    </row>
    <row r="1074" customHeight="1" spans="1:19">
      <c r="A1074" s="87"/>
      <c r="B1074" s="88"/>
      <c r="C1074" s="89"/>
      <c r="D1074" s="89"/>
      <c r="E1074" s="90"/>
      <c r="F1074" s="91"/>
      <c r="G1074" s="92"/>
      <c r="H1074" s="87"/>
      <c r="I1074" s="93"/>
      <c r="J1074" s="94"/>
      <c r="K1074" s="95"/>
      <c r="L1074" s="87"/>
      <c r="M1074" s="94"/>
      <c r="N1074" s="87"/>
      <c r="O1074" s="87"/>
      <c r="P1074" s="96"/>
      <c r="Q1074" s="97"/>
      <c r="R1074" s="87"/>
      <c r="S1074" s="87"/>
    </row>
    <row r="1075" customHeight="1" spans="1:19">
      <c r="A1075" s="87"/>
      <c r="B1075" s="88"/>
      <c r="C1075" s="89"/>
      <c r="D1075" s="89"/>
      <c r="E1075" s="90"/>
      <c r="F1075" s="91"/>
      <c r="G1075" s="92"/>
      <c r="H1075" s="87"/>
      <c r="I1075" s="93"/>
      <c r="J1075" s="94"/>
      <c r="K1075" s="95"/>
      <c r="L1075" s="87"/>
      <c r="M1075" s="94"/>
      <c r="N1075" s="87"/>
      <c r="O1075" s="87"/>
      <c r="P1075" s="96"/>
      <c r="Q1075" s="97"/>
      <c r="R1075" s="87"/>
      <c r="S1075" s="87"/>
    </row>
    <row r="1076" customHeight="1" spans="1:19">
      <c r="A1076" s="87"/>
      <c r="B1076" s="88"/>
      <c r="C1076" s="89"/>
      <c r="D1076" s="89"/>
      <c r="E1076" s="90"/>
      <c r="F1076" s="91"/>
      <c r="G1076" s="92"/>
      <c r="H1076" s="87"/>
      <c r="I1076" s="93"/>
      <c r="J1076" s="94"/>
      <c r="K1076" s="95"/>
      <c r="L1076" s="87"/>
      <c r="M1076" s="94"/>
      <c r="N1076" s="87"/>
      <c r="O1076" s="87"/>
      <c r="P1076" s="96"/>
      <c r="Q1076" s="97"/>
      <c r="R1076" s="87"/>
      <c r="S1076" s="87"/>
    </row>
    <row r="1077" customHeight="1" spans="1:19">
      <c r="A1077" s="87"/>
      <c r="B1077" s="88"/>
      <c r="C1077" s="89"/>
      <c r="D1077" s="89"/>
      <c r="E1077" s="90"/>
      <c r="F1077" s="91"/>
      <c r="G1077" s="92"/>
      <c r="H1077" s="87"/>
      <c r="I1077" s="93"/>
      <c r="J1077" s="94"/>
      <c r="K1077" s="95"/>
      <c r="L1077" s="87"/>
      <c r="M1077" s="94"/>
      <c r="N1077" s="87"/>
      <c r="O1077" s="87"/>
      <c r="P1077" s="96"/>
      <c r="Q1077" s="97"/>
      <c r="R1077" s="87"/>
      <c r="S1077" s="87"/>
    </row>
    <row r="1078" customHeight="1" spans="1:19">
      <c r="A1078" s="87"/>
      <c r="B1078" s="88"/>
      <c r="C1078" s="89"/>
      <c r="D1078" s="89"/>
      <c r="E1078" s="90"/>
      <c r="F1078" s="91"/>
      <c r="G1078" s="92"/>
      <c r="H1078" s="87"/>
      <c r="I1078" s="93"/>
      <c r="J1078" s="94"/>
      <c r="K1078" s="95"/>
      <c r="L1078" s="87"/>
      <c r="M1078" s="94"/>
      <c r="N1078" s="87"/>
      <c r="O1078" s="87"/>
      <c r="P1078" s="96"/>
      <c r="Q1078" s="97"/>
      <c r="R1078" s="87"/>
      <c r="S1078" s="87"/>
    </row>
    <row r="1079" customHeight="1" spans="1:19">
      <c r="A1079" s="87"/>
      <c r="B1079" s="88"/>
      <c r="C1079" s="89"/>
      <c r="D1079" s="89"/>
      <c r="E1079" s="90"/>
      <c r="F1079" s="91"/>
      <c r="G1079" s="92"/>
      <c r="H1079" s="87"/>
      <c r="I1079" s="93"/>
      <c r="J1079" s="94"/>
      <c r="K1079" s="95"/>
      <c r="L1079" s="87"/>
      <c r="M1079" s="94"/>
      <c r="N1079" s="87"/>
      <c r="O1079" s="87"/>
      <c r="P1079" s="96"/>
      <c r="Q1079" s="97"/>
      <c r="R1079" s="87"/>
      <c r="S1079" s="87"/>
    </row>
    <row r="1080" customHeight="1" spans="1:19">
      <c r="A1080" s="87"/>
      <c r="B1080" s="88"/>
      <c r="C1080" s="89"/>
      <c r="D1080" s="89"/>
      <c r="E1080" s="90"/>
      <c r="F1080" s="91"/>
      <c r="G1080" s="92"/>
      <c r="H1080" s="87"/>
      <c r="I1080" s="93"/>
      <c r="J1080" s="94"/>
      <c r="K1080" s="95"/>
      <c r="L1080" s="87"/>
      <c r="M1080" s="94"/>
      <c r="N1080" s="87"/>
      <c r="O1080" s="87"/>
      <c r="P1080" s="96"/>
      <c r="Q1080" s="97"/>
      <c r="R1080" s="87"/>
      <c r="S1080" s="87"/>
    </row>
    <row r="1081" customHeight="1" spans="1:19">
      <c r="A1081" s="87"/>
      <c r="B1081" s="88"/>
      <c r="C1081" s="89"/>
      <c r="D1081" s="89"/>
      <c r="E1081" s="90"/>
      <c r="F1081" s="91"/>
      <c r="G1081" s="92"/>
      <c r="H1081" s="87"/>
      <c r="I1081" s="93"/>
      <c r="J1081" s="94"/>
      <c r="K1081" s="95"/>
      <c r="L1081" s="87"/>
      <c r="M1081" s="94"/>
      <c r="N1081" s="87"/>
      <c r="O1081" s="87"/>
      <c r="P1081" s="96"/>
      <c r="Q1081" s="97"/>
      <c r="R1081" s="87"/>
      <c r="S1081" s="87"/>
    </row>
    <row r="1082" customHeight="1" spans="1:19">
      <c r="A1082" s="87"/>
      <c r="B1082" s="88"/>
      <c r="C1082" s="89"/>
      <c r="D1082" s="89"/>
      <c r="E1082" s="90"/>
      <c r="F1082" s="91"/>
      <c r="G1082" s="92"/>
      <c r="H1082" s="87"/>
      <c r="I1082" s="93"/>
      <c r="J1082" s="94"/>
      <c r="K1082" s="95"/>
      <c r="L1082" s="87"/>
      <c r="M1082" s="94"/>
      <c r="N1082" s="87"/>
      <c r="O1082" s="87"/>
      <c r="P1082" s="96"/>
      <c r="Q1082" s="97"/>
      <c r="R1082" s="87"/>
      <c r="S1082" s="87"/>
    </row>
    <row r="1083" customHeight="1" spans="1:19">
      <c r="A1083" s="87"/>
      <c r="B1083" s="88"/>
      <c r="C1083" s="89"/>
      <c r="D1083" s="89"/>
      <c r="E1083" s="90"/>
      <c r="F1083" s="91"/>
      <c r="G1083" s="92"/>
      <c r="H1083" s="87"/>
      <c r="I1083" s="93"/>
      <c r="J1083" s="94"/>
      <c r="K1083" s="95"/>
      <c r="L1083" s="87"/>
      <c r="M1083" s="94"/>
      <c r="N1083" s="87"/>
      <c r="O1083" s="87"/>
      <c r="P1083" s="96"/>
      <c r="Q1083" s="97"/>
      <c r="R1083" s="87"/>
      <c r="S1083" s="87"/>
    </row>
    <row r="1084" customHeight="1" spans="1:19">
      <c r="A1084" s="87"/>
      <c r="B1084" s="88"/>
      <c r="C1084" s="89"/>
      <c r="D1084" s="89"/>
      <c r="E1084" s="90"/>
      <c r="F1084" s="91"/>
      <c r="G1084" s="92"/>
      <c r="H1084" s="87"/>
      <c r="I1084" s="93"/>
      <c r="J1084" s="94"/>
      <c r="K1084" s="95"/>
      <c r="L1084" s="87"/>
      <c r="M1084" s="94"/>
      <c r="N1084" s="87"/>
      <c r="O1084" s="87"/>
      <c r="P1084" s="96"/>
      <c r="Q1084" s="97"/>
      <c r="R1084" s="87"/>
      <c r="S1084" s="87"/>
    </row>
    <row r="1085" customHeight="1" spans="1:19">
      <c r="A1085" s="87"/>
      <c r="B1085" s="88"/>
      <c r="C1085" s="89"/>
      <c r="D1085" s="89"/>
      <c r="E1085" s="90"/>
      <c r="F1085" s="91"/>
      <c r="G1085" s="92"/>
      <c r="H1085" s="87"/>
      <c r="I1085" s="93"/>
      <c r="J1085" s="94"/>
      <c r="K1085" s="95"/>
      <c r="L1085" s="87"/>
      <c r="M1085" s="94"/>
      <c r="N1085" s="87"/>
      <c r="O1085" s="87"/>
      <c r="P1085" s="96"/>
      <c r="Q1085" s="97"/>
      <c r="R1085" s="87"/>
      <c r="S1085" s="87"/>
    </row>
    <row r="1086" customHeight="1" spans="1:19">
      <c r="A1086" s="87"/>
      <c r="B1086" s="88"/>
      <c r="C1086" s="89"/>
      <c r="D1086" s="89"/>
      <c r="E1086" s="90"/>
      <c r="F1086" s="91"/>
      <c r="G1086" s="92"/>
      <c r="H1086" s="87"/>
      <c r="I1086" s="93"/>
      <c r="J1086" s="94"/>
      <c r="K1086" s="95"/>
      <c r="L1086" s="87"/>
      <c r="M1086" s="94"/>
      <c r="N1086" s="87"/>
      <c r="O1086" s="87"/>
      <c r="P1086" s="96"/>
      <c r="Q1086" s="97"/>
      <c r="R1086" s="87"/>
      <c r="S1086" s="87"/>
    </row>
    <row r="1087" customHeight="1" spans="1:19">
      <c r="A1087" s="87"/>
      <c r="B1087" s="88"/>
      <c r="C1087" s="89"/>
      <c r="D1087" s="89"/>
      <c r="E1087" s="90"/>
      <c r="F1087" s="91"/>
      <c r="G1087" s="92"/>
      <c r="H1087" s="87"/>
      <c r="I1087" s="93"/>
      <c r="J1087" s="94"/>
      <c r="K1087" s="95"/>
      <c r="L1087" s="87"/>
      <c r="M1087" s="94"/>
      <c r="N1087" s="87"/>
      <c r="O1087" s="87"/>
      <c r="P1087" s="96"/>
      <c r="Q1087" s="97"/>
      <c r="R1087" s="87"/>
      <c r="S1087" s="87"/>
    </row>
    <row r="1088" customHeight="1" spans="1:19">
      <c r="A1088" s="87"/>
      <c r="B1088" s="88"/>
      <c r="C1088" s="89"/>
      <c r="D1088" s="89"/>
      <c r="E1088" s="90"/>
      <c r="F1088" s="91"/>
      <c r="G1088" s="92"/>
      <c r="H1088" s="87"/>
      <c r="I1088" s="93"/>
      <c r="J1088" s="94"/>
      <c r="K1088" s="95"/>
      <c r="L1088" s="87"/>
      <c r="M1088" s="94"/>
      <c r="N1088" s="87"/>
      <c r="O1088" s="87"/>
      <c r="P1088" s="96"/>
      <c r="Q1088" s="97"/>
      <c r="R1088" s="87"/>
      <c r="S1088" s="87"/>
    </row>
    <row r="1089" customHeight="1" spans="1:19">
      <c r="A1089" s="87"/>
      <c r="B1089" s="88"/>
      <c r="C1089" s="89"/>
      <c r="D1089" s="89"/>
      <c r="E1089" s="90"/>
      <c r="F1089" s="91"/>
      <c r="G1089" s="92"/>
      <c r="H1089" s="87"/>
      <c r="I1089" s="93"/>
      <c r="J1089" s="94"/>
      <c r="K1089" s="95"/>
      <c r="L1089" s="87"/>
      <c r="M1089" s="94"/>
      <c r="N1089" s="87"/>
      <c r="O1089" s="87"/>
      <c r="P1089" s="96"/>
      <c r="Q1089" s="97"/>
      <c r="R1089" s="87"/>
      <c r="S1089" s="87"/>
    </row>
    <row r="1090" customHeight="1" spans="1:19">
      <c r="A1090" s="87"/>
      <c r="B1090" s="88"/>
      <c r="C1090" s="89"/>
      <c r="D1090" s="89"/>
      <c r="E1090" s="90"/>
      <c r="F1090" s="91"/>
      <c r="G1090" s="92"/>
      <c r="H1090" s="87"/>
      <c r="I1090" s="93"/>
      <c r="J1090" s="94"/>
      <c r="K1090" s="95"/>
      <c r="L1090" s="87"/>
      <c r="M1090" s="94"/>
      <c r="N1090" s="87"/>
      <c r="O1090" s="87"/>
      <c r="P1090" s="96"/>
      <c r="Q1090" s="97"/>
      <c r="R1090" s="87"/>
      <c r="S1090" s="87"/>
    </row>
    <row r="1091" customHeight="1" spans="1:19">
      <c r="A1091" s="87"/>
      <c r="B1091" s="88"/>
      <c r="C1091" s="89"/>
      <c r="D1091" s="89"/>
      <c r="E1091" s="90"/>
      <c r="F1091" s="91"/>
      <c r="G1091" s="92"/>
      <c r="H1091" s="87"/>
      <c r="I1091" s="93"/>
      <c r="J1091" s="94"/>
      <c r="K1091" s="95"/>
      <c r="L1091" s="87"/>
      <c r="M1091" s="94"/>
      <c r="N1091" s="87"/>
      <c r="O1091" s="87"/>
      <c r="P1091" s="96"/>
      <c r="Q1091" s="97"/>
      <c r="R1091" s="87"/>
      <c r="S1091" s="87"/>
    </row>
    <row r="1092" customHeight="1" spans="1:19">
      <c r="A1092" s="87"/>
      <c r="B1092" s="88"/>
      <c r="C1092" s="89"/>
      <c r="D1092" s="89"/>
      <c r="E1092" s="90"/>
      <c r="F1092" s="91"/>
      <c r="G1092" s="92"/>
      <c r="H1092" s="87"/>
      <c r="I1092" s="93"/>
      <c r="J1092" s="94"/>
      <c r="K1092" s="95"/>
      <c r="L1092" s="87"/>
      <c r="M1092" s="94"/>
      <c r="N1092" s="87"/>
      <c r="O1092" s="87"/>
      <c r="P1092" s="96"/>
      <c r="Q1092" s="97"/>
      <c r="R1092" s="87"/>
      <c r="S1092" s="87"/>
    </row>
    <row r="1093" customHeight="1" spans="1:19">
      <c r="A1093" s="87"/>
      <c r="B1093" s="88"/>
      <c r="C1093" s="89"/>
      <c r="D1093" s="89"/>
      <c r="E1093" s="90"/>
      <c r="F1093" s="91"/>
      <c r="G1093" s="92"/>
      <c r="H1093" s="87"/>
      <c r="I1093" s="93"/>
      <c r="J1093" s="94"/>
      <c r="K1093" s="95"/>
      <c r="L1093" s="87"/>
      <c r="M1093" s="94"/>
      <c r="N1093" s="87"/>
      <c r="O1093" s="87"/>
      <c r="P1093" s="96"/>
      <c r="Q1093" s="97"/>
      <c r="R1093" s="87"/>
      <c r="S1093" s="87"/>
    </row>
    <row r="1094" customHeight="1" spans="1:19">
      <c r="A1094" s="87"/>
      <c r="B1094" s="88"/>
      <c r="C1094" s="89"/>
      <c r="D1094" s="89"/>
      <c r="E1094" s="90"/>
      <c r="F1094" s="91"/>
      <c r="G1094" s="92"/>
      <c r="H1094" s="87"/>
      <c r="I1094" s="93"/>
      <c r="J1094" s="94"/>
      <c r="K1094" s="95"/>
      <c r="L1094" s="87"/>
      <c r="M1094" s="94"/>
      <c r="N1094" s="87"/>
      <c r="O1094" s="87"/>
      <c r="P1094" s="96"/>
      <c r="Q1094" s="97"/>
      <c r="R1094" s="87"/>
      <c r="S1094" s="87"/>
    </row>
    <row r="1095" customHeight="1" spans="1:19">
      <c r="A1095" s="87"/>
      <c r="B1095" s="88"/>
      <c r="C1095" s="89"/>
      <c r="D1095" s="89"/>
      <c r="E1095" s="90"/>
      <c r="F1095" s="91"/>
      <c r="G1095" s="92"/>
      <c r="H1095" s="87"/>
      <c r="I1095" s="93"/>
      <c r="J1095" s="94"/>
      <c r="K1095" s="95"/>
      <c r="L1095" s="87"/>
      <c r="M1095" s="94"/>
      <c r="N1095" s="87"/>
      <c r="O1095" s="87"/>
      <c r="P1095" s="96"/>
      <c r="Q1095" s="97"/>
      <c r="R1095" s="87"/>
      <c r="S1095" s="87"/>
    </row>
    <row r="1096" customHeight="1" spans="1:19">
      <c r="A1096" s="87"/>
      <c r="B1096" s="88"/>
      <c r="C1096" s="89"/>
      <c r="D1096" s="89"/>
      <c r="E1096" s="90"/>
      <c r="F1096" s="91"/>
      <c r="G1096" s="92"/>
      <c r="H1096" s="87"/>
      <c r="I1096" s="93"/>
      <c r="J1096" s="94"/>
      <c r="K1096" s="95"/>
      <c r="L1096" s="87"/>
      <c r="M1096" s="94"/>
      <c r="N1096" s="87"/>
      <c r="O1096" s="87"/>
      <c r="P1096" s="96"/>
      <c r="Q1096" s="97"/>
      <c r="R1096" s="87"/>
      <c r="S1096" s="87"/>
    </row>
    <row r="1097" customHeight="1" spans="1:19">
      <c r="A1097" s="87"/>
      <c r="B1097" s="88"/>
      <c r="C1097" s="89"/>
      <c r="D1097" s="89"/>
      <c r="E1097" s="90"/>
      <c r="F1097" s="91"/>
      <c r="G1097" s="92"/>
      <c r="H1097" s="87"/>
      <c r="I1097" s="93"/>
      <c r="J1097" s="94"/>
      <c r="K1097" s="95"/>
      <c r="L1097" s="87"/>
      <c r="M1097" s="94"/>
      <c r="N1097" s="87"/>
      <c r="O1097" s="87"/>
      <c r="P1097" s="96"/>
      <c r="Q1097" s="97"/>
      <c r="R1097" s="87"/>
      <c r="S1097" s="87"/>
    </row>
    <row r="1098" customHeight="1" spans="1:19">
      <c r="A1098" s="87"/>
      <c r="B1098" s="88"/>
      <c r="C1098" s="89"/>
      <c r="D1098" s="89"/>
      <c r="E1098" s="90"/>
      <c r="F1098" s="91"/>
      <c r="G1098" s="92"/>
      <c r="H1098" s="87"/>
      <c r="I1098" s="93"/>
      <c r="J1098" s="94"/>
      <c r="K1098" s="95"/>
      <c r="L1098" s="87"/>
      <c r="M1098" s="94"/>
      <c r="N1098" s="87"/>
      <c r="O1098" s="87"/>
      <c r="P1098" s="96"/>
      <c r="Q1098" s="97"/>
      <c r="R1098" s="87"/>
      <c r="S1098" s="87"/>
    </row>
    <row r="1099" customHeight="1" spans="1:19">
      <c r="A1099" s="87"/>
      <c r="B1099" s="88"/>
      <c r="C1099" s="89"/>
      <c r="D1099" s="89"/>
      <c r="E1099" s="90"/>
      <c r="F1099" s="91"/>
      <c r="G1099" s="92"/>
      <c r="H1099" s="87"/>
      <c r="I1099" s="93"/>
      <c r="J1099" s="94"/>
      <c r="K1099" s="95"/>
      <c r="L1099" s="87"/>
      <c r="M1099" s="94"/>
      <c r="N1099" s="87"/>
      <c r="O1099" s="87"/>
      <c r="P1099" s="96"/>
      <c r="Q1099" s="97"/>
      <c r="R1099" s="87"/>
      <c r="S1099" s="87"/>
    </row>
    <row r="1100" customHeight="1" spans="1:19">
      <c r="A1100" s="87"/>
      <c r="B1100" s="88"/>
      <c r="C1100" s="89"/>
      <c r="D1100" s="89"/>
      <c r="E1100" s="90"/>
      <c r="F1100" s="91"/>
      <c r="G1100" s="92"/>
      <c r="H1100" s="87"/>
      <c r="I1100" s="93"/>
      <c r="J1100" s="94"/>
      <c r="K1100" s="95"/>
      <c r="L1100" s="87"/>
      <c r="M1100" s="94"/>
      <c r="N1100" s="87"/>
      <c r="O1100" s="87"/>
      <c r="P1100" s="96"/>
      <c r="Q1100" s="97"/>
      <c r="R1100" s="87"/>
      <c r="S1100" s="87"/>
    </row>
    <row r="1101" customHeight="1" spans="1:19">
      <c r="A1101" s="87"/>
      <c r="B1101" s="88"/>
      <c r="C1101" s="89"/>
      <c r="D1101" s="89"/>
      <c r="E1101" s="90"/>
      <c r="F1101" s="91"/>
      <c r="G1101" s="92"/>
      <c r="H1101" s="87"/>
      <c r="I1101" s="93"/>
      <c r="J1101" s="94"/>
      <c r="K1101" s="95"/>
      <c r="L1101" s="87"/>
      <c r="M1101" s="94"/>
      <c r="N1101" s="87"/>
      <c r="O1101" s="87"/>
      <c r="P1101" s="96"/>
      <c r="Q1101" s="97"/>
      <c r="R1101" s="87"/>
      <c r="S1101" s="87"/>
    </row>
    <row r="1102" customHeight="1" spans="1:19">
      <c r="A1102" s="87"/>
      <c r="B1102" s="88"/>
      <c r="C1102" s="89"/>
      <c r="D1102" s="89"/>
      <c r="E1102" s="90"/>
      <c r="F1102" s="91"/>
      <c r="G1102" s="92"/>
      <c r="H1102" s="87"/>
      <c r="I1102" s="93"/>
      <c r="J1102" s="94"/>
      <c r="K1102" s="95"/>
      <c r="L1102" s="87"/>
      <c r="M1102" s="94"/>
      <c r="N1102" s="87"/>
      <c r="O1102" s="87"/>
      <c r="P1102" s="96"/>
      <c r="Q1102" s="97"/>
      <c r="R1102" s="87"/>
      <c r="S1102" s="87"/>
    </row>
    <row r="1103" customHeight="1" spans="1:19">
      <c r="A1103" s="87"/>
      <c r="B1103" s="88"/>
      <c r="C1103" s="89"/>
      <c r="D1103" s="89"/>
      <c r="E1103" s="90"/>
      <c r="F1103" s="91"/>
      <c r="G1103" s="92"/>
      <c r="H1103" s="87"/>
      <c r="I1103" s="93"/>
      <c r="J1103" s="94"/>
      <c r="K1103" s="95"/>
      <c r="L1103" s="87"/>
      <c r="M1103" s="94"/>
      <c r="N1103" s="87"/>
      <c r="O1103" s="87"/>
      <c r="P1103" s="96"/>
      <c r="Q1103" s="97"/>
      <c r="R1103" s="87"/>
      <c r="S1103" s="87"/>
    </row>
    <row r="1104" customHeight="1" spans="1:19">
      <c r="A1104" s="87"/>
      <c r="B1104" s="88"/>
      <c r="C1104" s="89"/>
      <c r="D1104" s="89"/>
      <c r="E1104" s="90"/>
      <c r="F1104" s="91"/>
      <c r="G1104" s="92"/>
      <c r="H1104" s="87"/>
      <c r="I1104" s="93"/>
      <c r="J1104" s="94"/>
      <c r="K1104" s="95"/>
      <c r="L1104" s="87"/>
      <c r="M1104" s="94"/>
      <c r="N1104" s="87"/>
      <c r="O1104" s="87"/>
      <c r="P1104" s="96"/>
      <c r="Q1104" s="97"/>
      <c r="R1104" s="87"/>
      <c r="S1104" s="87"/>
    </row>
    <row r="1105" customHeight="1" spans="1:19">
      <c r="A1105" s="87"/>
      <c r="B1105" s="88"/>
      <c r="C1105" s="89"/>
      <c r="D1105" s="89"/>
      <c r="E1105" s="90"/>
      <c r="F1105" s="91"/>
      <c r="G1105" s="92"/>
      <c r="H1105" s="87"/>
      <c r="I1105" s="93"/>
      <c r="J1105" s="94"/>
      <c r="K1105" s="95"/>
      <c r="L1105" s="87"/>
      <c r="M1105" s="94"/>
      <c r="N1105" s="87"/>
      <c r="O1105" s="87"/>
      <c r="P1105" s="96"/>
      <c r="Q1105" s="97"/>
      <c r="R1105" s="87"/>
      <c r="S1105" s="87"/>
    </row>
    <row r="1106" customHeight="1" spans="1:19">
      <c r="A1106" s="87"/>
      <c r="B1106" s="88"/>
      <c r="C1106" s="89"/>
      <c r="D1106" s="89"/>
      <c r="E1106" s="90"/>
      <c r="F1106" s="91"/>
      <c r="G1106" s="92"/>
      <c r="H1106" s="87"/>
      <c r="I1106" s="93"/>
      <c r="J1106" s="94"/>
      <c r="K1106" s="95"/>
      <c r="L1106" s="87"/>
      <c r="M1106" s="94"/>
      <c r="N1106" s="87"/>
      <c r="O1106" s="87"/>
      <c r="P1106" s="96"/>
      <c r="Q1106" s="97"/>
      <c r="R1106" s="87"/>
      <c r="S1106" s="87"/>
    </row>
    <row r="1107" customHeight="1" spans="1:19">
      <c r="A1107" s="87"/>
      <c r="B1107" s="88"/>
      <c r="C1107" s="89"/>
      <c r="D1107" s="89"/>
      <c r="E1107" s="90"/>
      <c r="F1107" s="91"/>
      <c r="G1107" s="92"/>
      <c r="H1107" s="87"/>
      <c r="I1107" s="93"/>
      <c r="J1107" s="94"/>
      <c r="K1107" s="95"/>
      <c r="L1107" s="87"/>
      <c r="M1107" s="94"/>
      <c r="N1107" s="87"/>
      <c r="O1107" s="87"/>
      <c r="P1107" s="96"/>
      <c r="Q1107" s="97"/>
      <c r="R1107" s="87"/>
      <c r="S1107" s="87"/>
    </row>
    <row r="1108" customHeight="1" spans="1:19">
      <c r="A1108" s="87"/>
      <c r="B1108" s="88"/>
      <c r="C1108" s="89"/>
      <c r="D1108" s="89"/>
      <c r="E1108" s="90"/>
      <c r="F1108" s="91"/>
      <c r="G1108" s="92"/>
      <c r="H1108" s="87"/>
      <c r="I1108" s="93"/>
      <c r="J1108" s="94"/>
      <c r="K1108" s="95"/>
      <c r="L1108" s="87"/>
      <c r="M1108" s="94"/>
      <c r="N1108" s="87"/>
      <c r="O1108" s="87"/>
      <c r="P1108" s="96"/>
      <c r="Q1108" s="97"/>
      <c r="R1108" s="87"/>
      <c r="S1108" s="87"/>
    </row>
    <row r="1109" customHeight="1" spans="1:19">
      <c r="A1109" s="87"/>
      <c r="B1109" s="88"/>
      <c r="C1109" s="89"/>
      <c r="D1109" s="89"/>
      <c r="E1109" s="90"/>
      <c r="F1109" s="91"/>
      <c r="G1109" s="92"/>
      <c r="H1109" s="87"/>
      <c r="I1109" s="93"/>
      <c r="J1109" s="94"/>
      <c r="K1109" s="95"/>
      <c r="L1109" s="87"/>
      <c r="M1109" s="94"/>
      <c r="N1109" s="87"/>
      <c r="O1109" s="87"/>
      <c r="P1109" s="96"/>
      <c r="Q1109" s="97"/>
      <c r="R1109" s="87"/>
      <c r="S1109" s="87"/>
    </row>
    <row r="1110" customHeight="1" spans="1:19">
      <c r="A1110" s="87"/>
      <c r="B1110" s="88"/>
      <c r="C1110" s="89"/>
      <c r="D1110" s="89"/>
      <c r="E1110" s="90"/>
      <c r="F1110" s="91"/>
      <c r="G1110" s="92"/>
      <c r="H1110" s="87"/>
      <c r="I1110" s="93"/>
      <c r="J1110" s="94"/>
      <c r="K1110" s="95"/>
      <c r="L1110" s="87"/>
      <c r="M1110" s="94"/>
      <c r="N1110" s="87"/>
      <c r="O1110" s="87"/>
      <c r="P1110" s="96"/>
      <c r="Q1110" s="97"/>
      <c r="R1110" s="87"/>
      <c r="S1110" s="87"/>
    </row>
    <row r="1111" customHeight="1" spans="1:19">
      <c r="A1111" s="87"/>
      <c r="B1111" s="88"/>
      <c r="C1111" s="89"/>
      <c r="D1111" s="89"/>
      <c r="E1111" s="90"/>
      <c r="F1111" s="91"/>
      <c r="G1111" s="92"/>
      <c r="H1111" s="87"/>
      <c r="I1111" s="93"/>
      <c r="J1111" s="94"/>
      <c r="K1111" s="95"/>
      <c r="L1111" s="87"/>
      <c r="M1111" s="94"/>
      <c r="N1111" s="87"/>
      <c r="O1111" s="87"/>
      <c r="P1111" s="96"/>
      <c r="Q1111" s="97"/>
      <c r="R1111" s="87"/>
      <c r="S1111" s="87"/>
    </row>
    <row r="1112" customHeight="1" spans="1:19">
      <c r="A1112" s="87"/>
      <c r="B1112" s="88"/>
      <c r="C1112" s="89"/>
      <c r="D1112" s="89"/>
      <c r="E1112" s="90"/>
      <c r="F1112" s="91"/>
      <c r="G1112" s="92"/>
      <c r="H1112" s="87"/>
      <c r="I1112" s="93"/>
      <c r="J1112" s="94"/>
      <c r="K1112" s="95"/>
      <c r="L1112" s="87"/>
      <c r="M1112" s="94"/>
      <c r="N1112" s="87"/>
      <c r="O1112" s="87"/>
      <c r="P1112" s="96"/>
      <c r="Q1112" s="97"/>
      <c r="R1112" s="87"/>
      <c r="S1112" s="87"/>
    </row>
    <row r="1113" customHeight="1" spans="1:19">
      <c r="A1113" s="87"/>
      <c r="B1113" s="88"/>
      <c r="C1113" s="89"/>
      <c r="D1113" s="89"/>
      <c r="E1113" s="90"/>
      <c r="F1113" s="91"/>
      <c r="G1113" s="92"/>
      <c r="H1113" s="87"/>
      <c r="I1113" s="93"/>
      <c r="J1113" s="94"/>
      <c r="K1113" s="95"/>
      <c r="L1113" s="87"/>
      <c r="M1113" s="94"/>
      <c r="N1113" s="87"/>
      <c r="O1113" s="87"/>
      <c r="P1113" s="96"/>
      <c r="Q1113" s="97"/>
      <c r="R1113" s="87"/>
      <c r="S1113" s="87"/>
    </row>
    <row r="1114" customHeight="1" spans="1:19">
      <c r="A1114" s="87"/>
      <c r="B1114" s="88"/>
      <c r="C1114" s="89"/>
      <c r="D1114" s="89"/>
      <c r="E1114" s="90"/>
      <c r="F1114" s="91"/>
      <c r="G1114" s="92"/>
      <c r="H1114" s="87"/>
      <c r="I1114" s="93"/>
      <c r="J1114" s="94"/>
      <c r="K1114" s="95"/>
      <c r="L1114" s="87"/>
      <c r="M1114" s="94"/>
      <c r="N1114" s="87"/>
      <c r="O1114" s="87"/>
      <c r="P1114" s="96"/>
      <c r="Q1114" s="97"/>
      <c r="R1114" s="87"/>
      <c r="S1114" s="87"/>
    </row>
    <row r="1115" customHeight="1" spans="1:19">
      <c r="A1115" s="87"/>
      <c r="B1115" s="88"/>
      <c r="C1115" s="89"/>
      <c r="D1115" s="89"/>
      <c r="E1115" s="90"/>
      <c r="F1115" s="91"/>
      <c r="G1115" s="92"/>
      <c r="H1115" s="87"/>
      <c r="I1115" s="93"/>
      <c r="J1115" s="94"/>
      <c r="K1115" s="95"/>
      <c r="L1115" s="87"/>
      <c r="M1115" s="94"/>
      <c r="N1115" s="87"/>
      <c r="O1115" s="87"/>
      <c r="P1115" s="96"/>
      <c r="Q1115" s="97"/>
      <c r="R1115" s="87"/>
      <c r="S1115" s="87"/>
    </row>
    <row r="1116" customHeight="1" spans="1:19">
      <c r="A1116" s="87"/>
      <c r="B1116" s="88"/>
      <c r="C1116" s="89"/>
      <c r="D1116" s="89"/>
      <c r="E1116" s="90"/>
      <c r="F1116" s="91"/>
      <c r="G1116" s="92"/>
      <c r="H1116" s="87"/>
      <c r="I1116" s="93"/>
      <c r="J1116" s="94"/>
      <c r="K1116" s="95"/>
      <c r="L1116" s="87"/>
      <c r="M1116" s="94"/>
      <c r="N1116" s="87"/>
      <c r="O1116" s="87"/>
      <c r="P1116" s="96"/>
      <c r="Q1116" s="97"/>
      <c r="R1116" s="87"/>
      <c r="S1116" s="87"/>
    </row>
    <row r="1117" customHeight="1" spans="1:19">
      <c r="A1117" s="87"/>
      <c r="B1117" s="88"/>
      <c r="C1117" s="89"/>
      <c r="D1117" s="89"/>
      <c r="E1117" s="90"/>
      <c r="F1117" s="91"/>
      <c r="G1117" s="92"/>
      <c r="H1117" s="87"/>
      <c r="I1117" s="93"/>
      <c r="J1117" s="94"/>
      <c r="K1117" s="95"/>
      <c r="L1117" s="87"/>
      <c r="M1117" s="94"/>
      <c r="N1117" s="87"/>
      <c r="O1117" s="87"/>
      <c r="P1117" s="96"/>
      <c r="Q1117" s="97"/>
      <c r="R1117" s="87"/>
      <c r="S1117" s="87"/>
    </row>
    <row r="1118" customHeight="1" spans="1:19">
      <c r="A1118" s="87"/>
      <c r="B1118" s="88"/>
      <c r="C1118" s="89"/>
      <c r="D1118" s="89"/>
      <c r="E1118" s="90"/>
      <c r="F1118" s="91"/>
      <c r="G1118" s="92"/>
      <c r="H1118" s="87"/>
      <c r="I1118" s="93"/>
      <c r="J1118" s="94"/>
      <c r="K1118" s="95"/>
      <c r="L1118" s="87"/>
      <c r="M1118" s="94"/>
      <c r="N1118" s="87"/>
      <c r="O1118" s="87"/>
      <c r="P1118" s="96"/>
      <c r="Q1118" s="97"/>
      <c r="R1118" s="87"/>
      <c r="S1118" s="87"/>
    </row>
    <row r="1119" customHeight="1" spans="1:19">
      <c r="A1119" s="87"/>
      <c r="B1119" s="88"/>
      <c r="C1119" s="89"/>
      <c r="D1119" s="89"/>
      <c r="E1119" s="90"/>
      <c r="F1119" s="91"/>
      <c r="G1119" s="92"/>
      <c r="H1119" s="87"/>
      <c r="I1119" s="93"/>
      <c r="J1119" s="94"/>
      <c r="K1119" s="95"/>
      <c r="L1119" s="87"/>
      <c r="M1119" s="94"/>
      <c r="N1119" s="87"/>
      <c r="O1119" s="87"/>
      <c r="P1119" s="96"/>
      <c r="Q1119" s="97"/>
      <c r="R1119" s="87"/>
      <c r="S1119" s="87"/>
    </row>
    <row r="1120" customHeight="1" spans="1:19">
      <c r="A1120" s="87"/>
      <c r="B1120" s="88"/>
      <c r="C1120" s="89"/>
      <c r="D1120" s="89"/>
      <c r="E1120" s="90"/>
      <c r="F1120" s="91"/>
      <c r="G1120" s="92"/>
      <c r="H1120" s="87"/>
      <c r="I1120" s="93"/>
      <c r="J1120" s="94"/>
      <c r="K1120" s="95"/>
      <c r="L1120" s="87"/>
      <c r="M1120" s="94"/>
      <c r="N1120" s="87"/>
      <c r="O1120" s="87"/>
      <c r="P1120" s="96"/>
      <c r="Q1120" s="97"/>
      <c r="R1120" s="87"/>
      <c r="S1120" s="87"/>
    </row>
    <row r="1121" customHeight="1" spans="1:19">
      <c r="A1121" s="87"/>
      <c r="B1121" s="88"/>
      <c r="C1121" s="89"/>
      <c r="D1121" s="89"/>
      <c r="E1121" s="90"/>
      <c r="F1121" s="91"/>
      <c r="G1121" s="92"/>
      <c r="H1121" s="87"/>
      <c r="I1121" s="93"/>
      <c r="J1121" s="94"/>
      <c r="K1121" s="95"/>
      <c r="L1121" s="87"/>
      <c r="M1121" s="94"/>
      <c r="N1121" s="87"/>
      <c r="O1121" s="87"/>
      <c r="P1121" s="96"/>
      <c r="Q1121" s="97"/>
      <c r="R1121" s="87"/>
      <c r="S1121" s="87"/>
    </row>
    <row r="1122" customHeight="1" spans="1:19">
      <c r="A1122" s="87"/>
      <c r="B1122" s="88"/>
      <c r="C1122" s="89"/>
      <c r="D1122" s="89"/>
      <c r="E1122" s="90"/>
      <c r="F1122" s="91"/>
      <c r="G1122" s="92"/>
      <c r="H1122" s="87"/>
      <c r="I1122" s="93"/>
      <c r="J1122" s="94"/>
      <c r="K1122" s="95"/>
      <c r="L1122" s="87"/>
      <c r="M1122" s="94"/>
      <c r="N1122" s="87"/>
      <c r="O1122" s="87"/>
      <c r="P1122" s="96"/>
      <c r="Q1122" s="97"/>
      <c r="R1122" s="87"/>
      <c r="S1122" s="87"/>
    </row>
    <row r="1123" customHeight="1" spans="1:19">
      <c r="A1123" s="87"/>
      <c r="B1123" s="88"/>
      <c r="C1123" s="89"/>
      <c r="D1123" s="89"/>
      <c r="E1123" s="90"/>
      <c r="F1123" s="91"/>
      <c r="G1123" s="92"/>
      <c r="H1123" s="87"/>
      <c r="I1123" s="93"/>
      <c r="J1123" s="94"/>
      <c r="K1123" s="95"/>
      <c r="L1123" s="87"/>
      <c r="M1123" s="94"/>
      <c r="N1123" s="87"/>
      <c r="O1123" s="87"/>
      <c r="P1123" s="96"/>
      <c r="Q1123" s="97"/>
      <c r="R1123" s="87"/>
      <c r="S1123" s="87"/>
    </row>
    <row r="1124" customHeight="1" spans="1:19">
      <c r="A1124" s="87"/>
      <c r="B1124" s="88"/>
      <c r="C1124" s="89"/>
      <c r="D1124" s="89"/>
      <c r="E1124" s="90"/>
      <c r="F1124" s="91"/>
      <c r="G1124" s="92"/>
      <c r="H1124" s="87"/>
      <c r="I1124" s="93"/>
      <c r="J1124" s="94"/>
      <c r="K1124" s="95"/>
      <c r="L1124" s="87"/>
      <c r="M1124" s="94"/>
      <c r="N1124" s="87"/>
      <c r="O1124" s="87"/>
      <c r="P1124" s="96"/>
      <c r="Q1124" s="97"/>
      <c r="R1124" s="87"/>
      <c r="S1124" s="87"/>
    </row>
    <row r="1125" customHeight="1" spans="1:19">
      <c r="A1125" s="87"/>
      <c r="B1125" s="88"/>
      <c r="C1125" s="89"/>
      <c r="D1125" s="89"/>
      <c r="E1125" s="90"/>
      <c r="F1125" s="91"/>
      <c r="G1125" s="92"/>
      <c r="H1125" s="87"/>
      <c r="I1125" s="93"/>
      <c r="J1125" s="94"/>
      <c r="K1125" s="95"/>
      <c r="L1125" s="87"/>
      <c r="M1125" s="94"/>
      <c r="N1125" s="87"/>
      <c r="O1125" s="87"/>
      <c r="P1125" s="96"/>
      <c r="Q1125" s="97"/>
      <c r="R1125" s="87"/>
      <c r="S1125" s="87"/>
    </row>
    <row r="1126" customHeight="1" spans="1:19">
      <c r="A1126" s="87"/>
      <c r="B1126" s="88"/>
      <c r="C1126" s="89"/>
      <c r="D1126" s="89"/>
      <c r="E1126" s="90"/>
      <c r="F1126" s="91"/>
      <c r="G1126" s="92"/>
      <c r="H1126" s="87"/>
      <c r="I1126" s="93"/>
      <c r="J1126" s="94"/>
      <c r="K1126" s="95"/>
      <c r="L1126" s="87"/>
      <c r="M1126" s="94"/>
      <c r="N1126" s="87"/>
      <c r="O1126" s="87"/>
      <c r="P1126" s="96"/>
      <c r="Q1126" s="97"/>
      <c r="R1126" s="87"/>
      <c r="S1126" s="87"/>
    </row>
    <row r="1127" customHeight="1" spans="1:19">
      <c r="A1127" s="87"/>
      <c r="B1127" s="88"/>
      <c r="C1127" s="89"/>
      <c r="D1127" s="89"/>
      <c r="E1127" s="90"/>
      <c r="F1127" s="91"/>
      <c r="G1127" s="92"/>
      <c r="H1127" s="87"/>
      <c r="I1127" s="93"/>
      <c r="J1127" s="94"/>
      <c r="K1127" s="95"/>
      <c r="L1127" s="87"/>
      <c r="M1127" s="94"/>
      <c r="N1127" s="87"/>
      <c r="O1127" s="87"/>
      <c r="P1127" s="96"/>
      <c r="Q1127" s="97"/>
      <c r="R1127" s="87"/>
      <c r="S1127" s="87"/>
    </row>
    <row r="1128" customHeight="1" spans="1:19">
      <c r="A1128" s="87"/>
      <c r="B1128" s="88"/>
      <c r="C1128" s="89"/>
      <c r="D1128" s="89"/>
      <c r="E1128" s="90"/>
      <c r="F1128" s="91"/>
      <c r="G1128" s="92"/>
      <c r="H1128" s="87"/>
      <c r="I1128" s="93"/>
      <c r="J1128" s="94"/>
      <c r="K1128" s="95"/>
      <c r="L1128" s="87"/>
      <c r="M1128" s="94"/>
      <c r="N1128" s="87"/>
      <c r="O1128" s="87"/>
      <c r="P1128" s="96"/>
      <c r="Q1128" s="97"/>
      <c r="R1128" s="87"/>
      <c r="S1128" s="87"/>
    </row>
    <row r="1129" customHeight="1" spans="1:19">
      <c r="A1129" s="87"/>
      <c r="B1129" s="88"/>
      <c r="C1129" s="89"/>
      <c r="D1129" s="89"/>
      <c r="E1129" s="90"/>
      <c r="F1129" s="91"/>
      <c r="G1129" s="92"/>
      <c r="H1129" s="87"/>
      <c r="I1129" s="93"/>
      <c r="J1129" s="94"/>
      <c r="K1129" s="95"/>
      <c r="L1129" s="87"/>
      <c r="M1129" s="94"/>
      <c r="N1129" s="87"/>
      <c r="O1129" s="87"/>
      <c r="P1129" s="96"/>
      <c r="Q1129" s="97"/>
      <c r="R1129" s="87"/>
      <c r="S1129" s="87"/>
    </row>
    <row r="1130" customHeight="1" spans="1:19">
      <c r="A1130" s="87"/>
      <c r="B1130" s="88"/>
      <c r="C1130" s="89"/>
      <c r="D1130" s="89"/>
      <c r="E1130" s="90"/>
      <c r="F1130" s="91"/>
      <c r="G1130" s="92"/>
      <c r="H1130" s="87"/>
      <c r="I1130" s="93"/>
      <c r="J1130" s="94"/>
      <c r="K1130" s="95"/>
      <c r="L1130" s="87"/>
      <c r="M1130" s="94"/>
      <c r="N1130" s="87"/>
      <c r="O1130" s="87"/>
      <c r="P1130" s="96"/>
      <c r="Q1130" s="97"/>
      <c r="R1130" s="87"/>
      <c r="S1130" s="87"/>
    </row>
    <row r="1131" customHeight="1" spans="1:19">
      <c r="A1131" s="87"/>
      <c r="B1131" s="88"/>
      <c r="C1131" s="89"/>
      <c r="D1131" s="89"/>
      <c r="E1131" s="90"/>
      <c r="F1131" s="91"/>
      <c r="G1131" s="92"/>
      <c r="H1131" s="87"/>
      <c r="I1131" s="93"/>
      <c r="J1131" s="94"/>
      <c r="K1131" s="95"/>
      <c r="L1131" s="87"/>
      <c r="M1131" s="94"/>
      <c r="N1131" s="87"/>
      <c r="O1131" s="87"/>
      <c r="P1131" s="96"/>
      <c r="Q1131" s="97"/>
      <c r="R1131" s="87"/>
      <c r="S1131" s="87"/>
    </row>
    <row r="1132" customHeight="1" spans="1:19">
      <c r="A1132" s="87"/>
      <c r="B1132" s="88"/>
      <c r="C1132" s="89"/>
      <c r="D1132" s="89"/>
      <c r="E1132" s="90"/>
      <c r="F1132" s="91"/>
      <c r="G1132" s="92"/>
      <c r="H1132" s="87"/>
      <c r="I1132" s="93"/>
      <c r="J1132" s="94"/>
      <c r="K1132" s="95"/>
      <c r="L1132" s="87"/>
      <c r="M1132" s="94"/>
      <c r="N1132" s="87"/>
      <c r="O1132" s="87"/>
      <c r="P1132" s="96"/>
      <c r="Q1132" s="97"/>
      <c r="R1132" s="87"/>
      <c r="S1132" s="87"/>
    </row>
    <row r="1133" customHeight="1" spans="1:19">
      <c r="A1133" s="87"/>
      <c r="B1133" s="88"/>
      <c r="C1133" s="89"/>
      <c r="D1133" s="89"/>
      <c r="E1133" s="90"/>
      <c r="F1133" s="91"/>
      <c r="G1133" s="92"/>
      <c r="H1133" s="87"/>
      <c r="I1133" s="93"/>
      <c r="J1133" s="94"/>
      <c r="K1133" s="95"/>
      <c r="L1133" s="87"/>
      <c r="M1133" s="94"/>
      <c r="N1133" s="87"/>
      <c r="O1133" s="87"/>
      <c r="P1133" s="96"/>
      <c r="Q1133" s="97"/>
      <c r="R1133" s="87"/>
      <c r="S1133" s="87"/>
    </row>
    <row r="1134" customHeight="1" spans="1:19">
      <c r="A1134" s="87"/>
      <c r="B1134" s="88"/>
      <c r="C1134" s="89"/>
      <c r="D1134" s="89"/>
      <c r="E1134" s="90"/>
      <c r="F1134" s="91"/>
      <c r="G1134" s="92"/>
      <c r="H1134" s="87"/>
      <c r="I1134" s="93"/>
      <c r="J1134" s="94"/>
      <c r="K1134" s="95"/>
      <c r="L1134" s="87"/>
      <c r="M1134" s="94"/>
      <c r="N1134" s="87"/>
      <c r="O1134" s="87"/>
      <c r="P1134" s="96"/>
      <c r="Q1134" s="97"/>
      <c r="R1134" s="87"/>
      <c r="S1134" s="87"/>
    </row>
    <row r="1135" customHeight="1" spans="1:19">
      <c r="A1135" s="87"/>
      <c r="B1135" s="88"/>
      <c r="C1135" s="89"/>
      <c r="D1135" s="89"/>
      <c r="E1135" s="90"/>
      <c r="F1135" s="91"/>
      <c r="G1135" s="92"/>
      <c r="H1135" s="87"/>
      <c r="I1135" s="93"/>
      <c r="J1135" s="94"/>
      <c r="K1135" s="95"/>
      <c r="L1135" s="87"/>
      <c r="M1135" s="94"/>
      <c r="N1135" s="87"/>
      <c r="O1135" s="87"/>
      <c r="P1135" s="96"/>
      <c r="Q1135" s="97"/>
      <c r="R1135" s="87"/>
      <c r="S1135" s="87"/>
    </row>
    <row r="1136" customHeight="1" spans="1:19">
      <c r="A1136" s="87"/>
      <c r="B1136" s="88"/>
      <c r="C1136" s="89"/>
      <c r="D1136" s="89"/>
      <c r="E1136" s="90"/>
      <c r="F1136" s="91"/>
      <c r="G1136" s="92"/>
      <c r="H1136" s="87"/>
      <c r="I1136" s="93"/>
      <c r="J1136" s="94"/>
      <c r="K1136" s="95"/>
      <c r="L1136" s="87"/>
      <c r="M1136" s="94"/>
      <c r="N1136" s="87"/>
      <c r="O1136" s="87"/>
      <c r="P1136" s="96"/>
      <c r="Q1136" s="97"/>
      <c r="R1136" s="87"/>
      <c r="S1136" s="87"/>
    </row>
    <row r="1137" customHeight="1" spans="1:19">
      <c r="A1137" s="87"/>
      <c r="B1137" s="88"/>
      <c r="C1137" s="89"/>
      <c r="D1137" s="89"/>
      <c r="E1137" s="90"/>
      <c r="F1137" s="91"/>
      <c r="G1137" s="92"/>
      <c r="H1137" s="87"/>
      <c r="I1137" s="93"/>
      <c r="J1137" s="94"/>
      <c r="K1137" s="95"/>
      <c r="L1137" s="87"/>
      <c r="M1137" s="94"/>
      <c r="N1137" s="87"/>
      <c r="O1137" s="87"/>
      <c r="P1137" s="96"/>
      <c r="Q1137" s="97"/>
      <c r="R1137" s="87"/>
      <c r="S1137" s="87"/>
    </row>
    <row r="1138" customHeight="1" spans="1:19">
      <c r="A1138" s="87"/>
      <c r="B1138" s="88"/>
      <c r="C1138" s="89"/>
      <c r="D1138" s="89"/>
      <c r="E1138" s="90"/>
      <c r="F1138" s="91"/>
      <c r="G1138" s="92"/>
      <c r="H1138" s="87"/>
      <c r="I1138" s="93"/>
      <c r="J1138" s="94"/>
      <c r="K1138" s="95"/>
      <c r="L1138" s="87"/>
      <c r="M1138" s="94"/>
      <c r="N1138" s="87"/>
      <c r="O1138" s="87"/>
      <c r="P1138" s="96"/>
      <c r="Q1138" s="97"/>
      <c r="R1138" s="87"/>
      <c r="S1138" s="87"/>
    </row>
    <row r="1139" customHeight="1" spans="1:19">
      <c r="A1139" s="87"/>
      <c r="B1139" s="88"/>
      <c r="C1139" s="89"/>
      <c r="D1139" s="89"/>
      <c r="E1139" s="90"/>
      <c r="F1139" s="91"/>
      <c r="G1139" s="92"/>
      <c r="H1139" s="87"/>
      <c r="I1139" s="93"/>
      <c r="J1139" s="94"/>
      <c r="K1139" s="95"/>
      <c r="L1139" s="87"/>
      <c r="M1139" s="94"/>
      <c r="N1139" s="87"/>
      <c r="O1139" s="87"/>
      <c r="P1139" s="96"/>
      <c r="Q1139" s="97"/>
      <c r="R1139" s="87"/>
      <c r="S1139" s="87"/>
    </row>
    <row r="1140" customHeight="1" spans="1:19">
      <c r="A1140" s="87"/>
      <c r="B1140" s="88"/>
      <c r="C1140" s="89"/>
      <c r="D1140" s="89"/>
      <c r="E1140" s="90"/>
      <c r="F1140" s="91"/>
      <c r="G1140" s="92"/>
      <c r="H1140" s="87"/>
      <c r="I1140" s="93"/>
      <c r="J1140" s="94"/>
      <c r="K1140" s="95"/>
      <c r="L1140" s="87"/>
      <c r="M1140" s="94"/>
      <c r="N1140" s="87"/>
      <c r="O1140" s="87"/>
      <c r="P1140" s="96"/>
      <c r="Q1140" s="97"/>
      <c r="R1140" s="87"/>
      <c r="S1140" s="87"/>
    </row>
    <row r="1141" customHeight="1" spans="1:19">
      <c r="A1141" s="87"/>
      <c r="B1141" s="88"/>
      <c r="C1141" s="89"/>
      <c r="D1141" s="89"/>
      <c r="E1141" s="90"/>
      <c r="F1141" s="91"/>
      <c r="G1141" s="92"/>
      <c r="H1141" s="87"/>
      <c r="I1141" s="93"/>
      <c r="J1141" s="94"/>
      <c r="K1141" s="95"/>
      <c r="L1141" s="87"/>
      <c r="M1141" s="94"/>
      <c r="N1141" s="87"/>
      <c r="O1141" s="87"/>
      <c r="P1141" s="96"/>
      <c r="Q1141" s="97"/>
      <c r="R1141" s="87"/>
      <c r="S1141" s="87"/>
    </row>
    <row r="1142" customHeight="1" spans="1:19">
      <c r="A1142" s="87"/>
      <c r="B1142" s="88"/>
      <c r="C1142" s="89"/>
      <c r="D1142" s="89"/>
      <c r="E1142" s="90"/>
      <c r="F1142" s="91"/>
      <c r="G1142" s="92"/>
      <c r="H1142" s="87"/>
      <c r="I1142" s="93"/>
      <c r="J1142" s="94"/>
      <c r="K1142" s="95"/>
      <c r="L1142" s="87"/>
      <c r="M1142" s="94"/>
      <c r="N1142" s="87"/>
      <c r="O1142" s="87"/>
      <c r="P1142" s="96"/>
      <c r="Q1142" s="97"/>
      <c r="R1142" s="87"/>
      <c r="S1142" s="87"/>
    </row>
    <row r="1143" customHeight="1" spans="1:19">
      <c r="A1143" s="87"/>
      <c r="B1143" s="88"/>
      <c r="C1143" s="89"/>
      <c r="D1143" s="89"/>
      <c r="E1143" s="90"/>
      <c r="F1143" s="91"/>
      <c r="G1143" s="92"/>
      <c r="H1143" s="87"/>
      <c r="I1143" s="93"/>
      <c r="J1143" s="94"/>
      <c r="K1143" s="95"/>
      <c r="L1143" s="87"/>
      <c r="M1143" s="94"/>
      <c r="N1143" s="87"/>
      <c r="O1143" s="87"/>
      <c r="P1143" s="96"/>
      <c r="Q1143" s="97"/>
      <c r="R1143" s="87"/>
      <c r="S1143" s="87"/>
    </row>
    <row r="1144" customHeight="1" spans="1:19">
      <c r="A1144" s="87"/>
      <c r="B1144" s="88"/>
      <c r="C1144" s="89"/>
      <c r="D1144" s="89"/>
      <c r="E1144" s="90"/>
      <c r="F1144" s="91"/>
      <c r="G1144" s="92"/>
      <c r="H1144" s="87"/>
      <c r="I1144" s="93"/>
      <c r="J1144" s="94"/>
      <c r="K1144" s="95"/>
      <c r="L1144" s="87"/>
      <c r="M1144" s="94"/>
      <c r="N1144" s="87"/>
      <c r="O1144" s="87"/>
      <c r="P1144" s="96"/>
      <c r="Q1144" s="97"/>
      <c r="R1144" s="87"/>
      <c r="S1144" s="87"/>
    </row>
    <row r="1145" customHeight="1" spans="1:19">
      <c r="A1145" s="87"/>
      <c r="B1145" s="88"/>
      <c r="C1145" s="89"/>
      <c r="D1145" s="89"/>
      <c r="E1145" s="90"/>
      <c r="F1145" s="91"/>
      <c r="G1145" s="92"/>
      <c r="H1145" s="87"/>
      <c r="I1145" s="93"/>
      <c r="J1145" s="94"/>
      <c r="K1145" s="95"/>
      <c r="L1145" s="87"/>
      <c r="M1145" s="94"/>
      <c r="N1145" s="87"/>
      <c r="O1145" s="87"/>
      <c r="P1145" s="96"/>
      <c r="Q1145" s="97"/>
      <c r="R1145" s="87"/>
      <c r="S1145" s="87"/>
    </row>
    <row r="1146" customHeight="1" spans="1:19">
      <c r="A1146" s="87"/>
      <c r="B1146" s="88"/>
      <c r="C1146" s="89"/>
      <c r="D1146" s="89"/>
      <c r="E1146" s="90"/>
      <c r="F1146" s="91"/>
      <c r="G1146" s="92"/>
      <c r="H1146" s="87"/>
      <c r="I1146" s="93"/>
      <c r="J1146" s="94"/>
      <c r="K1146" s="95"/>
      <c r="L1146" s="87"/>
      <c r="M1146" s="94"/>
      <c r="N1146" s="87"/>
      <c r="O1146" s="87"/>
      <c r="P1146" s="96"/>
      <c r="Q1146" s="97"/>
      <c r="R1146" s="87"/>
      <c r="S1146" s="87"/>
    </row>
    <row r="1147" customHeight="1" spans="1:19">
      <c r="A1147" s="87"/>
      <c r="B1147" s="88"/>
      <c r="C1147" s="89"/>
      <c r="D1147" s="89"/>
      <c r="E1147" s="90"/>
      <c r="F1147" s="91"/>
      <c r="G1147" s="92"/>
      <c r="H1147" s="87"/>
      <c r="I1147" s="93"/>
      <c r="J1147" s="94"/>
      <c r="K1147" s="95"/>
      <c r="L1147" s="87"/>
      <c r="M1147" s="94"/>
      <c r="N1147" s="87"/>
      <c r="O1147" s="87"/>
      <c r="P1147" s="96"/>
      <c r="Q1147" s="97"/>
      <c r="R1147" s="87"/>
      <c r="S1147" s="87"/>
    </row>
    <row r="1148" customHeight="1" spans="1:19">
      <c r="A1148" s="87"/>
      <c r="B1148" s="88"/>
      <c r="C1148" s="89"/>
      <c r="D1148" s="89"/>
      <c r="E1148" s="90"/>
      <c r="F1148" s="91"/>
      <c r="G1148" s="92"/>
      <c r="H1148" s="87"/>
      <c r="I1148" s="93"/>
      <c r="J1148" s="94"/>
      <c r="K1148" s="95"/>
      <c r="L1148" s="87"/>
      <c r="M1148" s="94"/>
      <c r="N1148" s="87"/>
      <c r="O1148" s="87"/>
      <c r="P1148" s="96"/>
      <c r="Q1148" s="97"/>
      <c r="R1148" s="87"/>
      <c r="S1148" s="87"/>
    </row>
    <row r="1149" customHeight="1" spans="1:19">
      <c r="A1149" s="87"/>
      <c r="B1149" s="88"/>
      <c r="C1149" s="89"/>
      <c r="D1149" s="89"/>
      <c r="E1149" s="90"/>
      <c r="F1149" s="91"/>
      <c r="G1149" s="92"/>
      <c r="H1149" s="87"/>
      <c r="I1149" s="93"/>
      <c r="J1149" s="94"/>
      <c r="K1149" s="95"/>
      <c r="L1149" s="87"/>
      <c r="M1149" s="94"/>
      <c r="N1149" s="87"/>
      <c r="O1149" s="87"/>
      <c r="P1149" s="96"/>
      <c r="Q1149" s="97"/>
      <c r="R1149" s="87"/>
      <c r="S1149" s="87"/>
    </row>
    <row r="1150" customHeight="1" spans="1:19">
      <c r="A1150" s="87"/>
      <c r="B1150" s="88"/>
      <c r="C1150" s="89"/>
      <c r="D1150" s="89"/>
      <c r="E1150" s="90"/>
      <c r="F1150" s="91"/>
      <c r="G1150" s="92"/>
      <c r="H1150" s="87"/>
      <c r="I1150" s="93"/>
      <c r="J1150" s="94"/>
      <c r="K1150" s="95"/>
      <c r="L1150" s="87"/>
      <c r="M1150" s="94"/>
      <c r="N1150" s="87"/>
      <c r="O1150" s="87"/>
      <c r="P1150" s="96"/>
      <c r="Q1150" s="97"/>
      <c r="R1150" s="87"/>
      <c r="S1150" s="87"/>
    </row>
    <row r="1151" customHeight="1" spans="1:19">
      <c r="A1151" s="87"/>
      <c r="B1151" s="88"/>
      <c r="C1151" s="89"/>
      <c r="D1151" s="89"/>
      <c r="E1151" s="90"/>
      <c r="F1151" s="91"/>
      <c r="G1151" s="92"/>
      <c r="H1151" s="87"/>
      <c r="I1151" s="93"/>
      <c r="J1151" s="94"/>
      <c r="K1151" s="95"/>
      <c r="L1151" s="87"/>
      <c r="M1151" s="94"/>
      <c r="N1151" s="87"/>
      <c r="O1151" s="87"/>
      <c r="P1151" s="96"/>
      <c r="Q1151" s="97"/>
      <c r="R1151" s="87"/>
      <c r="S1151" s="87"/>
    </row>
    <row r="1152" customHeight="1" spans="1:19">
      <c r="A1152" s="87"/>
      <c r="B1152" s="88"/>
      <c r="C1152" s="89"/>
      <c r="D1152" s="89"/>
      <c r="E1152" s="90"/>
      <c r="F1152" s="91"/>
      <c r="G1152" s="92"/>
      <c r="H1152" s="87"/>
      <c r="I1152" s="93"/>
      <c r="J1152" s="94"/>
      <c r="K1152" s="95"/>
      <c r="L1152" s="87"/>
      <c r="M1152" s="94"/>
      <c r="N1152" s="87"/>
      <c r="O1152" s="87"/>
      <c r="P1152" s="96"/>
      <c r="Q1152" s="97"/>
      <c r="R1152" s="87"/>
      <c r="S1152" s="87"/>
    </row>
    <row r="1153" customHeight="1" spans="1:19">
      <c r="A1153" s="87"/>
      <c r="B1153" s="88"/>
      <c r="C1153" s="89"/>
      <c r="D1153" s="89"/>
      <c r="E1153" s="90"/>
      <c r="F1153" s="91"/>
      <c r="G1153" s="92"/>
      <c r="H1153" s="87"/>
      <c r="I1153" s="93"/>
      <c r="J1153" s="94"/>
      <c r="K1153" s="95"/>
      <c r="L1153" s="87"/>
      <c r="M1153" s="94"/>
      <c r="N1153" s="87"/>
      <c r="O1153" s="87"/>
      <c r="P1153" s="96"/>
      <c r="Q1153" s="97"/>
      <c r="R1153" s="87"/>
      <c r="S1153" s="87"/>
    </row>
    <row r="1154" customHeight="1" spans="1:19">
      <c r="A1154" s="87"/>
      <c r="B1154" s="88"/>
      <c r="C1154" s="89"/>
      <c r="D1154" s="89"/>
      <c r="E1154" s="90"/>
      <c r="F1154" s="91"/>
      <c r="G1154" s="92"/>
      <c r="H1154" s="87"/>
      <c r="I1154" s="93"/>
      <c r="J1154" s="94"/>
      <c r="K1154" s="95"/>
      <c r="L1154" s="87"/>
      <c r="M1154" s="94"/>
      <c r="N1154" s="87"/>
      <c r="O1154" s="87"/>
      <c r="P1154" s="96"/>
      <c r="Q1154" s="97"/>
      <c r="R1154" s="87"/>
      <c r="S1154" s="87"/>
    </row>
    <row r="1155" customHeight="1" spans="1:19">
      <c r="A1155" s="87"/>
      <c r="B1155" s="88"/>
      <c r="C1155" s="89"/>
      <c r="D1155" s="89"/>
      <c r="E1155" s="90"/>
      <c r="F1155" s="91"/>
      <c r="G1155" s="92"/>
      <c r="H1155" s="87"/>
      <c r="I1155" s="93"/>
      <c r="J1155" s="94"/>
      <c r="K1155" s="95"/>
      <c r="L1155" s="87"/>
      <c r="M1155" s="94"/>
      <c r="N1155" s="87"/>
      <c r="O1155" s="87"/>
      <c r="P1155" s="96"/>
      <c r="Q1155" s="97"/>
      <c r="R1155" s="87"/>
      <c r="S1155" s="87"/>
    </row>
    <row r="1156" customHeight="1" spans="1:19">
      <c r="A1156" s="87"/>
      <c r="B1156" s="88"/>
      <c r="C1156" s="89"/>
      <c r="D1156" s="89"/>
      <c r="E1156" s="90"/>
      <c r="F1156" s="91"/>
      <c r="G1156" s="92"/>
      <c r="H1156" s="87"/>
      <c r="I1156" s="93"/>
      <c r="J1156" s="94"/>
      <c r="K1156" s="95"/>
      <c r="L1156" s="87"/>
      <c r="M1156" s="94"/>
      <c r="N1156" s="87"/>
      <c r="O1156" s="87"/>
      <c r="P1156" s="96"/>
      <c r="Q1156" s="97"/>
      <c r="R1156" s="87"/>
      <c r="S1156" s="87"/>
    </row>
    <row r="1157" customHeight="1" spans="1:19">
      <c r="A1157" s="87"/>
      <c r="B1157" s="88"/>
      <c r="C1157" s="89"/>
      <c r="D1157" s="89"/>
      <c r="E1157" s="90"/>
      <c r="F1157" s="91"/>
      <c r="G1157" s="92"/>
      <c r="H1157" s="87"/>
      <c r="I1157" s="93"/>
      <c r="J1157" s="94"/>
      <c r="K1157" s="95"/>
      <c r="L1157" s="87"/>
      <c r="M1157" s="94"/>
      <c r="N1157" s="87"/>
      <c r="O1157" s="87"/>
      <c r="P1157" s="96"/>
      <c r="Q1157" s="97"/>
      <c r="R1157" s="87"/>
      <c r="S1157" s="87"/>
    </row>
    <row r="1158" customHeight="1" spans="1:19">
      <c r="A1158" s="87"/>
      <c r="B1158" s="88"/>
      <c r="C1158" s="89"/>
      <c r="D1158" s="89"/>
      <c r="E1158" s="90"/>
      <c r="F1158" s="91"/>
      <c r="G1158" s="92"/>
      <c r="H1158" s="87"/>
      <c r="I1158" s="93"/>
      <c r="J1158" s="94"/>
      <c r="K1158" s="95"/>
      <c r="L1158" s="87"/>
      <c r="M1158" s="94"/>
      <c r="N1158" s="87"/>
      <c r="O1158" s="87"/>
      <c r="P1158" s="96"/>
      <c r="Q1158" s="97"/>
      <c r="R1158" s="87"/>
      <c r="S1158" s="87"/>
    </row>
    <row r="1159" customHeight="1" spans="1:19">
      <c r="A1159" s="87"/>
      <c r="B1159" s="88"/>
      <c r="C1159" s="89"/>
      <c r="D1159" s="89"/>
      <c r="E1159" s="90"/>
      <c r="F1159" s="91"/>
      <c r="G1159" s="92"/>
      <c r="H1159" s="87"/>
      <c r="I1159" s="93"/>
      <c r="J1159" s="94"/>
      <c r="K1159" s="95"/>
      <c r="L1159" s="87"/>
      <c r="M1159" s="94"/>
      <c r="N1159" s="87"/>
      <c r="O1159" s="87"/>
      <c r="P1159" s="96"/>
      <c r="Q1159" s="97"/>
      <c r="R1159" s="87"/>
      <c r="S1159" s="87"/>
    </row>
    <row r="1160" customHeight="1" spans="1:19">
      <c r="A1160" s="87"/>
      <c r="B1160" s="88"/>
      <c r="C1160" s="89"/>
      <c r="D1160" s="89"/>
      <c r="E1160" s="90"/>
      <c r="F1160" s="91"/>
      <c r="G1160" s="92"/>
      <c r="H1160" s="87"/>
      <c r="I1160" s="93"/>
      <c r="J1160" s="94"/>
      <c r="K1160" s="95"/>
      <c r="L1160" s="87"/>
      <c r="M1160" s="94"/>
      <c r="N1160" s="87"/>
      <c r="O1160" s="87"/>
      <c r="P1160" s="96"/>
      <c r="Q1160" s="97"/>
      <c r="R1160" s="87"/>
      <c r="S1160" s="87"/>
    </row>
    <row r="1161" customHeight="1" spans="1:19">
      <c r="A1161" s="87"/>
      <c r="B1161" s="88"/>
      <c r="C1161" s="89"/>
      <c r="D1161" s="89"/>
      <c r="E1161" s="90"/>
      <c r="F1161" s="91"/>
      <c r="G1161" s="92"/>
      <c r="H1161" s="87"/>
      <c r="I1161" s="93"/>
      <c r="J1161" s="94"/>
      <c r="K1161" s="95"/>
      <c r="L1161" s="87"/>
      <c r="M1161" s="94"/>
      <c r="N1161" s="87"/>
      <c r="O1161" s="87"/>
      <c r="P1161" s="96"/>
      <c r="Q1161" s="97"/>
      <c r="R1161" s="87"/>
      <c r="S1161" s="87"/>
    </row>
    <row r="1162" customHeight="1" spans="1:19">
      <c r="A1162" s="87"/>
      <c r="B1162" s="88"/>
      <c r="C1162" s="89"/>
      <c r="D1162" s="89"/>
      <c r="E1162" s="90"/>
      <c r="F1162" s="91"/>
      <c r="G1162" s="92"/>
      <c r="H1162" s="87"/>
      <c r="I1162" s="93"/>
      <c r="J1162" s="94"/>
      <c r="K1162" s="95"/>
      <c r="L1162" s="87"/>
      <c r="M1162" s="94"/>
      <c r="N1162" s="87"/>
      <c r="O1162" s="87"/>
      <c r="P1162" s="96"/>
      <c r="Q1162" s="97"/>
      <c r="R1162" s="87"/>
      <c r="S1162" s="87"/>
    </row>
    <row r="1163" customHeight="1" spans="1:19">
      <c r="A1163" s="87"/>
      <c r="B1163" s="88"/>
      <c r="C1163" s="89"/>
      <c r="D1163" s="89"/>
      <c r="E1163" s="90"/>
      <c r="F1163" s="91"/>
      <c r="G1163" s="92"/>
      <c r="H1163" s="87"/>
      <c r="I1163" s="93"/>
      <c r="J1163" s="94"/>
      <c r="K1163" s="95"/>
      <c r="L1163" s="87"/>
      <c r="M1163" s="94"/>
      <c r="N1163" s="87"/>
      <c r="O1163" s="87"/>
      <c r="P1163" s="96"/>
      <c r="Q1163" s="97"/>
      <c r="R1163" s="87"/>
      <c r="S1163" s="87"/>
    </row>
    <row r="1164" customHeight="1" spans="1:19">
      <c r="A1164" s="87"/>
      <c r="B1164" s="88"/>
      <c r="C1164" s="89"/>
      <c r="D1164" s="89"/>
      <c r="E1164" s="90"/>
      <c r="F1164" s="91"/>
      <c r="G1164" s="92"/>
      <c r="H1164" s="87"/>
      <c r="I1164" s="93"/>
      <c r="J1164" s="94"/>
      <c r="K1164" s="95"/>
      <c r="L1164" s="87"/>
      <c r="M1164" s="94"/>
      <c r="N1164" s="87"/>
      <c r="O1164" s="87"/>
      <c r="P1164" s="96"/>
      <c r="Q1164" s="97"/>
      <c r="R1164" s="87"/>
      <c r="S1164" s="87"/>
    </row>
    <row r="1165" customHeight="1" spans="1:19">
      <c r="A1165" s="87"/>
      <c r="B1165" s="88"/>
      <c r="C1165" s="89"/>
      <c r="D1165" s="89"/>
      <c r="E1165" s="90"/>
      <c r="F1165" s="91"/>
      <c r="G1165" s="92"/>
      <c r="H1165" s="87"/>
      <c r="I1165" s="93"/>
      <c r="J1165" s="94"/>
      <c r="K1165" s="95"/>
      <c r="L1165" s="87"/>
      <c r="M1165" s="94"/>
      <c r="N1165" s="87"/>
      <c r="O1165" s="87"/>
      <c r="P1165" s="96"/>
      <c r="Q1165" s="97"/>
      <c r="R1165" s="87"/>
      <c r="S1165" s="87"/>
    </row>
    <row r="1166" customHeight="1" spans="1:19">
      <c r="A1166" s="87"/>
      <c r="B1166" s="88"/>
      <c r="C1166" s="89"/>
      <c r="D1166" s="89"/>
      <c r="E1166" s="90"/>
      <c r="F1166" s="91"/>
      <c r="G1166" s="92"/>
      <c r="H1166" s="87"/>
      <c r="I1166" s="93"/>
      <c r="J1166" s="94"/>
      <c r="K1166" s="95"/>
      <c r="L1166" s="87"/>
      <c r="M1166" s="94"/>
      <c r="N1166" s="87"/>
      <c r="O1166" s="87"/>
      <c r="P1166" s="96"/>
      <c r="Q1166" s="97"/>
      <c r="R1166" s="87"/>
      <c r="S1166" s="87"/>
    </row>
    <row r="1167" customHeight="1" spans="1:19">
      <c r="A1167" s="87"/>
      <c r="B1167" s="88"/>
      <c r="C1167" s="89"/>
      <c r="D1167" s="89"/>
      <c r="E1167" s="90"/>
      <c r="F1167" s="91"/>
      <c r="G1167" s="92"/>
      <c r="H1167" s="87"/>
      <c r="I1167" s="93"/>
      <c r="J1167" s="94"/>
      <c r="K1167" s="95"/>
      <c r="L1167" s="87"/>
      <c r="M1167" s="94"/>
      <c r="N1167" s="87"/>
      <c r="O1167" s="87"/>
      <c r="P1167" s="96"/>
      <c r="Q1167" s="97"/>
      <c r="R1167" s="87"/>
      <c r="S1167" s="87"/>
    </row>
    <row r="1168" customHeight="1" spans="1:19">
      <c r="A1168" s="87"/>
      <c r="B1168" s="88"/>
      <c r="C1168" s="89"/>
      <c r="D1168" s="89"/>
      <c r="E1168" s="90"/>
      <c r="F1168" s="91"/>
      <c r="G1168" s="92"/>
      <c r="H1168" s="87"/>
      <c r="I1168" s="93"/>
      <c r="J1168" s="94"/>
      <c r="K1168" s="95"/>
      <c r="L1168" s="87"/>
      <c r="M1168" s="94"/>
      <c r="N1168" s="87"/>
      <c r="O1168" s="87"/>
      <c r="P1168" s="96"/>
      <c r="Q1168" s="97"/>
      <c r="R1168" s="87"/>
      <c r="S1168" s="87"/>
    </row>
    <row r="1169" customHeight="1" spans="1:19">
      <c r="A1169" s="87"/>
      <c r="B1169" s="88"/>
      <c r="C1169" s="89"/>
      <c r="D1169" s="89"/>
      <c r="E1169" s="90"/>
      <c r="F1169" s="91"/>
      <c r="G1169" s="92"/>
      <c r="H1169" s="87"/>
      <c r="I1169" s="93"/>
      <c r="J1169" s="94"/>
      <c r="K1169" s="95"/>
      <c r="L1169" s="87"/>
      <c r="M1169" s="94"/>
      <c r="N1169" s="87"/>
      <c r="O1169" s="87"/>
      <c r="P1169" s="96"/>
      <c r="Q1169" s="97"/>
      <c r="R1169" s="87"/>
      <c r="S1169" s="87"/>
    </row>
    <row r="1170" customHeight="1" spans="1:19">
      <c r="A1170" s="87"/>
      <c r="B1170" s="88"/>
      <c r="C1170" s="89"/>
      <c r="D1170" s="89"/>
      <c r="E1170" s="90"/>
      <c r="F1170" s="91"/>
      <c r="G1170" s="92"/>
      <c r="H1170" s="87"/>
      <c r="I1170" s="93"/>
      <c r="J1170" s="94"/>
      <c r="K1170" s="95"/>
      <c r="L1170" s="87"/>
      <c r="M1170" s="94"/>
      <c r="N1170" s="87"/>
      <c r="O1170" s="87"/>
      <c r="P1170" s="96"/>
      <c r="Q1170" s="97"/>
      <c r="R1170" s="87"/>
      <c r="S1170" s="87"/>
    </row>
    <row r="1171" customHeight="1" spans="1:19">
      <c r="A1171" s="87"/>
      <c r="B1171" s="88"/>
      <c r="C1171" s="89"/>
      <c r="D1171" s="89"/>
      <c r="E1171" s="90"/>
      <c r="F1171" s="91"/>
      <c r="G1171" s="92"/>
      <c r="H1171" s="87"/>
      <c r="I1171" s="93"/>
      <c r="J1171" s="94"/>
      <c r="K1171" s="95"/>
      <c r="L1171" s="87"/>
      <c r="M1171" s="94"/>
      <c r="N1171" s="87"/>
      <c r="O1171" s="87"/>
      <c r="P1171" s="96"/>
      <c r="Q1171" s="97"/>
      <c r="R1171" s="87"/>
      <c r="S1171" s="87"/>
    </row>
    <row r="1172" customHeight="1" spans="1:19">
      <c r="A1172" s="87"/>
      <c r="B1172" s="88"/>
      <c r="C1172" s="89"/>
      <c r="D1172" s="89"/>
      <c r="E1172" s="90"/>
      <c r="F1172" s="91"/>
      <c r="G1172" s="92"/>
      <c r="H1172" s="87"/>
      <c r="I1172" s="93"/>
      <c r="J1172" s="94"/>
      <c r="K1172" s="95"/>
      <c r="L1172" s="87"/>
      <c r="M1172" s="94"/>
      <c r="N1172" s="87"/>
      <c r="O1172" s="87"/>
      <c r="P1172" s="96"/>
      <c r="Q1172" s="97"/>
      <c r="R1172" s="87"/>
      <c r="S1172" s="87"/>
    </row>
    <row r="1173" customHeight="1" spans="1:19">
      <c r="A1173" s="87"/>
      <c r="B1173" s="88"/>
      <c r="C1173" s="89"/>
      <c r="D1173" s="89"/>
      <c r="E1173" s="90"/>
      <c r="F1173" s="91"/>
      <c r="G1173" s="92"/>
      <c r="H1173" s="87"/>
      <c r="I1173" s="93"/>
      <c r="J1173" s="94"/>
      <c r="K1173" s="95"/>
      <c r="L1173" s="87"/>
      <c r="M1173" s="94"/>
      <c r="N1173" s="87"/>
      <c r="O1173" s="87"/>
      <c r="P1173" s="96"/>
      <c r="Q1173" s="97"/>
      <c r="R1173" s="87"/>
      <c r="S1173" s="87"/>
    </row>
    <row r="1174" customHeight="1" spans="1:19">
      <c r="A1174" s="87"/>
      <c r="B1174" s="88"/>
      <c r="C1174" s="89"/>
      <c r="D1174" s="89"/>
      <c r="E1174" s="90"/>
      <c r="F1174" s="91"/>
      <c r="G1174" s="92"/>
      <c r="H1174" s="87"/>
      <c r="I1174" s="93"/>
      <c r="J1174" s="94"/>
      <c r="K1174" s="95"/>
      <c r="L1174" s="87"/>
      <c r="M1174" s="94"/>
      <c r="N1174" s="87"/>
      <c r="O1174" s="87"/>
      <c r="P1174" s="96"/>
      <c r="Q1174" s="97"/>
      <c r="R1174" s="87"/>
      <c r="S1174" s="87"/>
    </row>
    <row r="1175" customHeight="1" spans="1:19">
      <c r="A1175" s="87"/>
      <c r="B1175" s="88"/>
      <c r="C1175" s="89"/>
      <c r="D1175" s="89"/>
      <c r="E1175" s="90"/>
      <c r="F1175" s="91"/>
      <c r="G1175" s="92"/>
      <c r="H1175" s="87"/>
      <c r="I1175" s="93"/>
      <c r="J1175" s="94"/>
      <c r="K1175" s="95"/>
      <c r="L1175" s="87"/>
      <c r="M1175" s="94"/>
      <c r="N1175" s="87"/>
      <c r="O1175" s="87"/>
      <c r="P1175" s="96"/>
      <c r="Q1175" s="97"/>
      <c r="R1175" s="87"/>
      <c r="S1175" s="87"/>
    </row>
    <row r="1176" customHeight="1" spans="1:19">
      <c r="A1176" s="87"/>
      <c r="B1176" s="88"/>
      <c r="C1176" s="89"/>
      <c r="D1176" s="89"/>
      <c r="E1176" s="90"/>
      <c r="F1176" s="91"/>
      <c r="G1176" s="92"/>
      <c r="H1176" s="87"/>
      <c r="I1176" s="93"/>
      <c r="J1176" s="94"/>
      <c r="K1176" s="95"/>
      <c r="L1176" s="87"/>
      <c r="M1176" s="94"/>
      <c r="N1176" s="87"/>
      <c r="O1176" s="87"/>
      <c r="P1176" s="96"/>
      <c r="Q1176" s="97"/>
      <c r="R1176" s="87"/>
      <c r="S1176" s="87"/>
    </row>
    <row r="1177" customHeight="1" spans="1:19">
      <c r="A1177" s="87"/>
      <c r="B1177" s="88"/>
      <c r="C1177" s="89"/>
      <c r="D1177" s="89"/>
      <c r="E1177" s="90"/>
      <c r="F1177" s="91"/>
      <c r="G1177" s="92"/>
      <c r="H1177" s="87"/>
      <c r="I1177" s="93"/>
      <c r="J1177" s="94"/>
      <c r="K1177" s="95"/>
      <c r="L1177" s="87"/>
      <c r="M1177" s="94"/>
      <c r="N1177" s="87"/>
      <c r="O1177" s="87"/>
      <c r="P1177" s="96"/>
      <c r="Q1177" s="97"/>
      <c r="R1177" s="87"/>
      <c r="S1177" s="87"/>
    </row>
    <row r="1178" customHeight="1" spans="1:19">
      <c r="A1178" s="87"/>
      <c r="B1178" s="88"/>
      <c r="C1178" s="89"/>
      <c r="D1178" s="89"/>
      <c r="E1178" s="90"/>
      <c r="F1178" s="91"/>
      <c r="G1178" s="92"/>
      <c r="H1178" s="87"/>
      <c r="I1178" s="93"/>
      <c r="J1178" s="94"/>
      <c r="K1178" s="95"/>
      <c r="L1178" s="87"/>
      <c r="M1178" s="94"/>
      <c r="N1178" s="87"/>
      <c r="O1178" s="87"/>
      <c r="P1178" s="96"/>
      <c r="Q1178" s="97"/>
      <c r="R1178" s="87"/>
      <c r="S1178" s="87"/>
    </row>
    <row r="1179" customHeight="1" spans="1:19">
      <c r="A1179" s="87"/>
      <c r="B1179" s="88"/>
      <c r="C1179" s="89"/>
      <c r="D1179" s="89"/>
      <c r="E1179" s="90"/>
      <c r="F1179" s="91"/>
      <c r="G1179" s="92"/>
      <c r="H1179" s="87"/>
      <c r="I1179" s="93"/>
      <c r="J1179" s="94"/>
      <c r="K1179" s="95"/>
      <c r="L1179" s="87"/>
      <c r="M1179" s="94"/>
      <c r="N1179" s="87"/>
      <c r="O1179" s="87"/>
      <c r="P1179" s="96"/>
      <c r="Q1179" s="97"/>
      <c r="R1179" s="87"/>
      <c r="S1179" s="87"/>
    </row>
    <row r="1180" customHeight="1" spans="1:19">
      <c r="A1180" s="87"/>
      <c r="B1180" s="88"/>
      <c r="C1180" s="89"/>
      <c r="D1180" s="89"/>
      <c r="E1180" s="90"/>
      <c r="F1180" s="91"/>
      <c r="G1180" s="92"/>
      <c r="H1180" s="87"/>
      <c r="I1180" s="93"/>
      <c r="J1180" s="94"/>
      <c r="K1180" s="95"/>
      <c r="L1180" s="87"/>
      <c r="M1180" s="94"/>
      <c r="N1180" s="87"/>
      <c r="O1180" s="87"/>
      <c r="P1180" s="96"/>
      <c r="Q1180" s="97"/>
      <c r="R1180" s="87"/>
      <c r="S1180" s="87"/>
    </row>
    <row r="1181" customHeight="1" spans="1:19">
      <c r="A1181" s="87"/>
      <c r="B1181" s="88"/>
      <c r="C1181" s="89"/>
      <c r="D1181" s="89"/>
      <c r="E1181" s="90"/>
      <c r="F1181" s="91"/>
      <c r="G1181" s="92"/>
      <c r="H1181" s="87"/>
      <c r="I1181" s="93"/>
      <c r="J1181" s="94"/>
      <c r="K1181" s="95"/>
      <c r="L1181" s="87"/>
      <c r="M1181" s="94"/>
      <c r="N1181" s="87"/>
      <c r="O1181" s="87"/>
      <c r="P1181" s="96"/>
      <c r="Q1181" s="97"/>
      <c r="R1181" s="87"/>
      <c r="S1181" s="87"/>
    </row>
    <row r="1182" customHeight="1" spans="1:19">
      <c r="A1182" s="87"/>
      <c r="B1182" s="88"/>
      <c r="C1182" s="89"/>
      <c r="D1182" s="89"/>
      <c r="E1182" s="90"/>
      <c r="F1182" s="91"/>
      <c r="G1182" s="92"/>
      <c r="H1182" s="87"/>
      <c r="I1182" s="93"/>
      <c r="J1182" s="94"/>
      <c r="K1182" s="95"/>
      <c r="L1182" s="87"/>
      <c r="M1182" s="94"/>
      <c r="N1182" s="87"/>
      <c r="O1182" s="87"/>
      <c r="P1182" s="96"/>
      <c r="Q1182" s="97"/>
      <c r="R1182" s="87"/>
      <c r="S1182" s="87"/>
    </row>
    <row r="1183" customHeight="1" spans="1:19">
      <c r="A1183" s="87"/>
      <c r="B1183" s="88"/>
      <c r="C1183" s="89"/>
      <c r="D1183" s="89"/>
      <c r="E1183" s="90"/>
      <c r="F1183" s="91"/>
      <c r="G1183" s="92"/>
      <c r="H1183" s="87"/>
      <c r="I1183" s="93"/>
      <c r="J1183" s="94"/>
      <c r="K1183" s="95"/>
      <c r="L1183" s="87"/>
      <c r="M1183" s="94"/>
      <c r="N1183" s="87"/>
      <c r="O1183" s="87"/>
      <c r="P1183" s="96"/>
      <c r="Q1183" s="97"/>
      <c r="R1183" s="87"/>
      <c r="S1183" s="87"/>
    </row>
    <row r="1184" customHeight="1" spans="1:19">
      <c r="A1184" s="87"/>
      <c r="B1184" s="88"/>
      <c r="C1184" s="89"/>
      <c r="D1184" s="89"/>
      <c r="E1184" s="90"/>
      <c r="F1184" s="91"/>
      <c r="G1184" s="92"/>
      <c r="H1184" s="87"/>
      <c r="I1184" s="93"/>
      <c r="J1184" s="94"/>
      <c r="K1184" s="95"/>
      <c r="L1184" s="87"/>
      <c r="M1184" s="94"/>
      <c r="N1184" s="87"/>
      <c r="O1184" s="87"/>
      <c r="P1184" s="96"/>
      <c r="Q1184" s="97"/>
      <c r="R1184" s="87"/>
      <c r="S1184" s="87"/>
    </row>
    <row r="1185" customHeight="1" spans="1:19">
      <c r="A1185" s="87"/>
      <c r="B1185" s="88"/>
      <c r="C1185" s="89"/>
      <c r="D1185" s="89"/>
      <c r="E1185" s="90"/>
      <c r="F1185" s="91"/>
      <c r="G1185" s="92"/>
      <c r="H1185" s="87"/>
      <c r="I1185" s="93"/>
      <c r="J1185" s="94"/>
      <c r="K1185" s="95"/>
      <c r="L1185" s="87"/>
      <c r="M1185" s="94"/>
      <c r="N1185" s="87"/>
      <c r="O1185" s="87"/>
      <c r="P1185" s="96"/>
      <c r="Q1185" s="97"/>
      <c r="R1185" s="87"/>
      <c r="S1185" s="87"/>
    </row>
    <row r="1186" customHeight="1" spans="1:19">
      <c r="A1186" s="87"/>
      <c r="B1186" s="88"/>
      <c r="C1186" s="89"/>
      <c r="D1186" s="89"/>
      <c r="E1186" s="90"/>
      <c r="F1186" s="91"/>
      <c r="G1186" s="92"/>
      <c r="H1186" s="87"/>
      <c r="I1186" s="93"/>
      <c r="J1186" s="94"/>
      <c r="K1186" s="95"/>
      <c r="L1186" s="87"/>
      <c r="M1186" s="94"/>
      <c r="N1186" s="87"/>
      <c r="O1186" s="87"/>
      <c r="P1186" s="96"/>
      <c r="Q1186" s="97"/>
      <c r="R1186" s="87"/>
      <c r="S1186" s="87"/>
    </row>
    <row r="1187" customHeight="1" spans="1:19">
      <c r="A1187" s="87"/>
      <c r="B1187" s="88"/>
      <c r="C1187" s="89"/>
      <c r="D1187" s="89"/>
      <c r="E1187" s="90"/>
      <c r="F1187" s="91"/>
      <c r="G1187" s="92"/>
      <c r="H1187" s="87"/>
      <c r="I1187" s="93"/>
      <c r="J1187" s="94"/>
      <c r="K1187" s="95"/>
      <c r="L1187" s="87"/>
      <c r="M1187" s="94"/>
      <c r="N1187" s="87"/>
      <c r="O1187" s="87"/>
      <c r="P1187" s="96"/>
      <c r="Q1187" s="97"/>
      <c r="R1187" s="87"/>
      <c r="S1187" s="87"/>
    </row>
    <row r="1188" customHeight="1" spans="1:19">
      <c r="A1188" s="87"/>
      <c r="B1188" s="88"/>
      <c r="C1188" s="89"/>
      <c r="D1188" s="89"/>
      <c r="E1188" s="90"/>
      <c r="F1188" s="91"/>
      <c r="G1188" s="92"/>
      <c r="H1188" s="87"/>
      <c r="I1188" s="93"/>
      <c r="J1188" s="94"/>
      <c r="K1188" s="95"/>
      <c r="L1188" s="87"/>
      <c r="M1188" s="94"/>
      <c r="N1188" s="87"/>
      <c r="O1188" s="87"/>
      <c r="P1188" s="96"/>
      <c r="Q1188" s="97"/>
      <c r="R1188" s="87"/>
      <c r="S1188" s="87"/>
    </row>
    <row r="1189" customHeight="1" spans="1:19">
      <c r="A1189" s="87"/>
      <c r="B1189" s="88"/>
      <c r="C1189" s="89"/>
      <c r="D1189" s="89"/>
      <c r="E1189" s="90"/>
      <c r="F1189" s="91"/>
      <c r="G1189" s="92"/>
      <c r="H1189" s="87"/>
      <c r="I1189" s="93"/>
      <c r="J1189" s="94"/>
      <c r="K1189" s="95"/>
      <c r="L1189" s="87"/>
      <c r="M1189" s="94"/>
      <c r="N1189" s="87"/>
      <c r="O1189" s="87"/>
      <c r="P1189" s="96"/>
      <c r="Q1189" s="97"/>
      <c r="R1189" s="87"/>
      <c r="S1189" s="87"/>
    </row>
    <row r="1190" customHeight="1" spans="1:19">
      <c r="A1190" s="87"/>
      <c r="B1190" s="88"/>
      <c r="C1190" s="89"/>
      <c r="D1190" s="89"/>
      <c r="E1190" s="90"/>
      <c r="F1190" s="91"/>
      <c r="G1190" s="92"/>
      <c r="H1190" s="87"/>
      <c r="I1190" s="93"/>
      <c r="J1190" s="94"/>
      <c r="K1190" s="95"/>
      <c r="L1190" s="87"/>
      <c r="M1190" s="94"/>
      <c r="N1190" s="87"/>
      <c r="O1190" s="87"/>
      <c r="P1190" s="96"/>
      <c r="Q1190" s="97"/>
      <c r="R1190" s="87"/>
      <c r="S1190" s="87"/>
    </row>
    <row r="1191" customHeight="1" spans="1:19">
      <c r="A1191" s="87"/>
      <c r="B1191" s="88"/>
      <c r="C1191" s="89"/>
      <c r="D1191" s="89"/>
      <c r="E1191" s="90"/>
      <c r="F1191" s="91"/>
      <c r="G1191" s="92"/>
      <c r="H1191" s="87"/>
      <c r="I1191" s="93"/>
      <c r="J1191" s="94"/>
      <c r="K1191" s="95"/>
      <c r="L1191" s="87"/>
      <c r="M1191" s="94"/>
      <c r="N1191" s="87"/>
      <c r="O1191" s="87"/>
      <c r="P1191" s="96"/>
      <c r="Q1191" s="97"/>
      <c r="R1191" s="87"/>
      <c r="S1191" s="87"/>
    </row>
    <row r="1192" customHeight="1" spans="1:19">
      <c r="A1192" s="87"/>
      <c r="B1192" s="88"/>
      <c r="C1192" s="89"/>
      <c r="D1192" s="89"/>
      <c r="E1192" s="90"/>
      <c r="F1192" s="91"/>
      <c r="G1192" s="92"/>
      <c r="H1192" s="87"/>
      <c r="I1192" s="93"/>
      <c r="J1192" s="94"/>
      <c r="K1192" s="95"/>
      <c r="L1192" s="87"/>
      <c r="M1192" s="94"/>
      <c r="N1192" s="87"/>
      <c r="O1192" s="87"/>
      <c r="P1192" s="96"/>
      <c r="Q1192" s="97"/>
      <c r="R1192" s="87"/>
      <c r="S1192" s="87"/>
    </row>
    <row r="1193" customHeight="1" spans="1:19">
      <c r="A1193" s="87"/>
      <c r="B1193" s="88"/>
      <c r="C1193" s="89"/>
      <c r="D1193" s="89"/>
      <c r="E1193" s="90"/>
      <c r="F1193" s="91"/>
      <c r="G1193" s="92"/>
      <c r="H1193" s="87"/>
      <c r="I1193" s="93"/>
      <c r="J1193" s="94"/>
      <c r="K1193" s="95"/>
      <c r="L1193" s="87"/>
      <c r="M1193" s="94"/>
      <c r="N1193" s="87"/>
      <c r="O1193" s="87"/>
      <c r="P1193" s="96"/>
      <c r="Q1193" s="97"/>
      <c r="R1193" s="87"/>
      <c r="S1193" s="87"/>
    </row>
    <row r="1194" customHeight="1" spans="1:19">
      <c r="A1194" s="87"/>
      <c r="B1194" s="88"/>
      <c r="C1194" s="89"/>
      <c r="D1194" s="89"/>
      <c r="E1194" s="90"/>
      <c r="F1194" s="91"/>
      <c r="G1194" s="92"/>
      <c r="H1194" s="87"/>
      <c r="I1194" s="93"/>
      <c r="J1194" s="94"/>
      <c r="K1194" s="95"/>
      <c r="L1194" s="87"/>
      <c r="M1194" s="94"/>
      <c r="N1194" s="87"/>
      <c r="O1194" s="87"/>
      <c r="P1194" s="96"/>
      <c r="Q1194" s="97"/>
      <c r="R1194" s="87"/>
      <c r="S1194" s="87"/>
    </row>
    <row r="1195" customHeight="1" spans="1:19">
      <c r="A1195" s="87"/>
      <c r="B1195" s="88"/>
      <c r="C1195" s="89"/>
      <c r="D1195" s="89"/>
      <c r="E1195" s="90"/>
      <c r="F1195" s="91"/>
      <c r="G1195" s="92"/>
      <c r="H1195" s="87"/>
      <c r="I1195" s="93"/>
      <c r="J1195" s="94"/>
      <c r="K1195" s="95"/>
      <c r="L1195" s="87"/>
      <c r="M1195" s="94"/>
      <c r="N1195" s="87"/>
      <c r="O1195" s="87"/>
      <c r="P1195" s="96"/>
      <c r="Q1195" s="97"/>
      <c r="R1195" s="87"/>
      <c r="S1195" s="87"/>
    </row>
    <row r="1196" customHeight="1" spans="1:19">
      <c r="A1196" s="87"/>
      <c r="B1196" s="88"/>
      <c r="C1196" s="89"/>
      <c r="D1196" s="89"/>
      <c r="E1196" s="90"/>
      <c r="F1196" s="91"/>
      <c r="G1196" s="92"/>
      <c r="H1196" s="87"/>
      <c r="I1196" s="93"/>
      <c r="J1196" s="94"/>
      <c r="K1196" s="95"/>
      <c r="L1196" s="87"/>
      <c r="M1196" s="94"/>
      <c r="N1196" s="87"/>
      <c r="O1196" s="87"/>
      <c r="P1196" s="96"/>
      <c r="Q1196" s="97"/>
      <c r="R1196" s="87"/>
      <c r="S1196" s="87"/>
    </row>
    <row r="1197" customHeight="1" spans="1:19">
      <c r="A1197" s="87"/>
      <c r="B1197" s="88"/>
      <c r="C1197" s="89"/>
      <c r="D1197" s="89"/>
      <c r="E1197" s="90"/>
      <c r="F1197" s="91"/>
      <c r="G1197" s="92"/>
      <c r="H1197" s="87"/>
      <c r="I1197" s="93"/>
      <c r="J1197" s="94"/>
      <c r="K1197" s="95"/>
      <c r="L1197" s="87"/>
      <c r="M1197" s="94"/>
      <c r="N1197" s="87"/>
      <c r="O1197" s="87"/>
      <c r="P1197" s="96"/>
      <c r="Q1197" s="97"/>
      <c r="R1197" s="87"/>
      <c r="S1197" s="87"/>
    </row>
    <row r="1198" customHeight="1" spans="1:19">
      <c r="A1198" s="87"/>
      <c r="B1198" s="88"/>
      <c r="C1198" s="89"/>
      <c r="D1198" s="89"/>
      <c r="E1198" s="90"/>
      <c r="F1198" s="91"/>
      <c r="G1198" s="92"/>
      <c r="H1198" s="87"/>
      <c r="I1198" s="93"/>
      <c r="J1198" s="94"/>
      <c r="K1198" s="95"/>
      <c r="L1198" s="87"/>
      <c r="M1198" s="94"/>
      <c r="N1198" s="87"/>
      <c r="O1198" s="87"/>
      <c r="P1198" s="96"/>
      <c r="Q1198" s="97"/>
      <c r="R1198" s="87"/>
      <c r="S1198" s="87"/>
    </row>
    <row r="1199" customHeight="1" spans="1:19">
      <c r="A1199" s="87"/>
      <c r="B1199" s="88"/>
      <c r="C1199" s="89"/>
      <c r="D1199" s="89"/>
      <c r="E1199" s="90"/>
      <c r="F1199" s="91"/>
      <c r="G1199" s="92"/>
      <c r="H1199" s="87"/>
      <c r="I1199" s="93"/>
      <c r="J1199" s="94"/>
      <c r="K1199" s="95"/>
      <c r="L1199" s="87"/>
      <c r="M1199" s="94"/>
      <c r="N1199" s="87"/>
      <c r="O1199" s="87"/>
      <c r="P1199" s="96"/>
      <c r="Q1199" s="97"/>
      <c r="R1199" s="87"/>
      <c r="S1199" s="87"/>
    </row>
    <row r="1200" customHeight="1" spans="1:19">
      <c r="A1200" s="87"/>
      <c r="B1200" s="88"/>
      <c r="C1200" s="89"/>
      <c r="D1200" s="89"/>
      <c r="E1200" s="90"/>
      <c r="F1200" s="91"/>
      <c r="G1200" s="92"/>
      <c r="H1200" s="87"/>
      <c r="I1200" s="93"/>
      <c r="J1200" s="94"/>
      <c r="K1200" s="95"/>
      <c r="L1200" s="87"/>
      <c r="M1200" s="94"/>
      <c r="N1200" s="87"/>
      <c r="O1200" s="87"/>
      <c r="P1200" s="96"/>
      <c r="Q1200" s="97"/>
      <c r="R1200" s="87"/>
      <c r="S1200" s="87"/>
    </row>
    <row r="1201" customHeight="1" spans="1:19">
      <c r="A1201" s="87"/>
      <c r="B1201" s="88"/>
      <c r="C1201" s="89"/>
      <c r="D1201" s="89"/>
      <c r="E1201" s="90"/>
      <c r="F1201" s="91"/>
      <c r="G1201" s="92"/>
      <c r="H1201" s="87"/>
      <c r="I1201" s="93"/>
      <c r="J1201" s="94"/>
      <c r="K1201" s="95"/>
      <c r="L1201" s="87"/>
      <c r="M1201" s="94"/>
      <c r="N1201" s="87"/>
      <c r="O1201" s="87"/>
      <c r="P1201" s="96"/>
      <c r="Q1201" s="97"/>
      <c r="R1201" s="87"/>
      <c r="S1201" s="87"/>
    </row>
    <row r="1202" customHeight="1" spans="1:19">
      <c r="A1202" s="87"/>
      <c r="B1202" s="88"/>
      <c r="C1202" s="89"/>
      <c r="D1202" s="89"/>
      <c r="E1202" s="90"/>
      <c r="F1202" s="91"/>
      <c r="G1202" s="92"/>
      <c r="H1202" s="87"/>
      <c r="I1202" s="93"/>
      <c r="J1202" s="94"/>
      <c r="K1202" s="95"/>
      <c r="L1202" s="87"/>
      <c r="M1202" s="94"/>
      <c r="N1202" s="87"/>
      <c r="O1202" s="87"/>
      <c r="P1202" s="96"/>
      <c r="Q1202" s="97"/>
      <c r="R1202" s="87"/>
      <c r="S1202" s="87"/>
    </row>
    <row r="1203" customHeight="1" spans="1:19">
      <c r="A1203" s="87"/>
      <c r="B1203" s="88"/>
      <c r="C1203" s="89"/>
      <c r="D1203" s="89"/>
      <c r="E1203" s="90"/>
      <c r="F1203" s="91"/>
      <c r="G1203" s="92"/>
      <c r="H1203" s="87"/>
      <c r="I1203" s="93"/>
      <c r="J1203" s="94"/>
      <c r="K1203" s="95"/>
      <c r="L1203" s="87"/>
      <c r="M1203" s="94"/>
      <c r="N1203" s="87"/>
      <c r="O1203" s="87"/>
      <c r="P1203" s="96"/>
      <c r="Q1203" s="97"/>
      <c r="R1203" s="87"/>
      <c r="S1203" s="87"/>
    </row>
    <row r="1204" customHeight="1" spans="1:19">
      <c r="A1204" s="87"/>
      <c r="B1204" s="88"/>
      <c r="C1204" s="89"/>
      <c r="D1204" s="89"/>
      <c r="E1204" s="90"/>
      <c r="F1204" s="91"/>
      <c r="G1204" s="92"/>
      <c r="H1204" s="87"/>
      <c r="I1204" s="93"/>
      <c r="J1204" s="94"/>
      <c r="K1204" s="95"/>
      <c r="L1204" s="87"/>
      <c r="M1204" s="94"/>
      <c r="N1204" s="87"/>
      <c r="O1204" s="87"/>
      <c r="P1204" s="96"/>
      <c r="Q1204" s="97"/>
      <c r="R1204" s="87"/>
      <c r="S1204" s="87"/>
    </row>
    <row r="1205" customHeight="1" spans="1:19">
      <c r="A1205" s="87"/>
      <c r="B1205" s="88"/>
      <c r="C1205" s="89"/>
      <c r="D1205" s="89"/>
      <c r="E1205" s="90"/>
      <c r="F1205" s="91"/>
      <c r="G1205" s="92"/>
      <c r="H1205" s="87"/>
      <c r="I1205" s="93"/>
      <c r="J1205" s="94"/>
      <c r="K1205" s="95"/>
      <c r="L1205" s="87"/>
      <c r="M1205" s="94"/>
      <c r="N1205" s="87"/>
      <c r="O1205" s="87"/>
      <c r="P1205" s="96"/>
      <c r="Q1205" s="97"/>
      <c r="R1205" s="87"/>
      <c r="S1205" s="87"/>
    </row>
    <row r="1206" customHeight="1" spans="1:19">
      <c r="A1206" s="87"/>
      <c r="B1206" s="88"/>
      <c r="C1206" s="89"/>
      <c r="D1206" s="89"/>
      <c r="E1206" s="90"/>
      <c r="F1206" s="91"/>
      <c r="G1206" s="92"/>
      <c r="H1206" s="87"/>
      <c r="I1206" s="93"/>
      <c r="J1206" s="94"/>
      <c r="K1206" s="95"/>
      <c r="L1206" s="87"/>
      <c r="M1206" s="94"/>
      <c r="N1206" s="87"/>
      <c r="O1206" s="87"/>
      <c r="P1206" s="96"/>
      <c r="Q1206" s="97"/>
      <c r="R1206" s="87"/>
      <c r="S1206" s="87"/>
    </row>
    <row r="1207" customHeight="1" spans="1:19">
      <c r="A1207" s="87"/>
      <c r="B1207" s="88"/>
      <c r="C1207" s="89"/>
      <c r="D1207" s="89"/>
      <c r="E1207" s="90"/>
      <c r="F1207" s="91"/>
      <c r="G1207" s="92"/>
      <c r="H1207" s="87"/>
      <c r="I1207" s="93"/>
      <c r="J1207" s="94"/>
      <c r="K1207" s="95"/>
      <c r="L1207" s="87"/>
      <c r="M1207" s="94"/>
      <c r="N1207" s="87"/>
      <c r="O1207" s="87"/>
      <c r="P1207" s="96"/>
      <c r="Q1207" s="97"/>
      <c r="R1207" s="87"/>
      <c r="S1207" s="87"/>
    </row>
    <row r="1208" customHeight="1" spans="1:19">
      <c r="A1208" s="87"/>
      <c r="B1208" s="88"/>
      <c r="C1208" s="89"/>
      <c r="D1208" s="89"/>
      <c r="E1208" s="90"/>
      <c r="F1208" s="91"/>
      <c r="G1208" s="92"/>
      <c r="H1208" s="87"/>
      <c r="I1208" s="93"/>
      <c r="J1208" s="94"/>
      <c r="K1208" s="95"/>
      <c r="L1208" s="87"/>
      <c r="M1208" s="94"/>
      <c r="N1208" s="87"/>
      <c r="O1208" s="87"/>
      <c r="P1208" s="96"/>
      <c r="Q1208" s="97"/>
      <c r="R1208" s="87"/>
      <c r="S1208" s="87"/>
    </row>
    <row r="1209" customHeight="1" spans="1:19">
      <c r="A1209" s="87"/>
      <c r="B1209" s="88"/>
      <c r="C1209" s="89"/>
      <c r="D1209" s="89"/>
      <c r="E1209" s="90"/>
      <c r="F1209" s="91"/>
      <c r="G1209" s="92"/>
      <c r="H1209" s="87"/>
      <c r="I1209" s="93"/>
      <c r="J1209" s="94"/>
      <c r="K1209" s="95"/>
      <c r="L1209" s="87"/>
      <c r="M1209" s="94"/>
      <c r="N1209" s="87"/>
      <c r="O1209" s="87"/>
      <c r="P1209" s="96"/>
      <c r="Q1209" s="97"/>
      <c r="R1209" s="87"/>
      <c r="S1209" s="87"/>
    </row>
    <row r="1210" customHeight="1" spans="1:19">
      <c r="A1210" s="87"/>
      <c r="B1210" s="88"/>
      <c r="C1210" s="89"/>
      <c r="D1210" s="89"/>
      <c r="E1210" s="90"/>
      <c r="F1210" s="91"/>
      <c r="G1210" s="92"/>
      <c r="H1210" s="87"/>
      <c r="I1210" s="93"/>
      <c r="J1210" s="94"/>
      <c r="K1210" s="95"/>
      <c r="L1210" s="87"/>
      <c r="M1210" s="94"/>
      <c r="N1210" s="87"/>
      <c r="O1210" s="87"/>
      <c r="P1210" s="96"/>
      <c r="Q1210" s="97"/>
      <c r="R1210" s="87"/>
      <c r="S1210" s="87"/>
    </row>
    <row r="1211" customHeight="1" spans="1:19">
      <c r="A1211" s="87"/>
      <c r="B1211" s="88"/>
      <c r="C1211" s="89"/>
      <c r="D1211" s="89"/>
      <c r="E1211" s="90"/>
      <c r="F1211" s="91"/>
      <c r="G1211" s="92"/>
      <c r="H1211" s="87"/>
      <c r="I1211" s="93"/>
      <c r="J1211" s="94"/>
      <c r="K1211" s="95"/>
      <c r="L1211" s="87"/>
      <c r="M1211" s="94"/>
      <c r="N1211" s="87"/>
      <c r="O1211" s="87"/>
      <c r="P1211" s="96"/>
      <c r="Q1211" s="97"/>
      <c r="R1211" s="87"/>
      <c r="S1211" s="87"/>
    </row>
    <row r="1212" customHeight="1" spans="1:19">
      <c r="A1212" s="87"/>
      <c r="B1212" s="88"/>
      <c r="C1212" s="89"/>
      <c r="D1212" s="89"/>
      <c r="E1212" s="90"/>
      <c r="F1212" s="91"/>
      <c r="G1212" s="92"/>
      <c r="H1212" s="87"/>
      <c r="I1212" s="93"/>
      <c r="J1212" s="94"/>
      <c r="K1212" s="95"/>
      <c r="L1212" s="87"/>
      <c r="M1212" s="94"/>
      <c r="N1212" s="87"/>
      <c r="O1212" s="87"/>
      <c r="P1212" s="96"/>
      <c r="Q1212" s="97"/>
      <c r="R1212" s="87"/>
      <c r="S1212" s="87"/>
    </row>
    <row r="1213" customHeight="1" spans="1:19">
      <c r="A1213" s="87"/>
      <c r="B1213" s="88"/>
      <c r="C1213" s="89"/>
      <c r="D1213" s="89"/>
      <c r="E1213" s="90"/>
      <c r="F1213" s="91"/>
      <c r="G1213" s="92"/>
      <c r="H1213" s="87"/>
      <c r="I1213" s="93"/>
      <c r="J1213" s="94"/>
      <c r="K1213" s="95"/>
      <c r="L1213" s="87"/>
      <c r="M1213" s="94"/>
      <c r="N1213" s="87"/>
      <c r="O1213" s="87"/>
      <c r="P1213" s="96"/>
      <c r="Q1213" s="97"/>
      <c r="R1213" s="87"/>
      <c r="S1213" s="87"/>
    </row>
    <row r="1214" customHeight="1" spans="1:19">
      <c r="A1214" s="87"/>
      <c r="B1214" s="88"/>
      <c r="C1214" s="89"/>
      <c r="D1214" s="89"/>
      <c r="E1214" s="90"/>
      <c r="F1214" s="91"/>
      <c r="G1214" s="92"/>
      <c r="H1214" s="87"/>
      <c r="I1214" s="93"/>
      <c r="J1214" s="94"/>
      <c r="K1214" s="95"/>
      <c r="L1214" s="87"/>
      <c r="M1214" s="94"/>
      <c r="N1214" s="87"/>
      <c r="O1214" s="87"/>
      <c r="P1214" s="96"/>
      <c r="Q1214" s="97"/>
      <c r="R1214" s="87"/>
      <c r="S1214" s="87"/>
    </row>
    <row r="1215" customHeight="1" spans="1:19">
      <c r="A1215" s="87"/>
      <c r="B1215" s="88"/>
      <c r="C1215" s="89"/>
      <c r="D1215" s="89"/>
      <c r="E1215" s="90"/>
      <c r="F1215" s="91"/>
      <c r="G1215" s="92"/>
      <c r="H1215" s="87"/>
      <c r="I1215" s="93"/>
      <c r="J1215" s="94"/>
      <c r="K1215" s="95"/>
      <c r="L1215" s="87"/>
      <c r="M1215" s="94"/>
      <c r="N1215" s="87"/>
      <c r="O1215" s="87"/>
      <c r="P1215" s="96"/>
      <c r="Q1215" s="97"/>
      <c r="R1215" s="87"/>
      <c r="S1215" s="87"/>
    </row>
    <row r="1216" customHeight="1" spans="1:19">
      <c r="A1216" s="87"/>
      <c r="B1216" s="88"/>
      <c r="C1216" s="89"/>
      <c r="D1216" s="89"/>
      <c r="E1216" s="90"/>
      <c r="F1216" s="91"/>
      <c r="G1216" s="92"/>
      <c r="H1216" s="87"/>
      <c r="I1216" s="93"/>
      <c r="J1216" s="94"/>
      <c r="K1216" s="95"/>
      <c r="L1216" s="87"/>
      <c r="M1216" s="94"/>
      <c r="N1216" s="87"/>
      <c r="O1216" s="87"/>
      <c r="P1216" s="96"/>
      <c r="Q1216" s="97"/>
      <c r="R1216" s="87"/>
      <c r="S1216" s="87"/>
    </row>
    <row r="1217" customHeight="1" spans="1:19">
      <c r="A1217" s="87"/>
      <c r="B1217" s="88"/>
      <c r="C1217" s="89"/>
      <c r="D1217" s="89"/>
      <c r="E1217" s="90"/>
      <c r="F1217" s="91"/>
      <c r="G1217" s="92"/>
      <c r="H1217" s="87"/>
      <c r="I1217" s="93"/>
      <c r="J1217" s="94"/>
      <c r="K1217" s="95"/>
      <c r="L1217" s="87"/>
      <c r="M1217" s="94"/>
      <c r="N1217" s="87"/>
      <c r="O1217" s="87"/>
      <c r="P1217" s="96"/>
      <c r="Q1217" s="97"/>
      <c r="R1217" s="87"/>
      <c r="S1217" s="87"/>
    </row>
    <row r="1218" customHeight="1" spans="1:19">
      <c r="A1218" s="87"/>
      <c r="B1218" s="88"/>
      <c r="C1218" s="89"/>
      <c r="D1218" s="89"/>
      <c r="E1218" s="90"/>
      <c r="F1218" s="91"/>
      <c r="G1218" s="92"/>
      <c r="H1218" s="87"/>
      <c r="I1218" s="93"/>
      <c r="J1218" s="94"/>
      <c r="K1218" s="95"/>
      <c r="L1218" s="87"/>
      <c r="M1218" s="94"/>
      <c r="N1218" s="87"/>
      <c r="O1218" s="87"/>
      <c r="P1218" s="96"/>
      <c r="Q1218" s="97"/>
      <c r="R1218" s="87"/>
      <c r="S1218" s="87"/>
    </row>
    <row r="1219" customHeight="1" spans="1:19">
      <c r="A1219" s="87"/>
      <c r="B1219" s="88"/>
      <c r="C1219" s="89"/>
      <c r="D1219" s="89"/>
      <c r="E1219" s="90"/>
      <c r="F1219" s="91"/>
      <c r="G1219" s="92"/>
      <c r="H1219" s="87"/>
      <c r="I1219" s="93"/>
      <c r="J1219" s="94"/>
      <c r="K1219" s="95"/>
      <c r="L1219" s="87"/>
      <c r="M1219" s="94"/>
      <c r="N1219" s="87"/>
      <c r="O1219" s="87"/>
      <c r="P1219" s="96"/>
      <c r="Q1219" s="97"/>
      <c r="R1219" s="87"/>
      <c r="S1219" s="87"/>
    </row>
    <row r="1220" customHeight="1" spans="1:19">
      <c r="A1220" s="87"/>
      <c r="B1220" s="88"/>
      <c r="C1220" s="89"/>
      <c r="D1220" s="89"/>
      <c r="E1220" s="90"/>
      <c r="F1220" s="91"/>
      <c r="G1220" s="92"/>
      <c r="H1220" s="87"/>
      <c r="I1220" s="93"/>
      <c r="J1220" s="94"/>
      <c r="K1220" s="95"/>
      <c r="L1220" s="87"/>
      <c r="M1220" s="94"/>
      <c r="N1220" s="87"/>
      <c r="O1220" s="87"/>
      <c r="P1220" s="96"/>
      <c r="Q1220" s="97"/>
      <c r="R1220" s="87"/>
      <c r="S1220" s="87"/>
    </row>
    <row r="1221" customHeight="1" spans="1:19">
      <c r="A1221" s="87"/>
      <c r="B1221" s="88"/>
      <c r="C1221" s="89"/>
      <c r="D1221" s="89"/>
      <c r="E1221" s="90"/>
      <c r="F1221" s="91"/>
      <c r="G1221" s="92"/>
      <c r="H1221" s="87"/>
      <c r="I1221" s="93"/>
      <c r="J1221" s="94"/>
      <c r="K1221" s="95"/>
      <c r="L1221" s="87"/>
      <c r="M1221" s="94"/>
      <c r="N1221" s="87"/>
      <c r="O1221" s="87"/>
      <c r="P1221" s="96"/>
      <c r="Q1221" s="97"/>
      <c r="R1221" s="87"/>
      <c r="S1221" s="87"/>
    </row>
    <row r="1222" customHeight="1" spans="1:19">
      <c r="A1222" s="87"/>
      <c r="B1222" s="88"/>
      <c r="C1222" s="89"/>
      <c r="D1222" s="89"/>
      <c r="E1222" s="90"/>
      <c r="F1222" s="91"/>
      <c r="G1222" s="92"/>
      <c r="H1222" s="87"/>
      <c r="I1222" s="93"/>
      <c r="J1222" s="94"/>
      <c r="K1222" s="95"/>
      <c r="L1222" s="87"/>
      <c r="M1222" s="94"/>
      <c r="N1222" s="87"/>
      <c r="O1222" s="87"/>
      <c r="P1222" s="96"/>
      <c r="Q1222" s="97"/>
      <c r="R1222" s="87"/>
      <c r="S1222" s="87"/>
    </row>
    <row r="1223" customHeight="1" spans="1:19">
      <c r="A1223" s="87"/>
      <c r="B1223" s="88"/>
      <c r="C1223" s="89"/>
      <c r="D1223" s="89"/>
      <c r="E1223" s="90"/>
      <c r="F1223" s="91"/>
      <c r="G1223" s="92"/>
      <c r="H1223" s="87"/>
      <c r="I1223" s="93"/>
      <c r="J1223" s="94"/>
      <c r="K1223" s="95"/>
      <c r="L1223" s="87"/>
      <c r="M1223" s="94"/>
      <c r="N1223" s="87"/>
      <c r="O1223" s="87"/>
      <c r="P1223" s="96"/>
      <c r="Q1223" s="97"/>
      <c r="R1223" s="87"/>
      <c r="S1223" s="87"/>
    </row>
    <row r="1224" customHeight="1" spans="1:19">
      <c r="A1224" s="87"/>
      <c r="B1224" s="88"/>
      <c r="C1224" s="89"/>
      <c r="D1224" s="89"/>
      <c r="E1224" s="90"/>
      <c r="F1224" s="91"/>
      <c r="G1224" s="92"/>
      <c r="H1224" s="87"/>
      <c r="I1224" s="93"/>
      <c r="J1224" s="94"/>
      <c r="K1224" s="95"/>
      <c r="L1224" s="87"/>
      <c r="M1224" s="94"/>
      <c r="N1224" s="87"/>
      <c r="O1224" s="87"/>
      <c r="P1224" s="96"/>
      <c r="Q1224" s="97"/>
      <c r="R1224" s="87"/>
      <c r="S1224" s="87"/>
    </row>
    <row r="1225" customHeight="1" spans="1:19">
      <c r="A1225" s="87"/>
      <c r="B1225" s="88"/>
      <c r="C1225" s="89"/>
      <c r="D1225" s="89"/>
      <c r="E1225" s="90"/>
      <c r="F1225" s="91"/>
      <c r="G1225" s="92"/>
      <c r="H1225" s="87"/>
      <c r="I1225" s="93"/>
      <c r="J1225" s="94"/>
      <c r="K1225" s="95"/>
      <c r="L1225" s="87"/>
      <c r="M1225" s="94"/>
      <c r="N1225" s="87"/>
      <c r="O1225" s="87"/>
      <c r="P1225" s="96"/>
      <c r="Q1225" s="97"/>
      <c r="R1225" s="87"/>
      <c r="S1225" s="87"/>
    </row>
    <row r="1226" customHeight="1" spans="1:19">
      <c r="A1226" s="87"/>
      <c r="B1226" s="88"/>
      <c r="C1226" s="89"/>
      <c r="D1226" s="89"/>
      <c r="E1226" s="90"/>
      <c r="F1226" s="91"/>
      <c r="G1226" s="92"/>
      <c r="H1226" s="87"/>
      <c r="I1226" s="93"/>
      <c r="J1226" s="94"/>
      <c r="K1226" s="95"/>
      <c r="L1226" s="87"/>
      <c r="M1226" s="94"/>
      <c r="N1226" s="87"/>
      <c r="O1226" s="87"/>
      <c r="P1226" s="96"/>
      <c r="Q1226" s="97"/>
      <c r="R1226" s="87"/>
      <c r="S1226" s="87"/>
    </row>
    <row r="1227" customHeight="1" spans="1:19">
      <c r="A1227" s="87"/>
      <c r="B1227" s="88"/>
      <c r="C1227" s="89"/>
      <c r="D1227" s="89"/>
      <c r="E1227" s="90"/>
      <c r="F1227" s="91"/>
      <c r="G1227" s="92"/>
      <c r="H1227" s="87"/>
      <c r="I1227" s="93"/>
      <c r="J1227" s="94"/>
      <c r="K1227" s="95"/>
      <c r="L1227" s="87"/>
      <c r="M1227" s="94"/>
      <c r="N1227" s="87"/>
      <c r="O1227" s="87"/>
      <c r="P1227" s="96"/>
      <c r="Q1227" s="97"/>
      <c r="R1227" s="87"/>
      <c r="S1227" s="87"/>
    </row>
    <row r="1228" customHeight="1" spans="1:19">
      <c r="A1228" s="87"/>
      <c r="B1228" s="88"/>
      <c r="C1228" s="89"/>
      <c r="D1228" s="89"/>
      <c r="E1228" s="90"/>
      <c r="F1228" s="91"/>
      <c r="G1228" s="92"/>
      <c r="H1228" s="87"/>
      <c r="I1228" s="93"/>
      <c r="J1228" s="94"/>
      <c r="K1228" s="95"/>
      <c r="L1228" s="87"/>
      <c r="M1228" s="94"/>
      <c r="N1228" s="87"/>
      <c r="O1228" s="87"/>
      <c r="P1228" s="96"/>
      <c r="Q1228" s="97"/>
      <c r="R1228" s="87"/>
      <c r="S1228" s="87"/>
    </row>
    <row r="1229" customHeight="1" spans="1:19">
      <c r="A1229" s="87"/>
      <c r="B1229" s="88"/>
      <c r="C1229" s="89"/>
      <c r="D1229" s="89"/>
      <c r="E1229" s="90"/>
      <c r="F1229" s="91"/>
      <c r="G1229" s="92"/>
      <c r="H1229" s="87"/>
      <c r="I1229" s="93"/>
      <c r="J1229" s="94"/>
      <c r="K1229" s="95"/>
      <c r="L1229" s="87"/>
      <c r="M1229" s="94"/>
      <c r="N1229" s="87"/>
      <c r="O1229" s="87"/>
      <c r="P1229" s="96"/>
      <c r="Q1229" s="97"/>
      <c r="R1229" s="87"/>
      <c r="S1229" s="87"/>
    </row>
    <row r="1230" customHeight="1" spans="1:19">
      <c r="A1230" s="87"/>
      <c r="B1230" s="88"/>
      <c r="C1230" s="89"/>
      <c r="D1230" s="89"/>
      <c r="E1230" s="90"/>
      <c r="F1230" s="91"/>
      <c r="G1230" s="92"/>
      <c r="H1230" s="87"/>
      <c r="I1230" s="93"/>
      <c r="J1230" s="94"/>
      <c r="K1230" s="95"/>
      <c r="L1230" s="87"/>
      <c r="M1230" s="94"/>
      <c r="N1230" s="87"/>
      <c r="O1230" s="87"/>
      <c r="P1230" s="96"/>
      <c r="Q1230" s="97"/>
      <c r="R1230" s="87"/>
      <c r="S1230" s="87"/>
    </row>
    <row r="1231" customHeight="1" spans="1:19">
      <c r="A1231" s="87"/>
      <c r="B1231" s="88"/>
      <c r="C1231" s="89"/>
      <c r="D1231" s="89"/>
      <c r="E1231" s="90"/>
      <c r="F1231" s="91"/>
      <c r="G1231" s="92"/>
      <c r="H1231" s="87"/>
      <c r="I1231" s="93"/>
      <c r="J1231" s="94"/>
      <c r="K1231" s="95"/>
      <c r="L1231" s="87"/>
      <c r="M1231" s="94"/>
      <c r="N1231" s="87"/>
      <c r="O1231" s="87"/>
      <c r="P1231" s="96"/>
      <c r="Q1231" s="97"/>
      <c r="R1231" s="87"/>
      <c r="S1231" s="87"/>
    </row>
    <row r="1232" customHeight="1" spans="1:19">
      <c r="A1232" s="87"/>
      <c r="B1232" s="88"/>
      <c r="C1232" s="89"/>
      <c r="D1232" s="89"/>
      <c r="E1232" s="90"/>
      <c r="F1232" s="91"/>
      <c r="G1232" s="92"/>
      <c r="H1232" s="87"/>
      <c r="I1232" s="93"/>
      <c r="J1232" s="94"/>
      <c r="K1232" s="95"/>
      <c r="L1232" s="87"/>
      <c r="M1232" s="94"/>
      <c r="N1232" s="87"/>
      <c r="O1232" s="87"/>
      <c r="P1232" s="96"/>
      <c r="Q1232" s="97"/>
      <c r="R1232" s="87"/>
      <c r="S1232" s="87"/>
    </row>
    <row r="1233" customHeight="1" spans="1:19">
      <c r="A1233" s="87"/>
      <c r="B1233" s="88"/>
      <c r="C1233" s="89"/>
      <c r="D1233" s="89"/>
      <c r="E1233" s="90"/>
      <c r="F1233" s="91"/>
      <c r="G1233" s="92"/>
      <c r="H1233" s="87"/>
      <c r="I1233" s="93"/>
      <c r="J1233" s="94"/>
      <c r="K1233" s="95"/>
      <c r="L1233" s="87"/>
      <c r="M1233" s="94"/>
      <c r="N1233" s="87"/>
      <c r="O1233" s="87"/>
      <c r="P1233" s="96"/>
      <c r="Q1233" s="97"/>
      <c r="R1233" s="87"/>
      <c r="S1233" s="87"/>
    </row>
    <row r="1234" customHeight="1" spans="1:19">
      <c r="A1234" s="87"/>
      <c r="B1234" s="88"/>
      <c r="C1234" s="89"/>
      <c r="D1234" s="89"/>
      <c r="E1234" s="90"/>
      <c r="F1234" s="91"/>
      <c r="G1234" s="92"/>
      <c r="H1234" s="87"/>
      <c r="I1234" s="93"/>
      <c r="J1234" s="94"/>
      <c r="K1234" s="95"/>
      <c r="L1234" s="87"/>
      <c r="M1234" s="94"/>
      <c r="N1234" s="87"/>
      <c r="O1234" s="87"/>
      <c r="P1234" s="96"/>
      <c r="Q1234" s="97"/>
      <c r="R1234" s="87"/>
      <c r="S1234" s="87"/>
    </row>
    <row r="1235" customHeight="1" spans="1:19">
      <c r="A1235" s="87"/>
      <c r="B1235" s="88"/>
      <c r="C1235" s="89"/>
      <c r="D1235" s="89"/>
      <c r="E1235" s="90"/>
      <c r="F1235" s="91"/>
      <c r="G1235" s="92"/>
      <c r="H1235" s="87"/>
      <c r="I1235" s="93"/>
      <c r="J1235" s="94"/>
      <c r="K1235" s="95"/>
      <c r="L1235" s="87"/>
      <c r="M1235" s="94"/>
      <c r="N1235" s="87"/>
      <c r="O1235" s="87"/>
      <c r="P1235" s="96"/>
      <c r="Q1235" s="97"/>
      <c r="R1235" s="87"/>
      <c r="S1235" s="87"/>
    </row>
    <row r="1236" customHeight="1" spans="1:19">
      <c r="A1236" s="87"/>
      <c r="B1236" s="88"/>
      <c r="C1236" s="89"/>
      <c r="D1236" s="89"/>
      <c r="E1236" s="90"/>
      <c r="F1236" s="91"/>
      <c r="G1236" s="92"/>
      <c r="H1236" s="87"/>
      <c r="I1236" s="93"/>
      <c r="J1236" s="94"/>
      <c r="K1236" s="95"/>
      <c r="L1236" s="87"/>
      <c r="M1236" s="94"/>
      <c r="N1236" s="87"/>
      <c r="O1236" s="87"/>
      <c r="P1236" s="96"/>
      <c r="Q1236" s="97"/>
      <c r="R1236" s="87"/>
      <c r="S1236" s="87"/>
    </row>
    <row r="1237" customHeight="1" spans="1:19">
      <c r="A1237" s="87"/>
      <c r="B1237" s="88"/>
      <c r="C1237" s="89"/>
      <c r="D1237" s="89"/>
      <c r="E1237" s="90"/>
      <c r="F1237" s="91"/>
      <c r="G1237" s="92"/>
      <c r="H1237" s="87"/>
      <c r="I1237" s="93"/>
      <c r="J1237" s="94"/>
      <c r="K1237" s="95"/>
      <c r="L1237" s="87"/>
      <c r="M1237" s="94"/>
      <c r="N1237" s="87"/>
      <c r="O1237" s="87"/>
      <c r="P1237" s="96"/>
      <c r="Q1237" s="97"/>
      <c r="R1237" s="87"/>
      <c r="S1237" s="87"/>
    </row>
    <row r="1238" customHeight="1" spans="1:19">
      <c r="A1238" s="87"/>
      <c r="B1238" s="88"/>
      <c r="C1238" s="89"/>
      <c r="D1238" s="89"/>
      <c r="E1238" s="90"/>
      <c r="F1238" s="91"/>
      <c r="G1238" s="92"/>
      <c r="H1238" s="87"/>
      <c r="I1238" s="93"/>
      <c r="J1238" s="94"/>
      <c r="K1238" s="95"/>
      <c r="L1238" s="87"/>
      <c r="M1238" s="94"/>
      <c r="N1238" s="87"/>
      <c r="O1238" s="87"/>
      <c r="P1238" s="96"/>
      <c r="Q1238" s="97"/>
      <c r="R1238" s="87"/>
      <c r="S1238" s="87"/>
    </row>
    <row r="1239" customHeight="1" spans="1:19">
      <c r="A1239" s="87"/>
      <c r="B1239" s="88"/>
      <c r="C1239" s="89"/>
      <c r="D1239" s="89"/>
      <c r="E1239" s="90"/>
      <c r="F1239" s="91"/>
      <c r="G1239" s="92"/>
      <c r="H1239" s="87"/>
      <c r="I1239" s="93"/>
      <c r="J1239" s="94"/>
      <c r="K1239" s="95"/>
      <c r="L1239" s="87"/>
      <c r="M1239" s="94"/>
      <c r="N1239" s="87"/>
      <c r="O1239" s="87"/>
      <c r="P1239" s="96"/>
      <c r="Q1239" s="97"/>
      <c r="R1239" s="87"/>
      <c r="S1239" s="87"/>
    </row>
    <row r="1240" customHeight="1" spans="1:19">
      <c r="A1240" s="87"/>
      <c r="B1240" s="88"/>
      <c r="C1240" s="89"/>
      <c r="D1240" s="89"/>
      <c r="E1240" s="90"/>
      <c r="F1240" s="91"/>
      <c r="G1240" s="92"/>
      <c r="H1240" s="87"/>
      <c r="I1240" s="93"/>
      <c r="J1240" s="94"/>
      <c r="K1240" s="95"/>
      <c r="L1240" s="87"/>
      <c r="M1240" s="94"/>
      <c r="N1240" s="87"/>
      <c r="O1240" s="87"/>
      <c r="P1240" s="96"/>
      <c r="Q1240" s="97"/>
      <c r="R1240" s="87"/>
      <c r="S1240" s="87"/>
    </row>
    <row r="1241" customHeight="1" spans="1:19">
      <c r="A1241" s="87"/>
      <c r="B1241" s="88"/>
      <c r="C1241" s="89"/>
      <c r="D1241" s="89"/>
      <c r="E1241" s="90"/>
      <c r="F1241" s="91"/>
      <c r="G1241" s="92"/>
      <c r="H1241" s="87"/>
      <c r="I1241" s="93"/>
      <c r="J1241" s="94"/>
      <c r="K1241" s="95"/>
      <c r="L1241" s="87"/>
      <c r="M1241" s="94"/>
      <c r="N1241" s="87"/>
      <c r="O1241" s="87"/>
      <c r="P1241" s="96"/>
      <c r="Q1241" s="97"/>
      <c r="R1241" s="87"/>
      <c r="S1241" s="87"/>
    </row>
    <row r="1242" customHeight="1" spans="1:19">
      <c r="A1242" s="87"/>
      <c r="B1242" s="88"/>
      <c r="C1242" s="89"/>
      <c r="D1242" s="89"/>
      <c r="E1242" s="90"/>
      <c r="F1242" s="91"/>
      <c r="G1242" s="92"/>
      <c r="H1242" s="87"/>
      <c r="I1242" s="93"/>
      <c r="J1242" s="94"/>
      <c r="K1242" s="95"/>
      <c r="L1242" s="87"/>
      <c r="M1242" s="94"/>
      <c r="N1242" s="87"/>
      <c r="O1242" s="87"/>
      <c r="P1242" s="96"/>
      <c r="Q1242" s="97"/>
      <c r="R1242" s="87"/>
      <c r="S1242" s="87"/>
    </row>
    <row r="1243" customHeight="1" spans="1:19">
      <c r="A1243" s="87"/>
      <c r="B1243" s="88"/>
      <c r="C1243" s="89"/>
      <c r="D1243" s="89"/>
      <c r="E1243" s="90"/>
      <c r="F1243" s="91"/>
      <c r="G1243" s="92"/>
      <c r="H1243" s="87"/>
      <c r="I1243" s="93"/>
      <c r="J1243" s="94"/>
      <c r="K1243" s="95"/>
      <c r="L1243" s="87"/>
      <c r="M1243" s="94"/>
      <c r="N1243" s="87"/>
      <c r="O1243" s="87"/>
      <c r="P1243" s="96"/>
      <c r="Q1243" s="97"/>
      <c r="R1243" s="87"/>
      <c r="S1243" s="87"/>
    </row>
    <row r="1244" customHeight="1" spans="1:19">
      <c r="A1244" s="87"/>
      <c r="B1244" s="88"/>
      <c r="C1244" s="89"/>
      <c r="D1244" s="89"/>
      <c r="E1244" s="90"/>
      <c r="F1244" s="91"/>
      <c r="G1244" s="92"/>
      <c r="H1244" s="87"/>
      <c r="I1244" s="93"/>
      <c r="J1244" s="94"/>
      <c r="K1244" s="95"/>
      <c r="L1244" s="87"/>
      <c r="M1244" s="94"/>
      <c r="N1244" s="87"/>
      <c r="O1244" s="87"/>
      <c r="P1244" s="96"/>
      <c r="Q1244" s="97"/>
      <c r="R1244" s="87"/>
      <c r="S1244" s="87"/>
    </row>
    <row r="1245" customHeight="1" spans="1:19">
      <c r="A1245" s="87"/>
      <c r="B1245" s="88"/>
      <c r="C1245" s="89"/>
      <c r="D1245" s="89"/>
      <c r="E1245" s="90"/>
      <c r="F1245" s="91"/>
      <c r="G1245" s="92"/>
      <c r="H1245" s="87"/>
      <c r="I1245" s="93"/>
      <c r="J1245" s="94"/>
      <c r="K1245" s="95"/>
      <c r="L1245" s="87"/>
      <c r="M1245" s="94"/>
      <c r="N1245" s="87"/>
      <c r="O1245" s="87"/>
      <c r="P1245" s="96"/>
      <c r="Q1245" s="97"/>
      <c r="R1245" s="87"/>
      <c r="S1245" s="87"/>
    </row>
    <row r="1246" customHeight="1" spans="1:19">
      <c r="A1246" s="87"/>
      <c r="B1246" s="88"/>
      <c r="C1246" s="89"/>
      <c r="D1246" s="89"/>
      <c r="E1246" s="90"/>
      <c r="F1246" s="91"/>
      <c r="G1246" s="92"/>
      <c r="H1246" s="87"/>
      <c r="I1246" s="93"/>
      <c r="J1246" s="94"/>
      <c r="K1246" s="95"/>
      <c r="L1246" s="87"/>
      <c r="M1246" s="94"/>
      <c r="N1246" s="87"/>
      <c r="O1246" s="87"/>
      <c r="P1246" s="96"/>
      <c r="Q1246" s="97"/>
      <c r="R1246" s="87"/>
      <c r="S1246" s="87"/>
    </row>
    <row r="1247" customHeight="1" spans="1:19">
      <c r="A1247" s="87"/>
      <c r="B1247" s="88"/>
      <c r="C1247" s="89"/>
      <c r="D1247" s="89"/>
      <c r="E1247" s="90"/>
      <c r="F1247" s="91"/>
      <c r="G1247" s="92"/>
      <c r="H1247" s="87"/>
      <c r="I1247" s="93"/>
      <c r="J1247" s="94"/>
      <c r="K1247" s="95"/>
      <c r="L1247" s="87"/>
      <c r="M1247" s="94"/>
      <c r="N1247" s="87"/>
      <c r="O1247" s="87"/>
      <c r="P1247" s="96"/>
      <c r="Q1247" s="97"/>
      <c r="R1247" s="87"/>
      <c r="S1247" s="87"/>
    </row>
    <row r="1248" customHeight="1" spans="1:19">
      <c r="A1248" s="87"/>
      <c r="B1248" s="88"/>
      <c r="C1248" s="89"/>
      <c r="D1248" s="89"/>
      <c r="E1248" s="90"/>
      <c r="F1248" s="91"/>
      <c r="G1248" s="92"/>
      <c r="H1248" s="87"/>
      <c r="I1248" s="93"/>
      <c r="J1248" s="94"/>
      <c r="K1248" s="95"/>
      <c r="L1248" s="87"/>
      <c r="M1248" s="94"/>
      <c r="N1248" s="87"/>
      <c r="O1248" s="87"/>
      <c r="P1248" s="96"/>
      <c r="Q1248" s="97"/>
      <c r="R1248" s="87"/>
      <c r="S1248" s="87"/>
    </row>
    <row r="1249" customHeight="1" spans="1:19">
      <c r="A1249" s="87"/>
      <c r="B1249" s="88"/>
      <c r="C1249" s="89"/>
      <c r="D1249" s="89"/>
      <c r="E1249" s="90"/>
      <c r="F1249" s="91"/>
      <c r="G1249" s="92"/>
      <c r="H1249" s="87"/>
      <c r="I1249" s="93"/>
      <c r="J1249" s="94"/>
      <c r="K1249" s="95"/>
      <c r="L1249" s="87"/>
      <c r="M1249" s="94"/>
      <c r="N1249" s="87"/>
      <c r="O1249" s="87"/>
      <c r="P1249" s="96"/>
      <c r="Q1249" s="97"/>
      <c r="R1249" s="87"/>
      <c r="S1249" s="87"/>
    </row>
    <row r="1250" customHeight="1" spans="1:19">
      <c r="A1250" s="87"/>
      <c r="B1250" s="88"/>
      <c r="C1250" s="89"/>
      <c r="D1250" s="89"/>
      <c r="E1250" s="90"/>
      <c r="F1250" s="91"/>
      <c r="G1250" s="92"/>
      <c r="H1250" s="87"/>
      <c r="I1250" s="93"/>
      <c r="J1250" s="94"/>
      <c r="K1250" s="95"/>
      <c r="L1250" s="87"/>
      <c r="M1250" s="94"/>
      <c r="N1250" s="87"/>
      <c r="O1250" s="87"/>
      <c r="P1250" s="96"/>
      <c r="Q1250" s="97"/>
      <c r="R1250" s="87"/>
      <c r="S1250" s="87"/>
    </row>
    <row r="1251" customHeight="1" spans="1:19">
      <c r="A1251" s="87"/>
      <c r="B1251" s="88"/>
      <c r="C1251" s="89"/>
      <c r="D1251" s="89"/>
      <c r="E1251" s="90"/>
      <c r="F1251" s="91"/>
      <c r="G1251" s="92"/>
      <c r="H1251" s="87"/>
      <c r="I1251" s="93"/>
      <c r="J1251" s="94"/>
      <c r="K1251" s="95"/>
      <c r="L1251" s="87"/>
      <c r="M1251" s="94"/>
      <c r="N1251" s="87"/>
      <c r="O1251" s="87"/>
      <c r="P1251" s="96"/>
      <c r="Q1251" s="97"/>
      <c r="R1251" s="87"/>
      <c r="S1251" s="87"/>
    </row>
    <row r="1252" customHeight="1" spans="1:19">
      <c r="A1252" s="87"/>
      <c r="B1252" s="88"/>
      <c r="C1252" s="89"/>
      <c r="D1252" s="89"/>
      <c r="E1252" s="90"/>
      <c r="F1252" s="91"/>
      <c r="G1252" s="92"/>
      <c r="H1252" s="87"/>
      <c r="I1252" s="93"/>
      <c r="J1252" s="94"/>
      <c r="K1252" s="95"/>
      <c r="L1252" s="87"/>
      <c r="M1252" s="94"/>
      <c r="N1252" s="87"/>
      <c r="O1252" s="87"/>
      <c r="P1252" s="96"/>
      <c r="Q1252" s="97"/>
      <c r="R1252" s="87"/>
      <c r="S1252" s="87"/>
    </row>
    <row r="1253" customHeight="1" spans="1:19">
      <c r="A1253" s="87"/>
      <c r="B1253" s="88"/>
      <c r="C1253" s="89"/>
      <c r="D1253" s="89"/>
      <c r="E1253" s="90"/>
      <c r="F1253" s="91"/>
      <c r="G1253" s="92"/>
      <c r="H1253" s="87"/>
      <c r="I1253" s="93"/>
      <c r="J1253" s="94"/>
      <c r="K1253" s="95"/>
      <c r="L1253" s="87"/>
      <c r="M1253" s="94"/>
      <c r="N1253" s="87"/>
      <c r="O1253" s="87"/>
      <c r="P1253" s="96"/>
      <c r="Q1253" s="97"/>
      <c r="R1253" s="87"/>
      <c r="S1253" s="87"/>
    </row>
    <row r="1254" customHeight="1" spans="1:19">
      <c r="A1254" s="87"/>
      <c r="B1254" s="88"/>
      <c r="C1254" s="89"/>
      <c r="D1254" s="89"/>
      <c r="E1254" s="90"/>
      <c r="F1254" s="91"/>
      <c r="G1254" s="92"/>
      <c r="H1254" s="87"/>
      <c r="I1254" s="93"/>
      <c r="J1254" s="94"/>
      <c r="K1254" s="95"/>
      <c r="L1254" s="87"/>
      <c r="M1254" s="94"/>
      <c r="N1254" s="87"/>
      <c r="O1254" s="87"/>
      <c r="P1254" s="96"/>
      <c r="Q1254" s="97"/>
      <c r="R1254" s="87"/>
      <c r="S1254" s="87"/>
    </row>
    <row r="1255" customHeight="1" spans="1:19">
      <c r="A1255" s="87"/>
      <c r="B1255" s="88"/>
      <c r="C1255" s="89"/>
      <c r="D1255" s="89"/>
      <c r="E1255" s="90"/>
      <c r="F1255" s="91"/>
      <c r="G1255" s="92"/>
      <c r="H1255" s="87"/>
      <c r="I1255" s="93"/>
      <c r="J1255" s="94"/>
      <c r="K1255" s="95"/>
      <c r="L1255" s="87"/>
      <c r="M1255" s="94"/>
      <c r="N1255" s="87"/>
      <c r="O1255" s="87"/>
      <c r="P1255" s="96"/>
      <c r="Q1255" s="97"/>
      <c r="R1255" s="87"/>
      <c r="S1255" s="87"/>
    </row>
    <row r="1256" customHeight="1" spans="1:19">
      <c r="A1256" s="87"/>
      <c r="B1256" s="88"/>
      <c r="C1256" s="89"/>
      <c r="D1256" s="89"/>
      <c r="E1256" s="90"/>
      <c r="F1256" s="91"/>
      <c r="G1256" s="92"/>
      <c r="H1256" s="87"/>
      <c r="I1256" s="93"/>
      <c r="J1256" s="94"/>
      <c r="K1256" s="95"/>
      <c r="L1256" s="87"/>
      <c r="M1256" s="94"/>
      <c r="N1256" s="87"/>
      <c r="O1256" s="87"/>
      <c r="P1256" s="96"/>
      <c r="Q1256" s="97"/>
      <c r="R1256" s="87"/>
      <c r="S1256" s="87"/>
    </row>
    <row r="1257" customHeight="1" spans="1:19">
      <c r="A1257" s="87"/>
      <c r="B1257" s="88"/>
      <c r="C1257" s="89"/>
      <c r="D1257" s="89"/>
      <c r="E1257" s="90"/>
      <c r="F1257" s="91"/>
      <c r="G1257" s="92"/>
      <c r="H1257" s="87"/>
      <c r="I1257" s="93"/>
      <c r="J1257" s="94"/>
      <c r="K1257" s="95"/>
      <c r="L1257" s="87"/>
      <c r="M1257" s="94"/>
      <c r="N1257" s="87"/>
      <c r="O1257" s="87"/>
      <c r="P1257" s="96"/>
      <c r="Q1257" s="97"/>
      <c r="R1257" s="87"/>
      <c r="S1257" s="87"/>
    </row>
    <row r="1258" customHeight="1" spans="1:19">
      <c r="A1258" s="87"/>
      <c r="B1258" s="88"/>
      <c r="C1258" s="89"/>
      <c r="D1258" s="89"/>
      <c r="E1258" s="90"/>
      <c r="F1258" s="91"/>
      <c r="G1258" s="92"/>
      <c r="H1258" s="87"/>
      <c r="I1258" s="93"/>
      <c r="J1258" s="94"/>
      <c r="K1258" s="95"/>
      <c r="L1258" s="87"/>
      <c r="M1258" s="94"/>
      <c r="N1258" s="87"/>
      <c r="O1258" s="87"/>
      <c r="P1258" s="96"/>
      <c r="Q1258" s="97"/>
      <c r="R1258" s="87"/>
      <c r="S1258" s="87"/>
    </row>
    <row r="1259" customHeight="1" spans="1:19">
      <c r="A1259" s="87"/>
      <c r="B1259" s="88"/>
      <c r="C1259" s="89"/>
      <c r="D1259" s="89"/>
      <c r="E1259" s="90"/>
      <c r="F1259" s="91"/>
      <c r="G1259" s="92"/>
      <c r="H1259" s="87"/>
      <c r="I1259" s="93"/>
      <c r="J1259" s="94"/>
      <c r="K1259" s="95"/>
      <c r="L1259" s="87"/>
      <c r="M1259" s="94"/>
      <c r="N1259" s="87"/>
      <c r="O1259" s="87"/>
      <c r="P1259" s="96"/>
      <c r="Q1259" s="97"/>
      <c r="R1259" s="87"/>
      <c r="S1259" s="87"/>
    </row>
    <row r="1260" customHeight="1" spans="1:19">
      <c r="A1260" s="87"/>
      <c r="B1260" s="88"/>
      <c r="C1260" s="89"/>
      <c r="D1260" s="89"/>
      <c r="E1260" s="90"/>
      <c r="F1260" s="91"/>
      <c r="G1260" s="92"/>
      <c r="H1260" s="87"/>
      <c r="I1260" s="93"/>
      <c r="J1260" s="94"/>
      <c r="K1260" s="95"/>
      <c r="L1260" s="87"/>
      <c r="M1260" s="94"/>
      <c r="N1260" s="87"/>
      <c r="O1260" s="87"/>
      <c r="P1260" s="96"/>
      <c r="Q1260" s="97"/>
      <c r="R1260" s="87"/>
      <c r="S1260" s="87"/>
    </row>
    <row r="1261" customHeight="1" spans="1:19">
      <c r="A1261" s="87"/>
      <c r="B1261" s="88"/>
      <c r="C1261" s="89"/>
      <c r="D1261" s="89"/>
      <c r="E1261" s="90"/>
      <c r="F1261" s="91"/>
      <c r="G1261" s="92"/>
      <c r="H1261" s="87"/>
      <c r="I1261" s="93"/>
      <c r="J1261" s="94"/>
      <c r="K1261" s="95"/>
      <c r="L1261" s="87"/>
      <c r="M1261" s="94"/>
      <c r="N1261" s="87"/>
      <c r="O1261" s="87"/>
      <c r="P1261" s="96"/>
      <c r="Q1261" s="97"/>
      <c r="R1261" s="87"/>
      <c r="S1261" s="87"/>
    </row>
    <row r="1262" customHeight="1" spans="1:19">
      <c r="A1262" s="87"/>
      <c r="B1262" s="88"/>
      <c r="C1262" s="89"/>
      <c r="D1262" s="89"/>
      <c r="E1262" s="90"/>
      <c r="F1262" s="91"/>
      <c r="G1262" s="92"/>
      <c r="H1262" s="87"/>
      <c r="I1262" s="93"/>
      <c r="J1262" s="94"/>
      <c r="K1262" s="95"/>
      <c r="L1262" s="87"/>
      <c r="M1262" s="94"/>
      <c r="N1262" s="87"/>
      <c r="O1262" s="87"/>
      <c r="P1262" s="96"/>
      <c r="Q1262" s="97"/>
      <c r="R1262" s="87"/>
      <c r="S1262" s="87"/>
    </row>
    <row r="1263" customHeight="1" spans="1:19">
      <c r="A1263" s="87"/>
      <c r="B1263" s="88"/>
      <c r="C1263" s="89"/>
      <c r="D1263" s="89"/>
      <c r="E1263" s="90"/>
      <c r="F1263" s="91"/>
      <c r="G1263" s="92"/>
      <c r="H1263" s="87"/>
      <c r="I1263" s="93"/>
      <c r="J1263" s="94"/>
      <c r="K1263" s="95"/>
      <c r="L1263" s="87"/>
      <c r="M1263" s="94"/>
      <c r="N1263" s="87"/>
      <c r="O1263" s="87"/>
      <c r="P1263" s="96"/>
      <c r="Q1263" s="97"/>
      <c r="R1263" s="87"/>
      <c r="S1263" s="87"/>
    </row>
    <row r="1264" customHeight="1" spans="1:19">
      <c r="A1264" s="87"/>
      <c r="B1264" s="88"/>
      <c r="C1264" s="89"/>
      <c r="D1264" s="89"/>
      <c r="E1264" s="90"/>
      <c r="F1264" s="91"/>
      <c r="G1264" s="92"/>
      <c r="H1264" s="87"/>
      <c r="I1264" s="93"/>
      <c r="J1264" s="94"/>
      <c r="K1264" s="95"/>
      <c r="L1264" s="87"/>
      <c r="M1264" s="94"/>
      <c r="N1264" s="87"/>
      <c r="O1264" s="87"/>
      <c r="P1264" s="96"/>
      <c r="Q1264" s="97"/>
      <c r="R1264" s="87"/>
      <c r="S1264" s="87"/>
    </row>
    <row r="1265" customHeight="1" spans="1:19">
      <c r="A1265" s="87"/>
      <c r="B1265" s="88"/>
      <c r="C1265" s="89"/>
      <c r="D1265" s="89"/>
      <c r="E1265" s="90"/>
      <c r="F1265" s="91"/>
      <c r="G1265" s="92"/>
      <c r="H1265" s="87"/>
      <c r="I1265" s="93"/>
      <c r="J1265" s="94"/>
      <c r="K1265" s="95"/>
      <c r="L1265" s="87"/>
      <c r="M1265" s="94"/>
      <c r="N1265" s="87"/>
      <c r="O1265" s="87"/>
      <c r="P1265" s="96"/>
      <c r="Q1265" s="97"/>
      <c r="R1265" s="87"/>
      <c r="S1265" s="87"/>
    </row>
    <row r="1266" customHeight="1" spans="1:19">
      <c r="A1266" s="87"/>
      <c r="B1266" s="88"/>
      <c r="C1266" s="89"/>
      <c r="D1266" s="89"/>
      <c r="E1266" s="90"/>
      <c r="F1266" s="91"/>
      <c r="G1266" s="92"/>
      <c r="H1266" s="87"/>
      <c r="I1266" s="93"/>
      <c r="J1266" s="94"/>
      <c r="K1266" s="95"/>
      <c r="L1266" s="87"/>
      <c r="M1266" s="94"/>
      <c r="N1266" s="87"/>
      <c r="O1266" s="87"/>
      <c r="P1266" s="96"/>
      <c r="Q1266" s="97"/>
      <c r="R1266" s="87"/>
      <c r="S1266" s="87"/>
    </row>
    <row r="1267" customHeight="1" spans="1:19">
      <c r="A1267" s="87"/>
      <c r="B1267" s="88"/>
      <c r="C1267" s="89"/>
      <c r="D1267" s="89"/>
      <c r="E1267" s="90"/>
      <c r="F1267" s="91"/>
      <c r="G1267" s="92"/>
      <c r="H1267" s="87"/>
      <c r="I1267" s="93"/>
      <c r="J1267" s="94"/>
      <c r="K1267" s="95"/>
      <c r="L1267" s="87"/>
      <c r="M1267" s="94"/>
      <c r="N1267" s="87"/>
      <c r="O1267" s="87"/>
      <c r="P1267" s="96"/>
      <c r="Q1267" s="97"/>
      <c r="R1267" s="87"/>
      <c r="S1267" s="87"/>
    </row>
    <row r="1268" customHeight="1" spans="1:19">
      <c r="A1268" s="87"/>
      <c r="B1268" s="88"/>
      <c r="C1268" s="89"/>
      <c r="D1268" s="89"/>
      <c r="E1268" s="90"/>
      <c r="F1268" s="91"/>
      <c r="G1268" s="92"/>
      <c r="H1268" s="87"/>
      <c r="I1268" s="93"/>
      <c r="J1268" s="94"/>
      <c r="K1268" s="95"/>
      <c r="L1268" s="87"/>
      <c r="M1268" s="94"/>
      <c r="N1268" s="87"/>
      <c r="O1268" s="87"/>
      <c r="P1268" s="96"/>
      <c r="Q1268" s="97"/>
      <c r="R1268" s="87"/>
      <c r="S1268" s="87"/>
    </row>
    <row r="1269" customHeight="1" spans="1:19">
      <c r="A1269" s="87"/>
      <c r="B1269" s="88"/>
      <c r="C1269" s="89"/>
      <c r="D1269" s="89"/>
      <c r="E1269" s="90"/>
      <c r="F1269" s="91"/>
      <c r="G1269" s="92"/>
      <c r="H1269" s="87"/>
      <c r="I1269" s="93"/>
      <c r="J1269" s="94"/>
      <c r="K1269" s="95"/>
      <c r="L1269" s="87"/>
      <c r="M1269" s="94"/>
      <c r="N1269" s="87"/>
      <c r="O1269" s="87"/>
      <c r="P1269" s="96"/>
      <c r="Q1269" s="97"/>
      <c r="R1269" s="87"/>
      <c r="S1269" s="87"/>
    </row>
    <row r="1270" customHeight="1" spans="1:19">
      <c r="A1270" s="87"/>
      <c r="B1270" s="88"/>
      <c r="C1270" s="89"/>
      <c r="D1270" s="89"/>
      <c r="E1270" s="90"/>
      <c r="F1270" s="91"/>
      <c r="G1270" s="92"/>
      <c r="H1270" s="87"/>
      <c r="I1270" s="93"/>
      <c r="J1270" s="94"/>
      <c r="K1270" s="95"/>
      <c r="L1270" s="87"/>
      <c r="M1270" s="94"/>
      <c r="N1270" s="87"/>
      <c r="O1270" s="87"/>
      <c r="P1270" s="96"/>
      <c r="Q1270" s="97"/>
      <c r="R1270" s="87"/>
      <c r="S1270" s="87"/>
    </row>
    <row r="1271" customHeight="1" spans="1:19">
      <c r="A1271" s="87"/>
      <c r="B1271" s="88"/>
      <c r="C1271" s="89"/>
      <c r="D1271" s="89"/>
      <c r="E1271" s="90"/>
      <c r="F1271" s="91"/>
      <c r="G1271" s="92"/>
      <c r="H1271" s="87"/>
      <c r="I1271" s="93"/>
      <c r="J1271" s="94"/>
      <c r="K1271" s="95"/>
      <c r="L1271" s="87"/>
      <c r="M1271" s="94"/>
      <c r="N1271" s="87"/>
      <c r="O1271" s="87"/>
      <c r="P1271" s="96"/>
      <c r="Q1271" s="97"/>
      <c r="R1271" s="87"/>
      <c r="S1271" s="87"/>
    </row>
    <row r="1272" customHeight="1" spans="1:19">
      <c r="A1272" s="87"/>
      <c r="B1272" s="88"/>
      <c r="C1272" s="89"/>
      <c r="D1272" s="89"/>
      <c r="E1272" s="90"/>
      <c r="F1272" s="91"/>
      <c r="G1272" s="92"/>
      <c r="H1272" s="87"/>
      <c r="I1272" s="93"/>
      <c r="J1272" s="94"/>
      <c r="K1272" s="95"/>
      <c r="L1272" s="87"/>
      <c r="M1272" s="94"/>
      <c r="N1272" s="87"/>
      <c r="O1272" s="87"/>
      <c r="P1272" s="96"/>
      <c r="Q1272" s="97"/>
      <c r="R1272" s="87"/>
      <c r="S1272" s="87"/>
    </row>
    <row r="1273" customHeight="1" spans="1:19">
      <c r="A1273" s="87"/>
      <c r="B1273" s="88"/>
      <c r="C1273" s="89"/>
      <c r="D1273" s="89"/>
      <c r="E1273" s="90"/>
      <c r="F1273" s="91"/>
      <c r="G1273" s="92"/>
      <c r="H1273" s="87"/>
      <c r="I1273" s="93"/>
      <c r="J1273" s="94"/>
      <c r="K1273" s="95"/>
      <c r="L1273" s="87"/>
      <c r="M1273" s="94"/>
      <c r="N1273" s="87"/>
      <c r="O1273" s="87"/>
      <c r="P1273" s="96"/>
      <c r="Q1273" s="97"/>
      <c r="R1273" s="87"/>
      <c r="S1273" s="87"/>
    </row>
    <row r="1274" customHeight="1" spans="1:19">
      <c r="A1274" s="87"/>
      <c r="B1274" s="88"/>
      <c r="C1274" s="89"/>
      <c r="D1274" s="89"/>
      <c r="E1274" s="90"/>
      <c r="F1274" s="91"/>
      <c r="G1274" s="92"/>
      <c r="H1274" s="87"/>
      <c r="I1274" s="93"/>
      <c r="J1274" s="94"/>
      <c r="K1274" s="95"/>
      <c r="L1274" s="87"/>
      <c r="M1274" s="94"/>
      <c r="N1274" s="87"/>
      <c r="O1274" s="87"/>
      <c r="P1274" s="96"/>
      <c r="Q1274" s="97"/>
      <c r="R1274" s="87"/>
      <c r="S1274" s="87"/>
    </row>
    <row r="1275" customHeight="1" spans="1:19">
      <c r="A1275" s="87"/>
      <c r="B1275" s="88"/>
      <c r="C1275" s="89"/>
      <c r="D1275" s="89"/>
      <c r="E1275" s="90"/>
      <c r="F1275" s="91"/>
      <c r="G1275" s="92"/>
      <c r="H1275" s="87"/>
      <c r="I1275" s="93"/>
      <c r="J1275" s="94"/>
      <c r="K1275" s="95"/>
      <c r="L1275" s="87"/>
      <c r="M1275" s="94"/>
      <c r="N1275" s="87"/>
      <c r="O1275" s="87"/>
      <c r="P1275" s="96"/>
      <c r="Q1275" s="97"/>
      <c r="R1275" s="87"/>
      <c r="S1275" s="87"/>
    </row>
    <row r="1276" customHeight="1" spans="1:19">
      <c r="A1276" s="87"/>
      <c r="B1276" s="88"/>
      <c r="C1276" s="89"/>
      <c r="D1276" s="89"/>
      <c r="E1276" s="90"/>
      <c r="F1276" s="91"/>
      <c r="G1276" s="92"/>
      <c r="H1276" s="87"/>
      <c r="I1276" s="93"/>
      <c r="J1276" s="94"/>
      <c r="K1276" s="95"/>
      <c r="L1276" s="87"/>
      <c r="M1276" s="94"/>
      <c r="N1276" s="87"/>
      <c r="O1276" s="87"/>
      <c r="P1276" s="96"/>
      <c r="Q1276" s="97"/>
      <c r="R1276" s="87"/>
      <c r="S1276" s="87"/>
    </row>
    <row r="1277" customHeight="1" spans="1:19">
      <c r="A1277" s="87"/>
      <c r="B1277" s="88"/>
      <c r="C1277" s="89"/>
      <c r="D1277" s="89"/>
      <c r="E1277" s="90"/>
      <c r="F1277" s="91"/>
      <c r="G1277" s="92"/>
      <c r="H1277" s="87"/>
      <c r="I1277" s="93"/>
      <c r="J1277" s="94"/>
      <c r="K1277" s="95"/>
      <c r="L1277" s="87"/>
      <c r="M1277" s="94"/>
      <c r="N1277" s="87"/>
      <c r="O1277" s="87"/>
      <c r="P1277" s="96"/>
      <c r="Q1277" s="97"/>
      <c r="R1277" s="87"/>
      <c r="S1277" s="87"/>
    </row>
    <row r="1278" customHeight="1" spans="1:19">
      <c r="A1278" s="87"/>
      <c r="B1278" s="88"/>
      <c r="C1278" s="89"/>
      <c r="D1278" s="89"/>
      <c r="E1278" s="90"/>
      <c r="F1278" s="91"/>
      <c r="G1278" s="92"/>
      <c r="H1278" s="87"/>
      <c r="I1278" s="93"/>
      <c r="J1278" s="94"/>
      <c r="K1278" s="95"/>
      <c r="L1278" s="87"/>
      <c r="M1278" s="94"/>
      <c r="N1278" s="87"/>
      <c r="O1278" s="87"/>
      <c r="P1278" s="96"/>
      <c r="Q1278" s="97"/>
      <c r="R1278" s="87"/>
      <c r="S1278" s="87"/>
    </row>
    <row r="1279" customHeight="1" spans="1:19">
      <c r="A1279" s="87"/>
      <c r="B1279" s="88"/>
      <c r="C1279" s="89"/>
      <c r="D1279" s="89"/>
      <c r="E1279" s="90"/>
      <c r="F1279" s="91"/>
      <c r="G1279" s="92"/>
      <c r="H1279" s="87"/>
      <c r="I1279" s="93"/>
      <c r="J1279" s="94"/>
      <c r="K1279" s="95"/>
      <c r="L1279" s="87"/>
      <c r="M1279" s="94"/>
      <c r="N1279" s="87"/>
      <c r="O1279" s="87"/>
      <c r="P1279" s="96"/>
      <c r="Q1279" s="97"/>
      <c r="R1279" s="87"/>
      <c r="S1279" s="87"/>
    </row>
    <row r="1280" customHeight="1" spans="1:19">
      <c r="A1280" s="87"/>
      <c r="B1280" s="88"/>
      <c r="C1280" s="89"/>
      <c r="D1280" s="89"/>
      <c r="E1280" s="90"/>
      <c r="F1280" s="91"/>
      <c r="G1280" s="92"/>
      <c r="H1280" s="87"/>
      <c r="I1280" s="93"/>
      <c r="J1280" s="94"/>
      <c r="K1280" s="95"/>
      <c r="L1280" s="87"/>
      <c r="M1280" s="94"/>
      <c r="N1280" s="87"/>
      <c r="O1280" s="87"/>
      <c r="P1280" s="96"/>
      <c r="Q1280" s="97"/>
      <c r="R1280" s="87"/>
      <c r="S1280" s="87"/>
    </row>
    <row r="1281" customHeight="1" spans="1:19">
      <c r="A1281" s="87"/>
      <c r="B1281" s="88"/>
      <c r="C1281" s="89"/>
      <c r="D1281" s="89"/>
      <c r="E1281" s="90"/>
      <c r="F1281" s="91"/>
      <c r="G1281" s="92"/>
      <c r="H1281" s="87"/>
      <c r="I1281" s="93"/>
      <c r="J1281" s="94"/>
      <c r="K1281" s="95"/>
      <c r="L1281" s="87"/>
      <c r="M1281" s="94"/>
      <c r="N1281" s="87"/>
      <c r="O1281" s="87"/>
      <c r="P1281" s="96"/>
      <c r="Q1281" s="97"/>
      <c r="R1281" s="87"/>
      <c r="S1281" s="87"/>
    </row>
    <row r="1282" customHeight="1" spans="1:19">
      <c r="A1282" s="87"/>
      <c r="B1282" s="88"/>
      <c r="C1282" s="89"/>
      <c r="D1282" s="89"/>
      <c r="E1282" s="90"/>
      <c r="F1282" s="91"/>
      <c r="G1282" s="92"/>
      <c r="H1282" s="87"/>
      <c r="I1282" s="93"/>
      <c r="J1282" s="94"/>
      <c r="K1282" s="95"/>
      <c r="L1282" s="87"/>
      <c r="M1282" s="94"/>
      <c r="N1282" s="87"/>
      <c r="O1282" s="87"/>
      <c r="P1282" s="96"/>
      <c r="Q1282" s="97"/>
      <c r="R1282" s="87"/>
      <c r="S1282" s="87"/>
    </row>
    <row r="1283" customHeight="1" spans="1:19">
      <c r="A1283" s="87"/>
      <c r="B1283" s="88"/>
      <c r="C1283" s="89"/>
      <c r="D1283" s="89"/>
      <c r="E1283" s="90"/>
      <c r="F1283" s="91"/>
      <c r="G1283" s="92"/>
      <c r="H1283" s="87"/>
      <c r="I1283" s="93"/>
      <c r="J1283" s="94"/>
      <c r="K1283" s="95"/>
      <c r="L1283" s="87"/>
      <c r="M1283" s="94"/>
      <c r="N1283" s="87"/>
      <c r="O1283" s="87"/>
      <c r="P1283" s="96"/>
      <c r="Q1283" s="97"/>
      <c r="R1283" s="87"/>
      <c r="S1283" s="87"/>
    </row>
    <row r="1284" customHeight="1" spans="1:19">
      <c r="A1284" s="87"/>
      <c r="B1284" s="88"/>
      <c r="C1284" s="89"/>
      <c r="D1284" s="89"/>
      <c r="E1284" s="90"/>
      <c r="F1284" s="91"/>
      <c r="G1284" s="92"/>
      <c r="H1284" s="87"/>
      <c r="I1284" s="93"/>
      <c r="J1284" s="94"/>
      <c r="K1284" s="95"/>
      <c r="L1284" s="87"/>
      <c r="M1284" s="94"/>
      <c r="N1284" s="87"/>
      <c r="O1284" s="87"/>
      <c r="P1284" s="96"/>
      <c r="Q1284" s="97"/>
      <c r="R1284" s="87"/>
      <c r="S1284" s="87"/>
    </row>
    <row r="1285" customHeight="1" spans="1:19">
      <c r="A1285" s="87"/>
      <c r="B1285" s="88"/>
      <c r="C1285" s="89"/>
      <c r="D1285" s="89"/>
      <c r="E1285" s="90"/>
      <c r="F1285" s="91"/>
      <c r="G1285" s="92"/>
      <c r="H1285" s="87"/>
      <c r="I1285" s="93"/>
      <c r="J1285" s="94"/>
      <c r="K1285" s="95"/>
      <c r="L1285" s="87"/>
      <c r="M1285" s="94"/>
      <c r="N1285" s="87"/>
      <c r="O1285" s="87"/>
      <c r="P1285" s="96"/>
      <c r="Q1285" s="97"/>
      <c r="R1285" s="87"/>
      <c r="S1285" s="87"/>
    </row>
    <row r="1286" customHeight="1" spans="1:19">
      <c r="A1286" s="87"/>
      <c r="B1286" s="88"/>
      <c r="C1286" s="89"/>
      <c r="D1286" s="89"/>
      <c r="E1286" s="90"/>
      <c r="F1286" s="91"/>
      <c r="G1286" s="92"/>
      <c r="H1286" s="87"/>
      <c r="I1286" s="93"/>
      <c r="J1286" s="94"/>
      <c r="K1286" s="95"/>
      <c r="L1286" s="87"/>
      <c r="M1286" s="94"/>
      <c r="N1286" s="87"/>
      <c r="O1286" s="87"/>
      <c r="P1286" s="96"/>
      <c r="Q1286" s="97"/>
      <c r="R1286" s="87"/>
      <c r="S1286" s="87"/>
    </row>
    <row r="1287" customHeight="1" spans="1:19">
      <c r="A1287" s="87"/>
      <c r="B1287" s="88"/>
      <c r="C1287" s="89"/>
      <c r="D1287" s="89"/>
      <c r="E1287" s="90"/>
      <c r="F1287" s="91"/>
      <c r="G1287" s="92"/>
      <c r="H1287" s="87"/>
      <c r="I1287" s="93"/>
      <c r="J1287" s="94"/>
      <c r="K1287" s="95"/>
      <c r="L1287" s="87"/>
      <c r="M1287" s="94"/>
      <c r="N1287" s="87"/>
      <c r="O1287" s="87"/>
      <c r="P1287" s="96"/>
      <c r="Q1287" s="97"/>
      <c r="R1287" s="87"/>
      <c r="S1287" s="87"/>
    </row>
    <row r="1288" customHeight="1" spans="1:19">
      <c r="A1288" s="87"/>
      <c r="B1288" s="88"/>
      <c r="C1288" s="89"/>
      <c r="D1288" s="89"/>
      <c r="E1288" s="90"/>
      <c r="F1288" s="91"/>
      <c r="G1288" s="92"/>
      <c r="H1288" s="87"/>
      <c r="I1288" s="93"/>
      <c r="J1288" s="94"/>
      <c r="K1288" s="95"/>
      <c r="L1288" s="87"/>
      <c r="M1288" s="94"/>
      <c r="N1288" s="87"/>
      <c r="O1288" s="87"/>
      <c r="P1288" s="96"/>
      <c r="Q1288" s="97"/>
      <c r="R1288" s="87"/>
      <c r="S1288" s="87"/>
    </row>
    <row r="1289" customHeight="1" spans="1:19">
      <c r="A1289" s="87"/>
      <c r="B1289" s="88"/>
      <c r="C1289" s="89"/>
      <c r="D1289" s="89"/>
      <c r="E1289" s="90"/>
      <c r="F1289" s="91"/>
      <c r="G1289" s="92"/>
      <c r="H1289" s="87"/>
      <c r="I1289" s="93"/>
      <c r="J1289" s="94"/>
      <c r="K1289" s="95"/>
      <c r="L1289" s="87"/>
      <c r="M1289" s="94"/>
      <c r="N1289" s="87"/>
      <c r="O1289" s="87"/>
      <c r="P1289" s="96"/>
      <c r="Q1289" s="97"/>
      <c r="R1289" s="87"/>
      <c r="S1289" s="87"/>
    </row>
    <row r="1290" customHeight="1" spans="1:19">
      <c r="A1290" s="87"/>
      <c r="B1290" s="88"/>
      <c r="C1290" s="89"/>
      <c r="D1290" s="89"/>
      <c r="E1290" s="90"/>
      <c r="F1290" s="91"/>
      <c r="G1290" s="92"/>
      <c r="H1290" s="87"/>
      <c r="I1290" s="93"/>
      <c r="J1290" s="94"/>
      <c r="K1290" s="95"/>
      <c r="L1290" s="87"/>
      <c r="M1290" s="94"/>
      <c r="N1290" s="87"/>
      <c r="O1290" s="87"/>
      <c r="P1290" s="96"/>
      <c r="Q1290" s="97"/>
      <c r="R1290" s="87"/>
      <c r="S1290" s="87"/>
    </row>
    <row r="1291" customHeight="1" spans="1:19">
      <c r="A1291" s="87"/>
      <c r="B1291" s="88"/>
      <c r="C1291" s="89"/>
      <c r="D1291" s="89"/>
      <c r="E1291" s="90"/>
      <c r="F1291" s="91"/>
      <c r="G1291" s="92"/>
      <c r="H1291" s="87"/>
      <c r="I1291" s="93"/>
      <c r="J1291" s="94"/>
      <c r="K1291" s="95"/>
      <c r="L1291" s="87"/>
      <c r="M1291" s="94"/>
      <c r="N1291" s="87"/>
      <c r="O1291" s="87"/>
      <c r="P1291" s="96"/>
      <c r="Q1291" s="97"/>
      <c r="R1291" s="87"/>
      <c r="S1291" s="87"/>
    </row>
    <row r="1292" customHeight="1" spans="1:19">
      <c r="A1292" s="87"/>
      <c r="B1292" s="88"/>
      <c r="C1292" s="89"/>
      <c r="D1292" s="89"/>
      <c r="E1292" s="90"/>
      <c r="F1292" s="91"/>
      <c r="G1292" s="92"/>
      <c r="H1292" s="87"/>
      <c r="I1292" s="93"/>
      <c r="J1292" s="94"/>
      <c r="K1292" s="95"/>
      <c r="L1292" s="87"/>
      <c r="M1292" s="94"/>
      <c r="N1292" s="87"/>
      <c r="O1292" s="87"/>
      <c r="P1292" s="96"/>
      <c r="Q1292" s="97"/>
      <c r="R1292" s="87"/>
      <c r="S1292" s="87"/>
    </row>
    <row r="1293" customHeight="1" spans="1:19">
      <c r="A1293" s="87"/>
      <c r="B1293" s="88"/>
      <c r="C1293" s="89"/>
      <c r="D1293" s="89"/>
      <c r="E1293" s="90"/>
      <c r="F1293" s="91"/>
      <c r="G1293" s="92"/>
      <c r="H1293" s="87"/>
      <c r="I1293" s="93"/>
      <c r="J1293" s="94"/>
      <c r="K1293" s="95"/>
      <c r="L1293" s="87"/>
      <c r="M1293" s="94"/>
      <c r="N1293" s="87"/>
      <c r="O1293" s="87"/>
      <c r="P1293" s="96"/>
      <c r="Q1293" s="97"/>
      <c r="R1293" s="87"/>
      <c r="S1293" s="87"/>
    </row>
    <row r="1294" customHeight="1" spans="1:19">
      <c r="A1294" s="87"/>
      <c r="B1294" s="88"/>
      <c r="C1294" s="89"/>
      <c r="D1294" s="89"/>
      <c r="E1294" s="90"/>
      <c r="F1294" s="91"/>
      <c r="G1294" s="92"/>
      <c r="H1294" s="87"/>
      <c r="I1294" s="93"/>
      <c r="J1294" s="94"/>
      <c r="K1294" s="95"/>
      <c r="L1294" s="87"/>
      <c r="M1294" s="94"/>
      <c r="N1294" s="87"/>
      <c r="O1294" s="87"/>
      <c r="P1294" s="96"/>
      <c r="Q1294" s="97"/>
      <c r="R1294" s="87"/>
      <c r="S1294" s="87"/>
    </row>
    <row r="1295" customHeight="1" spans="1:19">
      <c r="A1295" s="87"/>
      <c r="B1295" s="88"/>
      <c r="C1295" s="89"/>
      <c r="D1295" s="89"/>
      <c r="E1295" s="90"/>
      <c r="F1295" s="91"/>
      <c r="G1295" s="92"/>
      <c r="H1295" s="87"/>
      <c r="I1295" s="93"/>
      <c r="J1295" s="94"/>
      <c r="K1295" s="95"/>
      <c r="L1295" s="87"/>
      <c r="M1295" s="94"/>
      <c r="N1295" s="87"/>
      <c r="O1295" s="87"/>
      <c r="P1295" s="96"/>
      <c r="Q1295" s="97"/>
      <c r="R1295" s="87"/>
      <c r="S1295" s="87"/>
    </row>
    <row r="1296" customHeight="1" spans="1:19">
      <c r="A1296" s="87"/>
      <c r="B1296" s="88"/>
      <c r="C1296" s="89"/>
      <c r="D1296" s="89"/>
      <c r="E1296" s="90"/>
      <c r="F1296" s="91"/>
      <c r="G1296" s="92"/>
      <c r="H1296" s="87"/>
      <c r="I1296" s="93"/>
      <c r="J1296" s="94"/>
      <c r="K1296" s="95"/>
      <c r="L1296" s="87"/>
      <c r="M1296" s="94"/>
      <c r="N1296" s="87"/>
      <c r="O1296" s="87"/>
      <c r="P1296" s="96"/>
      <c r="Q1296" s="97"/>
      <c r="R1296" s="87"/>
      <c r="S1296" s="87"/>
    </row>
    <row r="1297" customHeight="1" spans="1:19">
      <c r="A1297" s="87"/>
      <c r="B1297" s="88"/>
      <c r="C1297" s="89"/>
      <c r="D1297" s="89"/>
      <c r="E1297" s="90"/>
      <c r="F1297" s="91"/>
      <c r="G1297" s="92"/>
      <c r="H1297" s="87"/>
      <c r="I1297" s="93"/>
      <c r="J1297" s="94"/>
      <c r="K1297" s="95"/>
      <c r="L1297" s="87"/>
      <c r="M1297" s="94"/>
      <c r="N1297" s="87"/>
      <c r="O1297" s="87"/>
      <c r="P1297" s="96"/>
      <c r="Q1297" s="97"/>
      <c r="R1297" s="87"/>
      <c r="S1297" s="87"/>
    </row>
    <row r="1298" customHeight="1" spans="1:19">
      <c r="A1298" s="87"/>
      <c r="B1298" s="88"/>
      <c r="C1298" s="89"/>
      <c r="D1298" s="89"/>
      <c r="E1298" s="90"/>
      <c r="F1298" s="91"/>
      <c r="G1298" s="92"/>
      <c r="H1298" s="87"/>
      <c r="I1298" s="93"/>
      <c r="J1298" s="94"/>
      <c r="K1298" s="95"/>
      <c r="L1298" s="87"/>
      <c r="M1298" s="94"/>
      <c r="N1298" s="87"/>
      <c r="O1298" s="87"/>
      <c r="P1298" s="96"/>
      <c r="Q1298" s="97"/>
      <c r="R1298" s="87"/>
      <c r="S1298" s="87"/>
    </row>
    <row r="1299" customHeight="1" spans="1:19">
      <c r="A1299" s="87"/>
      <c r="B1299" s="88"/>
      <c r="C1299" s="89"/>
      <c r="D1299" s="89"/>
      <c r="E1299" s="90"/>
      <c r="F1299" s="91"/>
      <c r="G1299" s="92"/>
      <c r="H1299" s="87"/>
      <c r="I1299" s="93"/>
      <c r="J1299" s="94"/>
      <c r="K1299" s="95"/>
      <c r="L1299" s="87"/>
      <c r="M1299" s="94"/>
      <c r="N1299" s="87"/>
      <c r="O1299" s="87"/>
      <c r="P1299" s="96"/>
      <c r="Q1299" s="97"/>
      <c r="R1299" s="87"/>
      <c r="S1299" s="87"/>
    </row>
    <row r="1300" customHeight="1" spans="1:19">
      <c r="A1300" s="87"/>
      <c r="B1300" s="88"/>
      <c r="C1300" s="89"/>
      <c r="D1300" s="89"/>
      <c r="E1300" s="90"/>
      <c r="F1300" s="91"/>
      <c r="G1300" s="92"/>
      <c r="H1300" s="87"/>
      <c r="I1300" s="93"/>
      <c r="J1300" s="94"/>
      <c r="K1300" s="95"/>
      <c r="L1300" s="87"/>
      <c r="M1300" s="94"/>
      <c r="N1300" s="87"/>
      <c r="O1300" s="87"/>
      <c r="P1300" s="96"/>
      <c r="Q1300" s="97"/>
      <c r="R1300" s="87"/>
      <c r="S1300" s="87"/>
    </row>
    <row r="1301" customHeight="1" spans="1:19">
      <c r="A1301" s="87"/>
      <c r="B1301" s="88"/>
      <c r="C1301" s="89"/>
      <c r="D1301" s="89"/>
      <c r="E1301" s="90"/>
      <c r="F1301" s="91"/>
      <c r="G1301" s="92"/>
      <c r="H1301" s="87"/>
      <c r="I1301" s="93"/>
      <c r="J1301" s="94"/>
      <c r="K1301" s="95"/>
      <c r="L1301" s="87"/>
      <c r="M1301" s="94"/>
      <c r="N1301" s="87"/>
      <c r="O1301" s="87"/>
      <c r="P1301" s="96"/>
      <c r="Q1301" s="97"/>
      <c r="R1301" s="87"/>
      <c r="S1301" s="87"/>
    </row>
    <row r="1302" customHeight="1" spans="1:19">
      <c r="A1302" s="87"/>
      <c r="B1302" s="88"/>
      <c r="C1302" s="89"/>
      <c r="D1302" s="89"/>
      <c r="E1302" s="90"/>
      <c r="F1302" s="91"/>
      <c r="G1302" s="92"/>
      <c r="H1302" s="87"/>
      <c r="I1302" s="93"/>
      <c r="J1302" s="94"/>
      <c r="K1302" s="95"/>
      <c r="L1302" s="87"/>
      <c r="M1302" s="94"/>
      <c r="N1302" s="87"/>
      <c r="O1302" s="87"/>
      <c r="P1302" s="96"/>
      <c r="Q1302" s="97"/>
      <c r="R1302" s="87"/>
      <c r="S1302" s="87"/>
    </row>
    <row r="1303" customHeight="1" spans="1:19">
      <c r="A1303" s="87"/>
      <c r="B1303" s="88"/>
      <c r="C1303" s="89"/>
      <c r="D1303" s="89"/>
      <c r="E1303" s="90"/>
      <c r="F1303" s="91"/>
      <c r="G1303" s="92"/>
      <c r="H1303" s="87"/>
      <c r="I1303" s="93"/>
      <c r="J1303" s="94"/>
      <c r="K1303" s="95"/>
      <c r="L1303" s="87"/>
      <c r="M1303" s="94"/>
      <c r="N1303" s="87"/>
      <c r="O1303" s="87"/>
      <c r="P1303" s="96"/>
      <c r="Q1303" s="97"/>
      <c r="R1303" s="87"/>
      <c r="S1303" s="87"/>
    </row>
    <row r="1304" customHeight="1" spans="1:19">
      <c r="A1304" s="87"/>
      <c r="B1304" s="88"/>
      <c r="C1304" s="89"/>
      <c r="D1304" s="89"/>
      <c r="E1304" s="90"/>
      <c r="F1304" s="91"/>
      <c r="G1304" s="92"/>
      <c r="H1304" s="87"/>
      <c r="I1304" s="93"/>
      <c r="J1304" s="94"/>
      <c r="K1304" s="95"/>
      <c r="L1304" s="87"/>
      <c r="M1304" s="94"/>
      <c r="N1304" s="87"/>
      <c r="O1304" s="87"/>
      <c r="P1304" s="96"/>
      <c r="Q1304" s="97"/>
      <c r="R1304" s="87"/>
      <c r="S1304" s="87"/>
    </row>
    <row r="1305" customHeight="1" spans="1:19">
      <c r="A1305" s="87"/>
      <c r="B1305" s="88"/>
      <c r="C1305" s="89"/>
      <c r="D1305" s="89"/>
      <c r="E1305" s="90"/>
      <c r="F1305" s="91"/>
      <c r="G1305" s="92"/>
      <c r="H1305" s="87"/>
      <c r="I1305" s="93"/>
      <c r="J1305" s="94"/>
      <c r="K1305" s="95"/>
      <c r="L1305" s="87"/>
      <c r="M1305" s="94"/>
      <c r="N1305" s="87"/>
      <c r="O1305" s="87"/>
      <c r="P1305" s="96"/>
      <c r="Q1305" s="97"/>
      <c r="R1305" s="87"/>
      <c r="S1305" s="87"/>
    </row>
    <row r="1306" customHeight="1" spans="1:19">
      <c r="A1306" s="87"/>
      <c r="B1306" s="88"/>
      <c r="C1306" s="89"/>
      <c r="D1306" s="89"/>
      <c r="E1306" s="90"/>
      <c r="F1306" s="91"/>
      <c r="G1306" s="92"/>
      <c r="H1306" s="87"/>
      <c r="I1306" s="93"/>
      <c r="J1306" s="94"/>
      <c r="K1306" s="95"/>
      <c r="L1306" s="87"/>
      <c r="M1306" s="94"/>
      <c r="N1306" s="87"/>
      <c r="O1306" s="87"/>
      <c r="P1306" s="96"/>
      <c r="Q1306" s="97"/>
      <c r="R1306" s="87"/>
      <c r="S1306" s="87"/>
    </row>
    <row r="1307" customHeight="1" spans="1:19">
      <c r="A1307" s="87"/>
      <c r="B1307" s="88"/>
      <c r="C1307" s="89"/>
      <c r="D1307" s="89"/>
      <c r="E1307" s="90"/>
      <c r="F1307" s="91"/>
      <c r="G1307" s="92"/>
      <c r="H1307" s="87"/>
      <c r="I1307" s="93"/>
      <c r="J1307" s="94"/>
      <c r="K1307" s="95"/>
      <c r="L1307" s="87"/>
      <c r="M1307" s="94"/>
      <c r="N1307" s="87"/>
      <c r="O1307" s="87"/>
      <c r="P1307" s="96"/>
      <c r="Q1307" s="97"/>
      <c r="R1307" s="87"/>
      <c r="S1307" s="87"/>
    </row>
    <row r="1308" customHeight="1" spans="1:19">
      <c r="A1308" s="87"/>
      <c r="B1308" s="88"/>
      <c r="C1308" s="89"/>
      <c r="D1308" s="89"/>
      <c r="E1308" s="90"/>
      <c r="F1308" s="91"/>
      <c r="G1308" s="92"/>
      <c r="H1308" s="87"/>
      <c r="I1308" s="93"/>
      <c r="J1308" s="94"/>
      <c r="K1308" s="95"/>
      <c r="L1308" s="87"/>
      <c r="M1308" s="94"/>
      <c r="N1308" s="87"/>
      <c r="O1308" s="87"/>
      <c r="P1308" s="96"/>
      <c r="Q1308" s="97"/>
      <c r="R1308" s="87"/>
      <c r="S1308" s="87"/>
    </row>
    <row r="1309" customHeight="1" spans="1:19">
      <c r="A1309" s="87"/>
      <c r="B1309" s="88"/>
      <c r="C1309" s="89"/>
      <c r="D1309" s="89"/>
      <c r="E1309" s="90"/>
      <c r="F1309" s="91"/>
      <c r="G1309" s="92"/>
      <c r="H1309" s="87"/>
      <c r="I1309" s="93"/>
      <c r="J1309" s="94"/>
      <c r="K1309" s="95"/>
      <c r="L1309" s="87"/>
      <c r="M1309" s="94"/>
      <c r="N1309" s="87"/>
      <c r="O1309" s="87"/>
      <c r="P1309" s="96"/>
      <c r="Q1309" s="97"/>
      <c r="R1309" s="87"/>
      <c r="S1309" s="87"/>
    </row>
    <row r="1310" customHeight="1" spans="1:19">
      <c r="A1310" s="87"/>
      <c r="B1310" s="88"/>
      <c r="C1310" s="89"/>
      <c r="D1310" s="89"/>
      <c r="E1310" s="90"/>
      <c r="F1310" s="91"/>
      <c r="G1310" s="92"/>
      <c r="H1310" s="87"/>
      <c r="I1310" s="93"/>
      <c r="J1310" s="94"/>
      <c r="K1310" s="95"/>
      <c r="L1310" s="87"/>
      <c r="M1310" s="94"/>
      <c r="N1310" s="87"/>
      <c r="O1310" s="87"/>
      <c r="P1310" s="96"/>
      <c r="Q1310" s="97"/>
      <c r="R1310" s="87"/>
      <c r="S1310" s="87"/>
    </row>
    <row r="1311" customHeight="1" spans="1:19">
      <c r="A1311" s="87"/>
      <c r="B1311" s="88"/>
      <c r="C1311" s="89"/>
      <c r="D1311" s="89"/>
      <c r="E1311" s="90"/>
      <c r="F1311" s="91"/>
      <c r="G1311" s="92"/>
      <c r="H1311" s="87"/>
      <c r="I1311" s="93"/>
      <c r="J1311" s="94"/>
      <c r="K1311" s="95"/>
      <c r="L1311" s="87"/>
      <c r="M1311" s="94"/>
      <c r="N1311" s="87"/>
      <c r="O1311" s="87"/>
      <c r="P1311" s="96"/>
      <c r="Q1311" s="97"/>
      <c r="R1311" s="87"/>
      <c r="S1311" s="87"/>
    </row>
    <row r="1312" customHeight="1" spans="1:19">
      <c r="A1312" s="87"/>
      <c r="B1312" s="88"/>
      <c r="C1312" s="89"/>
      <c r="D1312" s="89"/>
      <c r="E1312" s="90"/>
      <c r="F1312" s="91"/>
      <c r="G1312" s="92"/>
      <c r="H1312" s="87"/>
      <c r="I1312" s="93"/>
      <c r="J1312" s="94"/>
      <c r="K1312" s="95"/>
      <c r="L1312" s="87"/>
      <c r="M1312" s="94"/>
      <c r="N1312" s="87"/>
      <c r="O1312" s="87"/>
      <c r="P1312" s="96"/>
      <c r="Q1312" s="97"/>
      <c r="R1312" s="87"/>
      <c r="S1312" s="87"/>
    </row>
    <row r="1313" customHeight="1" spans="1:19">
      <c r="A1313" s="87"/>
      <c r="B1313" s="88"/>
      <c r="C1313" s="89"/>
      <c r="D1313" s="89"/>
      <c r="E1313" s="90"/>
      <c r="F1313" s="91"/>
      <c r="G1313" s="92"/>
      <c r="H1313" s="87"/>
      <c r="I1313" s="93"/>
      <c r="J1313" s="94"/>
      <c r="K1313" s="95"/>
      <c r="L1313" s="87"/>
      <c r="M1313" s="94"/>
      <c r="N1313" s="87"/>
      <c r="O1313" s="87"/>
      <c r="P1313" s="96"/>
      <c r="Q1313" s="97"/>
      <c r="R1313" s="87"/>
      <c r="S1313" s="87"/>
    </row>
    <row r="1314" customHeight="1" spans="1:19">
      <c r="A1314" s="87"/>
      <c r="B1314" s="88"/>
      <c r="C1314" s="89"/>
      <c r="D1314" s="89"/>
      <c r="E1314" s="90"/>
      <c r="F1314" s="91"/>
      <c r="G1314" s="92"/>
      <c r="H1314" s="87"/>
      <c r="I1314" s="93"/>
      <c r="J1314" s="94"/>
      <c r="K1314" s="95"/>
      <c r="L1314" s="87"/>
      <c r="M1314" s="94"/>
      <c r="N1314" s="87"/>
      <c r="O1314" s="87"/>
      <c r="P1314" s="96"/>
      <c r="Q1314" s="97"/>
      <c r="R1314" s="87"/>
      <c r="S1314" s="87"/>
    </row>
    <row r="1315" customHeight="1" spans="1:19">
      <c r="A1315" s="87"/>
      <c r="B1315" s="88"/>
      <c r="C1315" s="89"/>
      <c r="D1315" s="89"/>
      <c r="E1315" s="90"/>
      <c r="F1315" s="91"/>
      <c r="G1315" s="92"/>
      <c r="H1315" s="87"/>
      <c r="I1315" s="93"/>
      <c r="J1315" s="94"/>
      <c r="K1315" s="95"/>
      <c r="L1315" s="87"/>
      <c r="M1315" s="94"/>
      <c r="N1315" s="87"/>
      <c r="O1315" s="87"/>
      <c r="P1315" s="96"/>
      <c r="Q1315" s="97"/>
      <c r="R1315" s="87"/>
      <c r="S1315" s="87"/>
    </row>
    <row r="1316" customHeight="1" spans="1:19">
      <c r="A1316" s="87"/>
      <c r="B1316" s="88"/>
      <c r="C1316" s="89"/>
      <c r="D1316" s="89"/>
      <c r="E1316" s="90"/>
      <c r="F1316" s="91"/>
      <c r="G1316" s="92"/>
      <c r="H1316" s="87"/>
      <c r="I1316" s="93"/>
      <c r="J1316" s="94"/>
      <c r="K1316" s="95"/>
      <c r="L1316" s="87"/>
      <c r="M1316" s="94"/>
      <c r="N1316" s="87"/>
      <c r="O1316" s="87"/>
      <c r="P1316" s="96"/>
      <c r="Q1316" s="97"/>
      <c r="R1316" s="87"/>
      <c r="S1316" s="87"/>
    </row>
    <row r="1317" customHeight="1" spans="1:19">
      <c r="A1317" s="87"/>
      <c r="B1317" s="88"/>
      <c r="C1317" s="89"/>
      <c r="D1317" s="89"/>
      <c r="E1317" s="90"/>
      <c r="F1317" s="91"/>
      <c r="G1317" s="92"/>
      <c r="H1317" s="87"/>
      <c r="I1317" s="93"/>
      <c r="J1317" s="94"/>
      <c r="K1317" s="95"/>
      <c r="L1317" s="87"/>
      <c r="M1317" s="94"/>
      <c r="N1317" s="87"/>
      <c r="O1317" s="87"/>
      <c r="P1317" s="96"/>
      <c r="Q1317" s="97"/>
      <c r="R1317" s="87"/>
      <c r="S1317" s="87"/>
    </row>
    <row r="1318" customHeight="1" spans="1:19">
      <c r="A1318" s="87"/>
      <c r="B1318" s="88"/>
      <c r="C1318" s="89"/>
      <c r="D1318" s="89"/>
      <c r="E1318" s="90"/>
      <c r="F1318" s="91"/>
      <c r="G1318" s="92"/>
      <c r="H1318" s="87"/>
      <c r="I1318" s="93"/>
      <c r="J1318" s="94"/>
      <c r="K1318" s="95"/>
      <c r="L1318" s="87"/>
      <c r="M1318" s="94"/>
      <c r="N1318" s="87"/>
      <c r="O1318" s="87"/>
      <c r="P1318" s="96"/>
      <c r="Q1318" s="97"/>
      <c r="R1318" s="87"/>
      <c r="S1318" s="87"/>
    </row>
    <row r="1319" customHeight="1" spans="1:19">
      <c r="A1319" s="87"/>
      <c r="B1319" s="88"/>
      <c r="C1319" s="89"/>
      <c r="D1319" s="89"/>
      <c r="E1319" s="90"/>
      <c r="F1319" s="91"/>
      <c r="G1319" s="92"/>
      <c r="H1319" s="87"/>
      <c r="I1319" s="93"/>
      <c r="J1319" s="94"/>
      <c r="K1319" s="95"/>
      <c r="L1319" s="87"/>
      <c r="M1319" s="94"/>
      <c r="N1319" s="87"/>
      <c r="O1319" s="87"/>
      <c r="P1319" s="96"/>
      <c r="Q1319" s="97"/>
      <c r="R1319" s="87"/>
      <c r="S1319" s="87"/>
    </row>
    <row r="1320" customHeight="1" spans="1:19">
      <c r="A1320" s="87"/>
      <c r="B1320" s="88"/>
      <c r="C1320" s="89"/>
      <c r="D1320" s="89"/>
      <c r="E1320" s="90"/>
      <c r="F1320" s="91"/>
      <c r="G1320" s="92"/>
      <c r="H1320" s="87"/>
      <c r="I1320" s="93"/>
      <c r="J1320" s="94"/>
      <c r="K1320" s="95"/>
      <c r="L1320" s="87"/>
      <c r="M1320" s="94"/>
      <c r="N1320" s="87"/>
      <c r="O1320" s="87"/>
      <c r="P1320" s="96"/>
      <c r="Q1320" s="97"/>
      <c r="R1320" s="87"/>
      <c r="S1320" s="87"/>
    </row>
    <row r="1321" customHeight="1" spans="1:19">
      <c r="A1321" s="87"/>
      <c r="B1321" s="88"/>
      <c r="C1321" s="89"/>
      <c r="D1321" s="89"/>
      <c r="E1321" s="90"/>
      <c r="F1321" s="91"/>
      <c r="G1321" s="92"/>
      <c r="H1321" s="87"/>
      <c r="I1321" s="93"/>
      <c r="J1321" s="94"/>
      <c r="K1321" s="95"/>
      <c r="L1321" s="87"/>
      <c r="M1321" s="94"/>
      <c r="N1321" s="87"/>
      <c r="O1321" s="87"/>
      <c r="P1321" s="96"/>
      <c r="Q1321" s="97"/>
      <c r="R1321" s="87"/>
      <c r="S1321" s="87"/>
    </row>
    <row r="1322" customHeight="1" spans="1:19">
      <c r="A1322" s="87"/>
      <c r="B1322" s="88"/>
      <c r="C1322" s="89"/>
      <c r="D1322" s="89"/>
      <c r="E1322" s="90"/>
      <c r="F1322" s="91"/>
      <c r="G1322" s="92"/>
      <c r="H1322" s="87"/>
      <c r="I1322" s="93"/>
      <c r="J1322" s="94"/>
      <c r="K1322" s="95"/>
      <c r="L1322" s="87"/>
      <c r="M1322" s="94"/>
      <c r="N1322" s="87"/>
      <c r="O1322" s="87"/>
      <c r="P1322" s="96"/>
      <c r="Q1322" s="97"/>
      <c r="R1322" s="87"/>
      <c r="S1322" s="87"/>
    </row>
    <row r="1323" customHeight="1" spans="1:19">
      <c r="A1323" s="87"/>
      <c r="B1323" s="88"/>
      <c r="C1323" s="89"/>
      <c r="D1323" s="89"/>
      <c r="E1323" s="90"/>
      <c r="F1323" s="91"/>
      <c r="G1323" s="92"/>
      <c r="H1323" s="87"/>
      <c r="I1323" s="93"/>
      <c r="J1323" s="94"/>
      <c r="K1323" s="95"/>
      <c r="L1323" s="87"/>
      <c r="M1323" s="94"/>
      <c r="N1323" s="87"/>
      <c r="O1323" s="87"/>
      <c r="P1323" s="96"/>
      <c r="Q1323" s="97"/>
      <c r="R1323" s="87"/>
      <c r="S1323" s="87"/>
    </row>
    <row r="1324" customHeight="1" spans="1:19">
      <c r="A1324" s="87"/>
      <c r="B1324" s="88"/>
      <c r="C1324" s="89"/>
      <c r="D1324" s="89"/>
      <c r="E1324" s="90"/>
      <c r="F1324" s="91"/>
      <c r="G1324" s="92"/>
      <c r="H1324" s="87"/>
      <c r="I1324" s="93"/>
      <c r="J1324" s="94"/>
      <c r="K1324" s="95"/>
      <c r="L1324" s="87"/>
      <c r="M1324" s="94"/>
      <c r="N1324" s="87"/>
      <c r="O1324" s="87"/>
      <c r="P1324" s="96"/>
      <c r="Q1324" s="97"/>
      <c r="R1324" s="87"/>
      <c r="S1324" s="87"/>
    </row>
    <row r="1325" customHeight="1" spans="1:19">
      <c r="A1325" s="87"/>
      <c r="B1325" s="88"/>
      <c r="C1325" s="89"/>
      <c r="D1325" s="89"/>
      <c r="E1325" s="90"/>
      <c r="F1325" s="91"/>
      <c r="G1325" s="92"/>
      <c r="H1325" s="87"/>
      <c r="I1325" s="93"/>
      <c r="J1325" s="94"/>
      <c r="K1325" s="95"/>
      <c r="L1325" s="87"/>
      <c r="M1325" s="94"/>
      <c r="N1325" s="87"/>
      <c r="O1325" s="87"/>
      <c r="P1325" s="96"/>
      <c r="Q1325" s="97"/>
      <c r="R1325" s="87"/>
      <c r="S1325" s="87"/>
    </row>
    <row r="1326" customHeight="1" spans="1:19">
      <c r="A1326" s="87"/>
      <c r="B1326" s="88"/>
      <c r="C1326" s="89"/>
      <c r="D1326" s="89"/>
      <c r="E1326" s="90"/>
      <c r="F1326" s="91"/>
      <c r="G1326" s="92"/>
      <c r="H1326" s="87"/>
      <c r="I1326" s="93"/>
      <c r="J1326" s="94"/>
      <c r="K1326" s="95"/>
      <c r="L1326" s="87"/>
      <c r="M1326" s="94"/>
      <c r="N1326" s="87"/>
      <c r="O1326" s="87"/>
      <c r="P1326" s="96"/>
      <c r="Q1326" s="97"/>
      <c r="R1326" s="87"/>
      <c r="S1326" s="87"/>
    </row>
    <row r="1327" customHeight="1" spans="1:19">
      <c r="A1327" s="87"/>
      <c r="B1327" s="88"/>
      <c r="C1327" s="89"/>
      <c r="D1327" s="89"/>
      <c r="E1327" s="90"/>
      <c r="F1327" s="91"/>
      <c r="G1327" s="92"/>
      <c r="H1327" s="87"/>
      <c r="I1327" s="93"/>
      <c r="J1327" s="94"/>
      <c r="K1327" s="95"/>
      <c r="L1327" s="87"/>
      <c r="M1327" s="94"/>
      <c r="N1327" s="87"/>
      <c r="O1327" s="87"/>
      <c r="P1327" s="96"/>
      <c r="Q1327" s="97"/>
      <c r="R1327" s="87"/>
      <c r="S1327" s="87"/>
    </row>
    <row r="1328" customHeight="1" spans="1:19">
      <c r="A1328" s="87"/>
      <c r="B1328" s="88"/>
      <c r="C1328" s="89"/>
      <c r="D1328" s="89"/>
      <c r="E1328" s="90"/>
      <c r="F1328" s="91"/>
      <c r="G1328" s="92"/>
      <c r="H1328" s="87"/>
      <c r="I1328" s="93"/>
      <c r="J1328" s="94"/>
      <c r="K1328" s="95"/>
      <c r="L1328" s="87"/>
      <c r="M1328" s="94"/>
      <c r="N1328" s="87"/>
      <c r="O1328" s="87"/>
      <c r="P1328" s="96"/>
      <c r="Q1328" s="97"/>
      <c r="R1328" s="87"/>
      <c r="S1328" s="87"/>
    </row>
    <row r="1329" customHeight="1" spans="1:19">
      <c r="A1329" s="87"/>
      <c r="B1329" s="88"/>
      <c r="C1329" s="89"/>
      <c r="D1329" s="89"/>
      <c r="E1329" s="90"/>
      <c r="F1329" s="91"/>
      <c r="G1329" s="92"/>
      <c r="H1329" s="87"/>
      <c r="I1329" s="93"/>
      <c r="J1329" s="94"/>
      <c r="K1329" s="95"/>
      <c r="L1329" s="87"/>
      <c r="M1329" s="94"/>
      <c r="N1329" s="87"/>
      <c r="O1329" s="87"/>
      <c r="P1329" s="96"/>
      <c r="Q1329" s="97"/>
      <c r="R1329" s="87"/>
      <c r="S1329" s="87"/>
    </row>
    <row r="1330" customHeight="1" spans="1:19">
      <c r="A1330" s="87"/>
      <c r="B1330" s="88"/>
      <c r="C1330" s="89"/>
      <c r="D1330" s="89"/>
      <c r="E1330" s="90"/>
      <c r="F1330" s="91"/>
      <c r="G1330" s="92"/>
      <c r="H1330" s="87"/>
      <c r="I1330" s="93"/>
      <c r="J1330" s="94"/>
      <c r="K1330" s="95"/>
      <c r="L1330" s="87"/>
      <c r="M1330" s="94"/>
      <c r="N1330" s="87"/>
      <c r="O1330" s="87"/>
      <c r="P1330" s="96"/>
      <c r="Q1330" s="97"/>
      <c r="R1330" s="87"/>
      <c r="S1330" s="87"/>
    </row>
    <row r="1331" customHeight="1" spans="1:19">
      <c r="A1331" s="87"/>
      <c r="B1331" s="88"/>
      <c r="C1331" s="89"/>
      <c r="D1331" s="89"/>
      <c r="E1331" s="90"/>
      <c r="F1331" s="91"/>
      <c r="G1331" s="92"/>
      <c r="H1331" s="87"/>
      <c r="I1331" s="93"/>
      <c r="J1331" s="94"/>
      <c r="K1331" s="95"/>
      <c r="L1331" s="87"/>
      <c r="M1331" s="94"/>
      <c r="N1331" s="87"/>
      <c r="O1331" s="87"/>
      <c r="P1331" s="96"/>
      <c r="Q1331" s="97"/>
      <c r="R1331" s="87"/>
      <c r="S1331" s="87"/>
    </row>
    <row r="1332" customHeight="1" spans="1:19">
      <c r="A1332" s="87"/>
      <c r="B1332" s="88"/>
      <c r="C1332" s="89"/>
      <c r="D1332" s="89"/>
      <c r="E1332" s="90"/>
      <c r="F1332" s="91"/>
      <c r="G1332" s="92"/>
      <c r="H1332" s="87"/>
      <c r="I1332" s="93"/>
      <c r="J1332" s="94"/>
      <c r="K1332" s="95"/>
      <c r="L1332" s="87"/>
      <c r="M1332" s="94"/>
      <c r="N1332" s="87"/>
      <c r="O1332" s="87"/>
      <c r="P1332" s="96"/>
      <c r="Q1332" s="97"/>
      <c r="R1332" s="87"/>
      <c r="S1332" s="87"/>
    </row>
    <row r="1333" customHeight="1" spans="1:19">
      <c r="A1333" s="87"/>
      <c r="B1333" s="88"/>
      <c r="C1333" s="89"/>
      <c r="D1333" s="89"/>
      <c r="E1333" s="90"/>
      <c r="F1333" s="91"/>
      <c r="G1333" s="92"/>
      <c r="H1333" s="87"/>
      <c r="I1333" s="93"/>
      <c r="J1333" s="94"/>
      <c r="K1333" s="95"/>
      <c r="L1333" s="87"/>
      <c r="M1333" s="94"/>
      <c r="N1333" s="87"/>
      <c r="O1333" s="87"/>
      <c r="P1333" s="96"/>
      <c r="Q1333" s="97"/>
      <c r="R1333" s="87"/>
      <c r="S1333" s="87"/>
    </row>
    <row r="1334" customHeight="1" spans="1:19">
      <c r="A1334" s="87"/>
      <c r="B1334" s="88"/>
      <c r="C1334" s="89"/>
      <c r="D1334" s="89"/>
      <c r="E1334" s="90"/>
      <c r="F1334" s="91"/>
      <c r="G1334" s="92"/>
      <c r="H1334" s="87"/>
      <c r="I1334" s="93"/>
      <c r="J1334" s="94"/>
      <c r="K1334" s="95"/>
      <c r="L1334" s="87"/>
      <c r="M1334" s="94"/>
      <c r="N1334" s="87"/>
      <c r="O1334" s="87"/>
      <c r="P1334" s="96"/>
      <c r="Q1334" s="97"/>
      <c r="R1334" s="87"/>
      <c r="S1334" s="87"/>
    </row>
    <row r="1335" customHeight="1" spans="1:19">
      <c r="A1335" s="87"/>
      <c r="B1335" s="88"/>
      <c r="C1335" s="89"/>
      <c r="D1335" s="89"/>
      <c r="E1335" s="90"/>
      <c r="F1335" s="91"/>
      <c r="G1335" s="92"/>
      <c r="H1335" s="87"/>
      <c r="I1335" s="93"/>
      <c r="J1335" s="94"/>
      <c r="K1335" s="95"/>
      <c r="L1335" s="87"/>
      <c r="M1335" s="94"/>
      <c r="N1335" s="87"/>
      <c r="O1335" s="87"/>
      <c r="P1335" s="96"/>
      <c r="Q1335" s="97"/>
      <c r="R1335" s="87"/>
      <c r="S1335" s="87"/>
    </row>
    <row r="1336" customHeight="1" spans="1:19">
      <c r="A1336" s="87"/>
      <c r="B1336" s="88"/>
      <c r="C1336" s="89"/>
      <c r="D1336" s="89"/>
      <c r="E1336" s="90"/>
      <c r="F1336" s="91"/>
      <c r="G1336" s="92"/>
      <c r="H1336" s="87"/>
      <c r="I1336" s="93"/>
      <c r="J1336" s="94"/>
      <c r="K1336" s="95"/>
      <c r="L1336" s="87"/>
      <c r="M1336" s="94"/>
      <c r="N1336" s="87"/>
      <c r="O1336" s="87"/>
      <c r="P1336" s="96"/>
      <c r="Q1336" s="97"/>
      <c r="R1336" s="87"/>
      <c r="S1336" s="87"/>
    </row>
    <row r="1337" customHeight="1" spans="1:19">
      <c r="A1337" s="87"/>
      <c r="B1337" s="88"/>
      <c r="C1337" s="89"/>
      <c r="D1337" s="89"/>
      <c r="E1337" s="90"/>
      <c r="F1337" s="91"/>
      <c r="G1337" s="92"/>
      <c r="H1337" s="87"/>
      <c r="I1337" s="93"/>
      <c r="J1337" s="94"/>
      <c r="K1337" s="95"/>
      <c r="L1337" s="87"/>
      <c r="M1337" s="94"/>
      <c r="N1337" s="87"/>
      <c r="O1337" s="87"/>
      <c r="P1337" s="96"/>
      <c r="Q1337" s="97"/>
      <c r="R1337" s="87"/>
      <c r="S1337" s="87"/>
    </row>
    <row r="1338" customHeight="1" spans="1:19">
      <c r="A1338" s="87"/>
      <c r="B1338" s="88"/>
      <c r="C1338" s="89"/>
      <c r="D1338" s="89"/>
      <c r="E1338" s="90"/>
      <c r="F1338" s="91"/>
      <c r="G1338" s="92"/>
      <c r="H1338" s="87"/>
      <c r="I1338" s="93"/>
      <c r="J1338" s="94"/>
      <c r="K1338" s="95"/>
      <c r="L1338" s="87"/>
      <c r="M1338" s="94"/>
      <c r="N1338" s="87"/>
      <c r="O1338" s="87"/>
      <c r="P1338" s="96"/>
      <c r="Q1338" s="97"/>
      <c r="R1338" s="87"/>
      <c r="S1338" s="87"/>
    </row>
    <row r="1339" customHeight="1" spans="1:19">
      <c r="A1339" s="87"/>
      <c r="B1339" s="88"/>
      <c r="C1339" s="89"/>
      <c r="D1339" s="89"/>
      <c r="E1339" s="90"/>
      <c r="F1339" s="91"/>
      <c r="G1339" s="92"/>
      <c r="H1339" s="87"/>
      <c r="I1339" s="93"/>
      <c r="J1339" s="94"/>
      <c r="K1339" s="95"/>
      <c r="L1339" s="87"/>
      <c r="M1339" s="94"/>
      <c r="N1339" s="87"/>
      <c r="O1339" s="87"/>
      <c r="P1339" s="96"/>
      <c r="Q1339" s="97"/>
      <c r="R1339" s="87"/>
      <c r="S1339" s="87"/>
    </row>
    <row r="1340" customHeight="1" spans="1:19">
      <c r="A1340" s="87"/>
      <c r="B1340" s="88"/>
      <c r="C1340" s="89"/>
      <c r="D1340" s="89"/>
      <c r="E1340" s="90"/>
      <c r="F1340" s="91"/>
      <c r="G1340" s="92"/>
      <c r="H1340" s="87"/>
      <c r="I1340" s="93"/>
      <c r="J1340" s="94"/>
      <c r="K1340" s="95"/>
      <c r="L1340" s="87"/>
      <c r="M1340" s="94"/>
      <c r="N1340" s="87"/>
      <c r="O1340" s="87"/>
      <c r="P1340" s="96"/>
      <c r="Q1340" s="97"/>
      <c r="R1340" s="87"/>
      <c r="S1340" s="87"/>
    </row>
    <row r="1341" customHeight="1" spans="1:19">
      <c r="A1341" s="87"/>
      <c r="B1341" s="88"/>
      <c r="C1341" s="89"/>
      <c r="D1341" s="89"/>
      <c r="E1341" s="90"/>
      <c r="F1341" s="91"/>
      <c r="G1341" s="92"/>
      <c r="H1341" s="87"/>
      <c r="I1341" s="93"/>
      <c r="J1341" s="94"/>
      <c r="K1341" s="95"/>
      <c r="L1341" s="87"/>
      <c r="M1341" s="94"/>
      <c r="N1341" s="87"/>
      <c r="O1341" s="87"/>
      <c r="P1341" s="96"/>
      <c r="Q1341" s="97"/>
      <c r="R1341" s="87"/>
      <c r="S1341" s="87"/>
    </row>
    <row r="1342" customHeight="1" spans="1:19">
      <c r="A1342" s="87"/>
      <c r="B1342" s="88"/>
      <c r="C1342" s="89"/>
      <c r="D1342" s="89"/>
      <c r="E1342" s="90"/>
      <c r="F1342" s="91"/>
      <c r="G1342" s="92"/>
      <c r="H1342" s="87"/>
      <c r="I1342" s="93"/>
      <c r="J1342" s="94"/>
      <c r="K1342" s="95"/>
      <c r="L1342" s="87"/>
      <c r="M1342" s="94"/>
      <c r="N1342" s="87"/>
      <c r="O1342" s="87"/>
      <c r="P1342" s="96"/>
      <c r="Q1342" s="97"/>
      <c r="R1342" s="87"/>
      <c r="S1342" s="87"/>
    </row>
    <row r="1343" customHeight="1" spans="1:19">
      <c r="A1343" s="87"/>
      <c r="B1343" s="88"/>
      <c r="C1343" s="89"/>
      <c r="D1343" s="89"/>
      <c r="E1343" s="90"/>
      <c r="F1343" s="91"/>
      <c r="G1343" s="92"/>
      <c r="H1343" s="87"/>
      <c r="I1343" s="93"/>
      <c r="J1343" s="94"/>
      <c r="K1343" s="95"/>
      <c r="L1343" s="87"/>
      <c r="M1343" s="94"/>
      <c r="N1343" s="87"/>
      <c r="O1343" s="87"/>
      <c r="P1343" s="96"/>
      <c r="Q1343" s="97"/>
      <c r="R1343" s="87"/>
      <c r="S1343" s="87"/>
    </row>
    <row r="1344" customHeight="1" spans="11:11">
      <c r="K1344"/>
    </row>
    <row r="1345" customFormat="1" customHeight="1"/>
    <row r="1346" customFormat="1" customHeight="1"/>
    <row r="1347" customFormat="1" customHeight="1"/>
    <row r="1348" customFormat="1" customHeight="1"/>
    <row r="1349" customFormat="1" customHeight="1"/>
    <row r="1350" customFormat="1" customHeight="1"/>
    <row r="1351" customFormat="1" customHeight="1"/>
    <row r="1352" customFormat="1" customHeight="1"/>
    <row r="1353" customFormat="1" customHeight="1"/>
    <row r="1354" customFormat="1" customHeight="1"/>
    <row r="1355" customFormat="1" customHeight="1"/>
    <row r="1356" customFormat="1" customHeight="1"/>
    <row r="1357" customFormat="1" customHeight="1"/>
    <row r="1358" customFormat="1" customHeight="1"/>
    <row r="1359" customFormat="1" customHeight="1"/>
    <row r="1360" customFormat="1" customHeight="1"/>
    <row r="1361" customFormat="1" customHeight="1"/>
    <row r="1362" customFormat="1" customHeight="1"/>
    <row r="1363" customFormat="1" customHeight="1"/>
    <row r="1364" customFormat="1" customHeight="1"/>
    <row r="1365" customFormat="1" customHeight="1"/>
    <row r="1366" customFormat="1" customHeight="1"/>
    <row r="1367" customFormat="1" customHeight="1"/>
    <row r="1368" customFormat="1" customHeight="1"/>
    <row r="1369" customFormat="1" customHeight="1"/>
    <row r="1370" customFormat="1" customHeight="1"/>
    <row r="1371" customFormat="1" customHeight="1"/>
    <row r="1372" customFormat="1" customHeight="1"/>
    <row r="1373" customFormat="1" customHeight="1"/>
    <row r="1374" customFormat="1" customHeight="1"/>
    <row r="1375" customFormat="1" customHeight="1"/>
    <row r="1376" customFormat="1" customHeight="1"/>
    <row r="1377" customFormat="1" customHeight="1"/>
    <row r="1378" customFormat="1" customHeight="1"/>
    <row r="1379" customFormat="1" customHeight="1"/>
    <row r="1380" customFormat="1" customHeight="1"/>
    <row r="1381" customFormat="1" customHeight="1"/>
    <row r="1382" customFormat="1" customHeight="1"/>
    <row r="1383" customFormat="1" customHeight="1"/>
    <row r="1384" customFormat="1" customHeight="1"/>
    <row r="1385" customFormat="1" customHeight="1"/>
    <row r="1386" customFormat="1" customHeight="1"/>
    <row r="1387" customFormat="1" customHeight="1"/>
    <row r="1388" customFormat="1" customHeight="1"/>
    <row r="1389" customFormat="1" customHeight="1"/>
    <row r="1390" customFormat="1" customHeight="1"/>
    <row r="1391" customFormat="1" customHeight="1"/>
    <row r="1392" customFormat="1" customHeight="1"/>
    <row r="1393" customFormat="1" customHeight="1"/>
    <row r="1394" customFormat="1" customHeight="1"/>
    <row r="1395" customFormat="1" customHeight="1"/>
    <row r="1396" customFormat="1" customHeight="1"/>
    <row r="1397" customFormat="1" customHeight="1"/>
    <row r="1398" customFormat="1" customHeight="1"/>
    <row r="1399" customFormat="1" customHeight="1"/>
    <row r="1400" customFormat="1" customHeight="1"/>
    <row r="1401" customFormat="1" customHeight="1"/>
    <row r="1402" customFormat="1" customHeight="1"/>
    <row r="1403" customFormat="1" customHeight="1"/>
    <row r="1404" customFormat="1" customHeight="1"/>
    <row r="1405" customFormat="1" customHeight="1"/>
    <row r="1406" customFormat="1" customHeight="1"/>
    <row r="1407" customFormat="1" customHeight="1"/>
    <row r="1408" customFormat="1" customHeight="1"/>
    <row r="1409" customFormat="1" customHeight="1"/>
    <row r="1410" customFormat="1" customHeight="1"/>
    <row r="1411" customFormat="1" customHeight="1"/>
    <row r="1412" customFormat="1" customHeight="1"/>
    <row r="1413" customFormat="1" customHeight="1"/>
    <row r="1414" customFormat="1" customHeight="1"/>
    <row r="1415" customFormat="1" customHeight="1"/>
    <row r="1416" customFormat="1" customHeight="1"/>
    <row r="1417" customFormat="1" customHeight="1"/>
    <row r="1418" customFormat="1" customHeight="1"/>
    <row r="1419" customFormat="1" customHeight="1"/>
    <row r="1420" customFormat="1" customHeight="1"/>
    <row r="1421" customFormat="1" customHeight="1"/>
    <row r="1422" customFormat="1" customHeight="1"/>
    <row r="1423" customFormat="1" customHeight="1"/>
    <row r="1424" customFormat="1" customHeight="1"/>
    <row r="1425" customFormat="1" customHeight="1"/>
    <row r="1426" customFormat="1" customHeight="1"/>
    <row r="1427" customFormat="1" customHeight="1"/>
    <row r="1428" customFormat="1" customHeight="1"/>
    <row r="1429" customFormat="1" customHeight="1"/>
    <row r="1430" customFormat="1" customHeight="1"/>
    <row r="1431" customFormat="1" customHeight="1"/>
    <row r="1432" customFormat="1" customHeight="1"/>
    <row r="1433" customFormat="1" customHeight="1"/>
    <row r="1434" customFormat="1" customHeight="1"/>
    <row r="1435" customFormat="1" customHeight="1"/>
    <row r="1436" customFormat="1" customHeight="1"/>
    <row r="1437" customFormat="1" customHeight="1"/>
    <row r="1438" customFormat="1" customHeight="1"/>
    <row r="1439" customFormat="1" customHeight="1"/>
    <row r="1440" customFormat="1" customHeight="1"/>
    <row r="1441" customFormat="1" customHeight="1"/>
    <row r="1442" customFormat="1" customHeight="1"/>
    <row r="1443" customFormat="1" customHeight="1"/>
    <row r="1444" customFormat="1" customHeight="1"/>
    <row r="1445" customFormat="1" customHeight="1"/>
    <row r="1446" customFormat="1" customHeight="1"/>
    <row r="1447" customFormat="1" customHeight="1"/>
    <row r="1448" customFormat="1" customHeight="1"/>
    <row r="1449" customFormat="1" customHeight="1"/>
    <row r="1450" customFormat="1" customHeight="1"/>
    <row r="1451" customFormat="1" customHeight="1"/>
    <row r="1452" customFormat="1" customHeight="1"/>
    <row r="1453" customFormat="1" customHeight="1"/>
    <row r="1454" customFormat="1" customHeight="1"/>
    <row r="1455" customFormat="1" customHeight="1"/>
    <row r="1456" customFormat="1" customHeight="1"/>
    <row r="1457" customFormat="1" customHeight="1"/>
    <row r="1458" customFormat="1" customHeight="1"/>
    <row r="1459" customFormat="1" customHeight="1"/>
    <row r="1460" customFormat="1" customHeight="1"/>
    <row r="1461" customFormat="1" customHeight="1"/>
    <row r="1462" customFormat="1" customHeight="1"/>
    <row r="1463" customFormat="1" customHeight="1"/>
    <row r="1464" customFormat="1" customHeight="1"/>
    <row r="1465" customFormat="1" customHeight="1"/>
    <row r="1466" customFormat="1" customHeight="1"/>
    <row r="1467" customFormat="1" customHeight="1"/>
    <row r="1468" customFormat="1" customHeight="1"/>
    <row r="1469" customFormat="1" customHeight="1"/>
    <row r="1470" customFormat="1" customHeight="1"/>
    <row r="1471" customFormat="1" customHeight="1"/>
    <row r="1472" customFormat="1" customHeight="1"/>
    <row r="1473" customFormat="1" customHeight="1"/>
    <row r="1474" customFormat="1" customHeight="1"/>
    <row r="1475" customFormat="1" customHeight="1"/>
    <row r="1476" customFormat="1" customHeight="1"/>
    <row r="1477" customFormat="1" customHeight="1"/>
    <row r="1478" customFormat="1" customHeight="1"/>
    <row r="1479" customFormat="1" customHeight="1"/>
    <row r="1480" customFormat="1" customHeight="1"/>
    <row r="1481" customFormat="1" customHeight="1"/>
    <row r="1482" customFormat="1" customHeight="1"/>
    <row r="1483" customFormat="1" customHeight="1"/>
    <row r="1484" customFormat="1" customHeight="1"/>
    <row r="1485" customFormat="1" customHeight="1"/>
    <row r="1486" customFormat="1" customHeight="1"/>
    <row r="1487" customFormat="1" customHeight="1"/>
    <row r="1488" customFormat="1" customHeight="1"/>
    <row r="1489" customFormat="1" customHeight="1"/>
    <row r="1490" customFormat="1" customHeight="1"/>
    <row r="1491" customFormat="1" customHeight="1"/>
    <row r="1492" customFormat="1" customHeight="1"/>
    <row r="1493" customFormat="1" customHeight="1"/>
    <row r="1494" customFormat="1" customHeight="1"/>
    <row r="1495" customFormat="1" customHeight="1"/>
    <row r="1496" customFormat="1" customHeight="1"/>
    <row r="1497" customFormat="1" customHeight="1"/>
    <row r="1498" customFormat="1" customHeight="1"/>
    <row r="1499" customFormat="1" customHeight="1"/>
    <row r="1500" customFormat="1" customHeight="1"/>
    <row r="1501" customFormat="1" customHeight="1"/>
    <row r="1502" customFormat="1" customHeight="1"/>
    <row r="1503" customFormat="1" customHeight="1"/>
    <row r="1504" customFormat="1" customHeight="1"/>
    <row r="1505" customFormat="1" customHeight="1"/>
    <row r="1506" customFormat="1" customHeight="1"/>
    <row r="1507" customFormat="1" customHeight="1"/>
    <row r="1508" customFormat="1" customHeight="1"/>
    <row r="1509" customFormat="1" customHeight="1"/>
    <row r="1510" customFormat="1" customHeight="1"/>
    <row r="1511" customFormat="1" customHeight="1"/>
    <row r="1512" customFormat="1" customHeight="1"/>
    <row r="1513" customFormat="1" customHeight="1"/>
    <row r="1514" customFormat="1" customHeight="1"/>
    <row r="1515" customFormat="1" customHeight="1"/>
    <row r="1516" customFormat="1" customHeight="1"/>
    <row r="1517" customFormat="1" customHeight="1"/>
    <row r="1518" customFormat="1" customHeight="1"/>
    <row r="1519" customFormat="1" customHeight="1"/>
    <row r="1520" customFormat="1" customHeight="1"/>
    <row r="1521" customFormat="1" customHeight="1"/>
    <row r="1522" customFormat="1" customHeight="1"/>
    <row r="1523" customFormat="1" customHeight="1"/>
    <row r="1524" customFormat="1" customHeight="1"/>
    <row r="1525" customFormat="1" customHeight="1"/>
    <row r="1526" customFormat="1" customHeight="1"/>
    <row r="1527" customFormat="1" customHeight="1"/>
    <row r="1528" customFormat="1" customHeight="1"/>
    <row r="1529" customFormat="1" customHeight="1"/>
    <row r="1530" customFormat="1" customHeight="1"/>
    <row r="1531" customFormat="1" customHeight="1"/>
    <row r="1532" customFormat="1" customHeight="1"/>
    <row r="1533" customFormat="1" customHeight="1"/>
    <row r="1534" customFormat="1" customHeight="1"/>
    <row r="1535" customFormat="1" customHeight="1"/>
    <row r="1536" customFormat="1" customHeight="1"/>
    <row r="1537" customFormat="1" customHeight="1"/>
    <row r="1538" customFormat="1" customHeight="1"/>
    <row r="1539" customFormat="1" customHeight="1"/>
    <row r="1540" customFormat="1" customHeight="1"/>
    <row r="1541" customFormat="1" customHeight="1"/>
    <row r="1542" customFormat="1" customHeight="1"/>
    <row r="1543" customFormat="1" customHeight="1"/>
    <row r="1544" customFormat="1" customHeight="1"/>
    <row r="1545" customFormat="1" customHeight="1"/>
    <row r="1546" customFormat="1" customHeight="1"/>
    <row r="1547" customFormat="1" customHeight="1"/>
    <row r="1548" customFormat="1" customHeight="1"/>
    <row r="1549" customFormat="1" customHeight="1"/>
    <row r="1550" customFormat="1" customHeight="1"/>
    <row r="1551" customFormat="1" customHeight="1"/>
    <row r="1552" customFormat="1" customHeight="1"/>
    <row r="1553" customFormat="1" customHeight="1"/>
    <row r="1554" customFormat="1" customHeight="1"/>
    <row r="1555" customFormat="1" customHeight="1"/>
    <row r="1556" customFormat="1" customHeight="1"/>
    <row r="1557" customFormat="1" customHeight="1"/>
    <row r="1558" customFormat="1" customHeight="1"/>
    <row r="1559" customFormat="1" customHeight="1"/>
    <row r="1560" customFormat="1" customHeight="1"/>
    <row r="1561" customFormat="1" customHeight="1"/>
    <row r="1562" customFormat="1" customHeight="1"/>
    <row r="1563" customFormat="1" customHeight="1"/>
    <row r="1564" customFormat="1" customHeight="1"/>
    <row r="1565" customFormat="1" customHeight="1"/>
    <row r="1566" customFormat="1" customHeight="1"/>
    <row r="1567" customFormat="1" customHeight="1"/>
    <row r="1568" customFormat="1" customHeight="1"/>
    <row r="1569" customFormat="1" customHeight="1"/>
    <row r="1570" customFormat="1" customHeight="1"/>
    <row r="1571" customFormat="1" customHeight="1"/>
    <row r="1572" customFormat="1" customHeight="1"/>
    <row r="1573" customFormat="1" customHeight="1"/>
    <row r="1574" customFormat="1" customHeight="1"/>
    <row r="1575" customFormat="1" customHeight="1"/>
    <row r="1576" customFormat="1" customHeight="1"/>
    <row r="1577" customFormat="1" customHeight="1"/>
    <row r="1578" customFormat="1" customHeight="1"/>
    <row r="1579" customFormat="1" customHeight="1"/>
    <row r="1580" customFormat="1" customHeight="1"/>
    <row r="1581" customFormat="1" customHeight="1"/>
    <row r="1582" customFormat="1" customHeight="1"/>
    <row r="1583" customFormat="1" customHeight="1"/>
    <row r="1584" customFormat="1" customHeight="1"/>
    <row r="1585" customFormat="1" customHeight="1"/>
    <row r="1586" customFormat="1" customHeight="1"/>
    <row r="1587" customFormat="1" customHeight="1"/>
    <row r="1588" customFormat="1" customHeight="1"/>
    <row r="1589" customFormat="1" customHeight="1"/>
    <row r="1590" customFormat="1" customHeight="1"/>
    <row r="1591" customFormat="1" customHeight="1"/>
    <row r="1592" customFormat="1" customHeight="1"/>
    <row r="1593" customFormat="1" customHeight="1"/>
    <row r="1594" customFormat="1" customHeight="1"/>
    <row r="1595" customFormat="1" customHeight="1"/>
    <row r="1596" customFormat="1" customHeight="1"/>
    <row r="1597" customFormat="1" customHeight="1"/>
    <row r="1598" customFormat="1" customHeight="1"/>
    <row r="1599" customFormat="1" customHeight="1"/>
    <row r="1600" customFormat="1" customHeight="1"/>
    <row r="1601" customFormat="1" customHeight="1"/>
    <row r="1602" customFormat="1" customHeight="1"/>
    <row r="1603" customFormat="1" customHeight="1"/>
    <row r="1604" customFormat="1" customHeight="1"/>
    <row r="1605" customFormat="1" customHeight="1"/>
    <row r="1606" customFormat="1" customHeight="1"/>
    <row r="1607" customFormat="1" customHeight="1"/>
    <row r="1608" customFormat="1" customHeight="1"/>
    <row r="1609" customFormat="1" customHeight="1"/>
    <row r="1610" customFormat="1" customHeight="1"/>
    <row r="1611" customFormat="1" customHeight="1"/>
    <row r="1612" customFormat="1" customHeight="1"/>
    <row r="1613" customFormat="1" customHeight="1"/>
    <row r="1614" customFormat="1" customHeight="1"/>
    <row r="1615" customFormat="1" customHeight="1"/>
    <row r="1616" customFormat="1" customHeight="1"/>
    <row r="1617" customFormat="1" customHeight="1"/>
    <row r="1618" customFormat="1" customHeight="1"/>
    <row r="1619" customFormat="1" customHeight="1"/>
    <row r="1620" customFormat="1" customHeight="1"/>
    <row r="1621" customFormat="1" customHeight="1"/>
    <row r="1622" customFormat="1" customHeight="1"/>
    <row r="1623" customFormat="1" customHeight="1"/>
    <row r="1624" customFormat="1" customHeight="1"/>
    <row r="1625" customFormat="1" customHeight="1"/>
    <row r="1626" customFormat="1" customHeight="1"/>
    <row r="1627" customFormat="1" customHeight="1"/>
    <row r="1628" customFormat="1" customHeight="1"/>
    <row r="1629" customFormat="1" customHeight="1"/>
    <row r="1630" customFormat="1" customHeight="1"/>
    <row r="1631" customFormat="1" customHeight="1"/>
    <row r="1632" customFormat="1" customHeight="1"/>
    <row r="1633" customFormat="1" customHeight="1"/>
    <row r="1634" customFormat="1" customHeight="1"/>
    <row r="1635" customFormat="1" customHeight="1"/>
    <row r="1636" customFormat="1" customHeight="1"/>
    <row r="1637" customFormat="1" customHeight="1"/>
    <row r="1638" customFormat="1" customHeight="1"/>
    <row r="1639" customFormat="1" customHeight="1"/>
    <row r="1640" customFormat="1" customHeight="1"/>
    <row r="1641" customFormat="1" customHeight="1"/>
    <row r="1642" customFormat="1" customHeight="1"/>
    <row r="1643" customFormat="1" customHeight="1"/>
    <row r="1644" customFormat="1" customHeight="1"/>
    <row r="1645" customFormat="1" customHeight="1"/>
    <row r="1646" customFormat="1" customHeight="1"/>
    <row r="1647" customFormat="1" customHeight="1"/>
    <row r="1648" customFormat="1" customHeight="1"/>
    <row r="1649" customFormat="1" customHeight="1"/>
    <row r="1650" customFormat="1" customHeight="1"/>
    <row r="1651" customFormat="1" customHeight="1"/>
    <row r="1652" customFormat="1" customHeight="1"/>
    <row r="1653" customFormat="1" customHeight="1"/>
    <row r="1654" customFormat="1" customHeight="1"/>
    <row r="1655" customFormat="1" customHeight="1"/>
    <row r="1656" customFormat="1" customHeight="1"/>
    <row r="1657" customFormat="1" customHeight="1"/>
    <row r="1658" customFormat="1" customHeight="1"/>
    <row r="1659" customFormat="1" customHeight="1"/>
    <row r="1660" customFormat="1" customHeight="1"/>
    <row r="1661" customFormat="1" customHeight="1"/>
    <row r="1662" customFormat="1" customHeight="1"/>
    <row r="1663" customFormat="1" customHeight="1"/>
    <row r="1664" customFormat="1" customHeight="1"/>
    <row r="1665" customFormat="1" customHeight="1"/>
    <row r="1666" customFormat="1" customHeight="1"/>
    <row r="1667" customFormat="1" customHeight="1"/>
    <row r="1668" customFormat="1" customHeight="1"/>
    <row r="1669" customFormat="1" customHeight="1"/>
    <row r="1670" customFormat="1" customHeight="1"/>
    <row r="1671" customFormat="1" customHeight="1"/>
    <row r="1672" customFormat="1" customHeight="1"/>
    <row r="1673" customFormat="1" customHeight="1"/>
    <row r="1674" customFormat="1" customHeight="1"/>
    <row r="1675" customFormat="1" customHeight="1"/>
    <row r="1676" customFormat="1" customHeight="1"/>
    <row r="1677" customFormat="1" customHeight="1"/>
    <row r="1678" customFormat="1" customHeight="1"/>
    <row r="1679" customFormat="1" customHeight="1"/>
    <row r="1680" customFormat="1" customHeight="1"/>
    <row r="1681" customFormat="1" customHeight="1"/>
    <row r="1682" customFormat="1" customHeight="1"/>
    <row r="1683" customFormat="1" customHeight="1"/>
    <row r="1684" customFormat="1" customHeight="1"/>
    <row r="1685" customFormat="1" customHeight="1"/>
    <row r="1686" customFormat="1" customHeight="1"/>
    <row r="1687" customFormat="1" customHeight="1"/>
    <row r="1688" customFormat="1" customHeight="1"/>
    <row r="1689" customFormat="1" customHeight="1"/>
    <row r="1690" customFormat="1" customHeight="1"/>
    <row r="1691" customFormat="1" customHeight="1"/>
    <row r="1692" customFormat="1" customHeight="1"/>
    <row r="1693" customFormat="1" customHeight="1"/>
    <row r="1694" customFormat="1" customHeight="1"/>
    <row r="1695" customFormat="1" customHeight="1"/>
    <row r="1696" customFormat="1" customHeight="1"/>
    <row r="1697" customFormat="1" customHeight="1"/>
    <row r="1698" customFormat="1" customHeight="1"/>
    <row r="1699" customFormat="1" customHeight="1"/>
    <row r="1700" customFormat="1" customHeight="1"/>
    <row r="1701" customFormat="1" customHeight="1"/>
    <row r="1702" customFormat="1" customHeight="1"/>
    <row r="1703" customFormat="1" customHeight="1"/>
    <row r="1704" customFormat="1" customHeight="1"/>
    <row r="1705" customFormat="1" customHeight="1"/>
    <row r="1706" customFormat="1" customHeight="1"/>
    <row r="1707" customFormat="1" customHeight="1"/>
    <row r="1708" customFormat="1" customHeight="1"/>
    <row r="1709" customFormat="1" customHeight="1"/>
    <row r="1710" customFormat="1" customHeight="1"/>
    <row r="1711" customFormat="1" customHeight="1"/>
    <row r="1712" customFormat="1" customHeight="1"/>
    <row r="1713" customFormat="1" customHeight="1"/>
    <row r="1714" customFormat="1" customHeight="1"/>
    <row r="1715" customFormat="1" customHeight="1"/>
    <row r="1716" customFormat="1" customHeight="1"/>
    <row r="1717" customFormat="1" customHeight="1"/>
    <row r="1718" customFormat="1" customHeight="1"/>
    <row r="1719" customFormat="1" customHeight="1"/>
    <row r="1720" customFormat="1" customHeight="1"/>
    <row r="1721" customFormat="1" customHeight="1"/>
    <row r="1722" customFormat="1" customHeight="1"/>
    <row r="1723" customFormat="1" customHeight="1"/>
    <row r="1724" customFormat="1" customHeight="1"/>
    <row r="1725" customFormat="1" customHeight="1"/>
    <row r="1726" customFormat="1" customHeight="1"/>
    <row r="1727" customFormat="1" customHeight="1"/>
    <row r="1728" customFormat="1" customHeight="1"/>
    <row r="1729" customFormat="1" customHeight="1"/>
    <row r="1730" customFormat="1" customHeight="1"/>
    <row r="1731" customFormat="1" customHeight="1"/>
    <row r="1732" customFormat="1" customHeight="1"/>
    <row r="1733" customFormat="1" customHeight="1"/>
    <row r="1734" customFormat="1" customHeight="1"/>
    <row r="1735" customFormat="1" customHeight="1"/>
    <row r="1736" customFormat="1" customHeight="1"/>
    <row r="1737" customFormat="1" customHeight="1"/>
    <row r="1738" customFormat="1" customHeight="1"/>
    <row r="1739" customFormat="1" customHeight="1"/>
    <row r="1740" customFormat="1" customHeight="1"/>
    <row r="1741" customFormat="1" customHeight="1"/>
    <row r="1742" customFormat="1" customHeight="1"/>
    <row r="1743" customFormat="1" customHeight="1"/>
    <row r="1744" customFormat="1" customHeight="1"/>
    <row r="1745" customFormat="1" customHeight="1"/>
    <row r="1746" customFormat="1" customHeight="1"/>
    <row r="1747" customFormat="1" customHeight="1"/>
    <row r="1748" customFormat="1" customHeight="1"/>
    <row r="1749" customFormat="1" customHeight="1"/>
    <row r="1750" customFormat="1" customHeight="1"/>
    <row r="1751" customFormat="1" customHeight="1"/>
    <row r="1752" customFormat="1" customHeight="1"/>
    <row r="1753" customFormat="1" customHeight="1"/>
    <row r="1754" customFormat="1" customHeight="1"/>
    <row r="1755" customFormat="1" customHeight="1"/>
    <row r="1756" customFormat="1" customHeight="1"/>
    <row r="1757" customFormat="1" customHeight="1"/>
    <row r="1758" customFormat="1" customHeight="1"/>
    <row r="1759" customFormat="1" customHeight="1"/>
    <row r="1760" customFormat="1" customHeight="1"/>
    <row r="1761" customFormat="1" customHeight="1"/>
    <row r="1762" customFormat="1" customHeight="1"/>
    <row r="1763" customFormat="1" customHeight="1"/>
    <row r="1764" customFormat="1" customHeight="1"/>
    <row r="1765" customFormat="1" customHeight="1"/>
    <row r="1766" customFormat="1" customHeight="1"/>
    <row r="1767" customFormat="1" customHeight="1"/>
    <row r="1768" customFormat="1" customHeight="1"/>
    <row r="1769" customFormat="1" customHeight="1"/>
    <row r="1770" customFormat="1" customHeight="1"/>
    <row r="1771" customFormat="1" customHeight="1"/>
    <row r="1772" customFormat="1" customHeight="1"/>
    <row r="1773" customFormat="1" customHeight="1"/>
    <row r="1774" customFormat="1" customHeight="1"/>
    <row r="1775" customFormat="1" customHeight="1"/>
    <row r="1776" customFormat="1" customHeight="1"/>
    <row r="1777" customFormat="1" customHeight="1"/>
    <row r="1778" customFormat="1" customHeight="1"/>
    <row r="1779" customFormat="1" customHeight="1"/>
    <row r="1780" customFormat="1" customHeight="1"/>
    <row r="1781" customFormat="1" customHeight="1"/>
    <row r="1782" customFormat="1" customHeight="1"/>
    <row r="1783" customFormat="1" customHeight="1"/>
    <row r="1784" customFormat="1" customHeight="1"/>
    <row r="1785" customFormat="1" customHeight="1"/>
    <row r="1786" customFormat="1" customHeight="1"/>
    <row r="1787" customFormat="1" customHeight="1"/>
    <row r="1788" customFormat="1" customHeight="1"/>
    <row r="1789" customFormat="1" customHeight="1"/>
    <row r="1790" customFormat="1" customHeight="1"/>
    <row r="1791" customFormat="1" customHeight="1"/>
    <row r="1792" customFormat="1" customHeight="1"/>
    <row r="1793" customFormat="1" customHeight="1"/>
    <row r="1794" customFormat="1" customHeight="1"/>
    <row r="1795" customFormat="1" customHeight="1"/>
    <row r="1796" customFormat="1" customHeight="1"/>
    <row r="1797" customFormat="1" customHeight="1"/>
    <row r="1798" customFormat="1" customHeight="1"/>
    <row r="1799" customFormat="1" customHeight="1"/>
    <row r="1800" customFormat="1" customHeight="1"/>
    <row r="1801" customFormat="1" customHeight="1"/>
    <row r="1802" customFormat="1" customHeight="1"/>
    <row r="1803" customFormat="1" customHeight="1"/>
    <row r="1804" customFormat="1" customHeight="1"/>
    <row r="1805" customFormat="1" customHeight="1"/>
    <row r="1806" customFormat="1" customHeight="1"/>
    <row r="1807" customFormat="1" customHeight="1"/>
    <row r="1808" customFormat="1" customHeight="1"/>
    <row r="1809" customFormat="1" customHeight="1"/>
    <row r="1810" customFormat="1" customHeight="1"/>
    <row r="1811" customFormat="1" customHeight="1"/>
    <row r="1812" customFormat="1" customHeight="1"/>
    <row r="1813" customFormat="1" customHeight="1"/>
    <row r="1814" customFormat="1" customHeight="1"/>
    <row r="1815" customFormat="1" customHeight="1"/>
    <row r="1816" customFormat="1" customHeight="1"/>
    <row r="1817" customFormat="1" customHeight="1"/>
    <row r="1818" customFormat="1" customHeight="1"/>
    <row r="1819" customFormat="1" customHeight="1"/>
    <row r="1820" customFormat="1" customHeight="1"/>
    <row r="1821" customFormat="1" customHeight="1"/>
    <row r="1822" customFormat="1" customHeight="1"/>
    <row r="1823" customFormat="1" customHeight="1"/>
    <row r="1824" customFormat="1" customHeight="1"/>
    <row r="1825" customFormat="1" customHeight="1"/>
    <row r="1826" customFormat="1" customHeight="1"/>
    <row r="1827" customFormat="1" customHeight="1"/>
    <row r="1828" customFormat="1" customHeight="1"/>
    <row r="1829" customFormat="1" customHeight="1"/>
    <row r="1830" customFormat="1" customHeight="1"/>
    <row r="1831" customFormat="1" customHeight="1"/>
    <row r="1832" customFormat="1" customHeight="1"/>
    <row r="1833" customFormat="1" customHeight="1"/>
    <row r="1834" customFormat="1" customHeight="1"/>
    <row r="1835" customFormat="1" customHeight="1"/>
    <row r="1836" customFormat="1" customHeight="1"/>
    <row r="1837" customFormat="1" customHeight="1"/>
    <row r="1838" customFormat="1" customHeight="1"/>
    <row r="1839" customFormat="1" customHeight="1"/>
    <row r="1840" customFormat="1" customHeight="1"/>
    <row r="1841" customFormat="1" customHeight="1"/>
    <row r="1842" customFormat="1" customHeight="1"/>
    <row r="1843" customFormat="1" customHeight="1"/>
    <row r="1844" customFormat="1" customHeight="1"/>
    <row r="1845" customFormat="1" customHeight="1"/>
    <row r="1846" customFormat="1" customHeight="1"/>
    <row r="1847" customFormat="1" customHeight="1"/>
    <row r="1848" customFormat="1" customHeight="1"/>
    <row r="1849" customFormat="1" customHeight="1"/>
    <row r="1850" customFormat="1" customHeight="1"/>
    <row r="1851" customFormat="1" customHeight="1"/>
    <row r="1852" customFormat="1" customHeight="1"/>
    <row r="1853" customFormat="1" customHeight="1"/>
    <row r="1854" customFormat="1" customHeight="1"/>
    <row r="1855" customFormat="1" customHeight="1"/>
    <row r="1856" customFormat="1" customHeight="1"/>
    <row r="1857" customFormat="1" customHeight="1"/>
    <row r="1858" customFormat="1" customHeight="1"/>
    <row r="1859" customFormat="1" customHeight="1"/>
    <row r="1860" customFormat="1" customHeight="1"/>
    <row r="1861" customFormat="1" customHeight="1"/>
    <row r="1862" customFormat="1" customHeight="1"/>
    <row r="1863" customFormat="1" customHeight="1"/>
    <row r="1864" customFormat="1" customHeight="1"/>
    <row r="1865" customFormat="1" customHeight="1"/>
    <row r="1866" customFormat="1" customHeight="1"/>
    <row r="1867" customFormat="1" customHeight="1"/>
    <row r="1868" customFormat="1" customHeight="1"/>
    <row r="1869" customFormat="1" customHeight="1"/>
    <row r="1870" customFormat="1" customHeight="1"/>
    <row r="1871" customFormat="1" customHeight="1"/>
    <row r="1872" customFormat="1" customHeight="1"/>
    <row r="1873" customFormat="1" customHeight="1"/>
    <row r="1874" customFormat="1" customHeight="1"/>
    <row r="1875" customFormat="1" customHeight="1"/>
    <row r="1876" customFormat="1" customHeight="1"/>
    <row r="1877" customFormat="1" customHeight="1"/>
    <row r="1878" customFormat="1" customHeight="1"/>
    <row r="1879" customFormat="1" customHeight="1"/>
    <row r="1880" customFormat="1" customHeight="1"/>
    <row r="1881" customFormat="1" customHeight="1"/>
    <row r="1882" customFormat="1" customHeight="1"/>
    <row r="1883" customFormat="1" customHeight="1"/>
    <row r="1884" customFormat="1" customHeight="1"/>
    <row r="1885" customFormat="1" customHeight="1"/>
    <row r="1886" customFormat="1" customHeight="1"/>
    <row r="1887" customFormat="1" customHeight="1"/>
    <row r="1888" customFormat="1" customHeight="1"/>
    <row r="1889" customFormat="1" customHeight="1"/>
    <row r="1890" customFormat="1" customHeight="1"/>
    <row r="1891" customFormat="1" customHeight="1"/>
    <row r="1892" customFormat="1" customHeight="1"/>
    <row r="1893" customFormat="1" customHeight="1"/>
    <row r="1894" customFormat="1" customHeight="1"/>
    <row r="1895" customFormat="1" customHeight="1"/>
    <row r="1896" customFormat="1" customHeight="1"/>
    <row r="1897" customFormat="1" customHeight="1"/>
    <row r="1898" customFormat="1" customHeight="1"/>
    <row r="1899" customFormat="1" customHeight="1"/>
    <row r="1900" customFormat="1" customHeight="1"/>
    <row r="1901" customFormat="1" customHeight="1"/>
    <row r="1902" customFormat="1" customHeight="1"/>
    <row r="1903" customFormat="1" customHeight="1"/>
    <row r="1904" customFormat="1" customHeight="1"/>
    <row r="1905" customFormat="1" customHeight="1"/>
    <row r="1906" customFormat="1" customHeight="1"/>
    <row r="1907" customFormat="1" customHeight="1"/>
    <row r="1908" customFormat="1" customHeight="1"/>
    <row r="1909" customFormat="1" customHeight="1"/>
    <row r="1910" customFormat="1" customHeight="1"/>
    <row r="1911" customFormat="1" customHeight="1"/>
    <row r="1912" customFormat="1" customHeight="1"/>
    <row r="1913" customFormat="1" customHeight="1"/>
    <row r="1914" customFormat="1" customHeight="1"/>
    <row r="1915" customFormat="1" customHeight="1"/>
    <row r="1916" customFormat="1" customHeight="1"/>
    <row r="1917" customFormat="1" customHeight="1"/>
    <row r="1918" customFormat="1" customHeight="1"/>
    <row r="1919" customFormat="1" customHeight="1"/>
    <row r="1920" customFormat="1" customHeight="1"/>
    <row r="1921" customFormat="1" customHeight="1"/>
    <row r="1922" customFormat="1" customHeight="1"/>
    <row r="1923" customFormat="1" customHeight="1"/>
    <row r="1924" customFormat="1" customHeight="1"/>
    <row r="1925" customFormat="1" customHeight="1"/>
    <row r="1926" customFormat="1" customHeight="1"/>
    <row r="1927" customFormat="1" customHeight="1"/>
    <row r="1928" customFormat="1" customHeight="1"/>
    <row r="1929" customFormat="1" customHeight="1"/>
    <row r="1930" customFormat="1" customHeight="1"/>
    <row r="1931" customFormat="1" customHeight="1"/>
    <row r="1932" customFormat="1" customHeight="1"/>
    <row r="1933" customFormat="1" customHeight="1"/>
    <row r="1934" customFormat="1" customHeight="1"/>
    <row r="1935" customFormat="1" customHeight="1"/>
    <row r="1936" customFormat="1" customHeight="1"/>
    <row r="1937" customFormat="1" customHeight="1"/>
    <row r="1938" customFormat="1" customHeight="1"/>
    <row r="1939" customFormat="1" customHeight="1"/>
    <row r="1940" customFormat="1" customHeight="1"/>
    <row r="1941" customFormat="1" customHeight="1"/>
    <row r="1942" customFormat="1" customHeight="1"/>
    <row r="1943" customFormat="1" customHeight="1"/>
    <row r="1944" customFormat="1" customHeight="1"/>
    <row r="1945" customFormat="1" customHeight="1"/>
    <row r="1946" customFormat="1" customHeight="1"/>
    <row r="1947" customFormat="1" customHeight="1"/>
    <row r="1948" customFormat="1" customHeight="1"/>
    <row r="1949" customFormat="1" customHeight="1"/>
    <row r="1950" customFormat="1" customHeight="1"/>
    <row r="1951" customFormat="1" customHeight="1"/>
    <row r="1952" customFormat="1" customHeight="1"/>
    <row r="1953" customFormat="1" customHeight="1"/>
    <row r="1954" customFormat="1" customHeight="1"/>
    <row r="1955" customFormat="1" customHeight="1"/>
    <row r="1956" customFormat="1" customHeight="1"/>
    <row r="1957" customFormat="1" customHeight="1"/>
    <row r="1958" customFormat="1" customHeight="1"/>
    <row r="1959" customFormat="1" customHeight="1"/>
    <row r="1960" customFormat="1" customHeight="1"/>
    <row r="1961" customFormat="1" customHeight="1"/>
    <row r="1962" customFormat="1" customHeight="1"/>
    <row r="1963" customFormat="1" customHeight="1"/>
    <row r="1964" customFormat="1" customHeight="1"/>
    <row r="1965" customFormat="1" customHeight="1"/>
    <row r="1966" customFormat="1" customHeight="1"/>
    <row r="1967" customFormat="1" customHeight="1"/>
    <row r="1968" customFormat="1" customHeight="1"/>
    <row r="1969" customFormat="1" customHeight="1"/>
    <row r="1970" customFormat="1" customHeight="1"/>
    <row r="1971" customFormat="1" customHeight="1"/>
    <row r="1972" customFormat="1" customHeight="1"/>
    <row r="1973" customFormat="1" customHeight="1"/>
    <row r="1974" customFormat="1" customHeight="1"/>
    <row r="1975" customFormat="1" customHeight="1"/>
    <row r="1976" customFormat="1" customHeight="1"/>
    <row r="1977" customFormat="1" customHeight="1"/>
    <row r="1978" customFormat="1" customHeight="1"/>
    <row r="1979" customFormat="1" customHeight="1"/>
    <row r="1980" customFormat="1" customHeight="1"/>
    <row r="1981" customFormat="1" customHeight="1"/>
    <row r="1982" customFormat="1" customHeight="1"/>
    <row r="1983" customFormat="1" customHeight="1"/>
    <row r="1984" customFormat="1" customHeight="1"/>
    <row r="1985" customFormat="1" customHeight="1"/>
    <row r="1986" customFormat="1" customHeight="1"/>
    <row r="1987" customFormat="1" customHeight="1"/>
    <row r="1988" customFormat="1" customHeight="1"/>
    <row r="1989" customFormat="1" customHeight="1"/>
    <row r="1990" customFormat="1" customHeight="1"/>
    <row r="1991" customFormat="1" customHeight="1"/>
    <row r="1992" customFormat="1" customHeight="1"/>
    <row r="1993" customFormat="1" customHeight="1"/>
    <row r="1994" customFormat="1" customHeight="1"/>
    <row r="1995" customFormat="1" customHeight="1"/>
    <row r="1996" customFormat="1" customHeight="1"/>
    <row r="1997" customFormat="1" customHeight="1"/>
    <row r="1998" customFormat="1" customHeight="1"/>
    <row r="1999" customFormat="1" customHeight="1"/>
    <row r="2000" customFormat="1" customHeight="1"/>
    <row r="2001" customFormat="1" customHeight="1"/>
    <row r="2002" customFormat="1" customHeight="1"/>
    <row r="2003" customFormat="1" customHeight="1"/>
    <row r="2004" customFormat="1" customHeight="1"/>
    <row r="2005" customFormat="1" customHeight="1"/>
    <row r="2006" customFormat="1" customHeight="1"/>
    <row r="2007" customFormat="1" customHeight="1"/>
    <row r="2008" customFormat="1" customHeight="1"/>
    <row r="2009" customFormat="1" customHeight="1"/>
    <row r="2010" customFormat="1" customHeight="1"/>
    <row r="2011" customFormat="1" customHeight="1"/>
    <row r="2012" customFormat="1" customHeight="1"/>
    <row r="2013" customFormat="1" customHeight="1"/>
    <row r="2014" customFormat="1" customHeight="1"/>
    <row r="2015" customFormat="1" customHeight="1"/>
    <row r="2016" customFormat="1" customHeight="1"/>
    <row r="2017" customFormat="1" customHeight="1"/>
    <row r="2018" customFormat="1" customHeight="1"/>
    <row r="2019" customFormat="1" customHeight="1"/>
    <row r="2020" customFormat="1" customHeight="1"/>
    <row r="2021" customFormat="1" customHeight="1"/>
    <row r="2022" customFormat="1" customHeight="1"/>
    <row r="2023" customFormat="1" customHeight="1"/>
    <row r="2024" customFormat="1" customHeight="1"/>
    <row r="2025" customFormat="1" customHeight="1"/>
    <row r="2026" customFormat="1" customHeight="1"/>
    <row r="2027" customFormat="1" customHeight="1"/>
    <row r="2028" customFormat="1" customHeight="1"/>
    <row r="2029" customFormat="1" customHeight="1"/>
    <row r="2030" customFormat="1" customHeight="1"/>
    <row r="2031" customFormat="1" customHeight="1"/>
    <row r="2032" customFormat="1" customHeight="1"/>
    <row r="2033" customFormat="1" customHeight="1"/>
    <row r="2034" customFormat="1" customHeight="1"/>
    <row r="2035" customFormat="1" customHeight="1"/>
    <row r="2036" customFormat="1" customHeight="1"/>
    <row r="2037" customFormat="1" customHeight="1"/>
    <row r="2038" customFormat="1" customHeight="1"/>
    <row r="2039" customFormat="1" customHeight="1"/>
    <row r="2040" customFormat="1" customHeight="1"/>
    <row r="2041" customFormat="1" customHeight="1"/>
    <row r="2042" customFormat="1" customHeight="1"/>
    <row r="2043" customFormat="1" customHeight="1"/>
    <row r="2044" customFormat="1" customHeight="1"/>
    <row r="2045" customFormat="1" customHeight="1"/>
    <row r="2046" customFormat="1" customHeight="1"/>
    <row r="2047" customFormat="1" customHeight="1"/>
    <row r="2048" customFormat="1" customHeight="1"/>
    <row r="2049" customFormat="1" customHeight="1"/>
    <row r="2050" customFormat="1" customHeight="1"/>
    <row r="2051" customFormat="1" customHeight="1"/>
    <row r="2052" customFormat="1" customHeight="1"/>
    <row r="2053" customFormat="1" customHeight="1"/>
    <row r="2054" customFormat="1" customHeight="1"/>
    <row r="2055" customFormat="1" customHeight="1"/>
    <row r="2056" customFormat="1" customHeight="1"/>
    <row r="2057" customFormat="1" customHeight="1"/>
    <row r="2058" customFormat="1" customHeight="1"/>
    <row r="2059" customFormat="1" customHeight="1"/>
    <row r="2060" customFormat="1" customHeight="1"/>
    <row r="2061" customFormat="1" customHeight="1"/>
    <row r="2062" customFormat="1" customHeight="1"/>
    <row r="2063" customFormat="1" customHeight="1"/>
    <row r="2064" customFormat="1" customHeight="1"/>
    <row r="2065" customFormat="1" customHeight="1"/>
    <row r="2066" customFormat="1" customHeight="1"/>
    <row r="2067" customFormat="1" customHeight="1"/>
    <row r="2068" customFormat="1" customHeight="1"/>
    <row r="2069" customFormat="1" customHeight="1"/>
    <row r="2070" customFormat="1" customHeight="1"/>
    <row r="2071" customFormat="1" customHeight="1"/>
    <row r="2072" customFormat="1" customHeight="1"/>
    <row r="2073" customFormat="1" customHeight="1"/>
    <row r="2074" customFormat="1" customHeight="1"/>
    <row r="2075" customFormat="1" customHeight="1"/>
    <row r="2076" customFormat="1" customHeight="1"/>
    <row r="2077" customFormat="1" customHeight="1"/>
    <row r="2078" customFormat="1" customHeight="1"/>
    <row r="2079" customFormat="1" customHeight="1"/>
    <row r="2080" customFormat="1" customHeight="1"/>
    <row r="2081" customFormat="1" customHeight="1"/>
    <row r="2082" customFormat="1" customHeight="1"/>
    <row r="2083" customFormat="1" customHeight="1"/>
    <row r="2084" customFormat="1" customHeight="1"/>
    <row r="2085" customFormat="1" customHeight="1"/>
    <row r="2086" customFormat="1" customHeight="1"/>
    <row r="2087" customFormat="1" customHeight="1"/>
    <row r="2088" customFormat="1" customHeight="1"/>
    <row r="2089" customFormat="1" customHeight="1"/>
    <row r="2090" customFormat="1" customHeight="1"/>
    <row r="2091" customFormat="1" customHeight="1"/>
    <row r="2092" customFormat="1" customHeight="1"/>
    <row r="2093" customFormat="1" customHeight="1"/>
    <row r="2094" customFormat="1" customHeight="1"/>
    <row r="2095" customFormat="1" customHeight="1"/>
    <row r="2096" customFormat="1" customHeight="1"/>
    <row r="2097" customFormat="1" customHeight="1"/>
    <row r="2098" customFormat="1" customHeight="1"/>
    <row r="2099" customFormat="1" customHeight="1"/>
    <row r="2100" customFormat="1" customHeight="1"/>
    <row r="2101" customFormat="1" customHeight="1"/>
    <row r="2102" customFormat="1" customHeight="1"/>
    <row r="2103" customFormat="1" customHeight="1"/>
    <row r="2104" customFormat="1" customHeight="1"/>
    <row r="2105" customFormat="1" customHeight="1"/>
    <row r="2106" customFormat="1" customHeight="1"/>
    <row r="2107" customFormat="1" customHeight="1"/>
    <row r="2108" customFormat="1" customHeight="1"/>
    <row r="2109" customFormat="1" customHeight="1"/>
    <row r="2110" customFormat="1" customHeight="1"/>
    <row r="2111" customFormat="1" customHeight="1"/>
    <row r="2112" customFormat="1" customHeight="1"/>
    <row r="2113" customFormat="1" customHeight="1"/>
    <row r="2114" customFormat="1" customHeight="1"/>
    <row r="2115" customFormat="1" customHeight="1"/>
    <row r="2116" customFormat="1" customHeight="1"/>
    <row r="2117" customFormat="1" customHeight="1"/>
    <row r="2118" customFormat="1" customHeight="1"/>
    <row r="2119" customFormat="1" customHeight="1"/>
    <row r="2120" customFormat="1" customHeight="1"/>
    <row r="2121" customFormat="1" customHeight="1"/>
    <row r="2122" customFormat="1" customHeight="1"/>
    <row r="2123" customFormat="1" customHeight="1"/>
    <row r="2124" customFormat="1" customHeight="1"/>
    <row r="2125" customFormat="1" customHeight="1"/>
    <row r="2126" customFormat="1" customHeight="1"/>
    <row r="2127" customFormat="1" customHeight="1"/>
    <row r="2128" customFormat="1" customHeight="1"/>
    <row r="2129" customFormat="1" customHeight="1"/>
    <row r="2130" customFormat="1" customHeight="1"/>
    <row r="2131" customFormat="1" customHeight="1"/>
    <row r="2132" customFormat="1" customHeight="1"/>
    <row r="2133" customFormat="1" customHeight="1"/>
    <row r="2134" customFormat="1" customHeight="1"/>
    <row r="2135" customFormat="1" customHeight="1"/>
    <row r="2136" customFormat="1" customHeight="1"/>
    <row r="2137" customFormat="1" customHeight="1"/>
    <row r="2138" customFormat="1" customHeight="1"/>
    <row r="2139" customFormat="1" customHeight="1"/>
    <row r="2140" customFormat="1" customHeight="1"/>
    <row r="2141" customFormat="1" customHeight="1"/>
    <row r="2142" customFormat="1" customHeight="1"/>
    <row r="2143" customFormat="1" customHeight="1"/>
    <row r="2144" customFormat="1" customHeight="1"/>
    <row r="2145" customFormat="1" customHeight="1"/>
    <row r="2146" customFormat="1" customHeight="1"/>
    <row r="2147" customFormat="1" customHeight="1"/>
    <row r="2148" customFormat="1" customHeight="1"/>
    <row r="2149" customFormat="1" customHeight="1"/>
    <row r="2150" customFormat="1" customHeight="1"/>
    <row r="2151" customFormat="1" customHeight="1"/>
    <row r="2152" customFormat="1" customHeight="1"/>
    <row r="2153" customFormat="1" customHeight="1"/>
    <row r="2154" customFormat="1" customHeight="1"/>
    <row r="2155" customFormat="1" customHeight="1"/>
    <row r="2156" customFormat="1" customHeight="1"/>
    <row r="2157" customFormat="1" customHeight="1"/>
    <row r="2158" customFormat="1" customHeight="1"/>
    <row r="2159" customFormat="1" customHeight="1"/>
    <row r="2160" customFormat="1" customHeight="1"/>
    <row r="2161" customFormat="1" customHeight="1"/>
    <row r="2162" customFormat="1" customHeight="1"/>
    <row r="2163" customFormat="1" customHeight="1"/>
    <row r="2164" customFormat="1" customHeight="1"/>
    <row r="2165" customFormat="1" customHeight="1"/>
    <row r="2166" customFormat="1" customHeight="1"/>
    <row r="2167" customFormat="1" customHeight="1"/>
    <row r="2168" customFormat="1" customHeight="1"/>
    <row r="2169" customFormat="1" customHeight="1"/>
    <row r="2170" customFormat="1" customHeight="1"/>
    <row r="2171" customFormat="1" customHeight="1"/>
    <row r="2172" customFormat="1" customHeight="1"/>
    <row r="2173" customFormat="1" customHeight="1"/>
    <row r="2174" customFormat="1" customHeight="1"/>
    <row r="2175" customFormat="1" customHeight="1"/>
    <row r="2176" customFormat="1" customHeight="1"/>
    <row r="2177" customFormat="1" customHeight="1"/>
    <row r="2178" customFormat="1" customHeight="1"/>
    <row r="2179" customFormat="1" customHeight="1"/>
    <row r="2180" customFormat="1" customHeight="1"/>
    <row r="2181" customFormat="1" customHeight="1"/>
    <row r="2182" customFormat="1" customHeight="1"/>
    <row r="2183" customFormat="1" customHeight="1"/>
    <row r="2184" customFormat="1" customHeight="1"/>
    <row r="2185" customFormat="1" customHeight="1"/>
    <row r="2186" customFormat="1" customHeight="1"/>
    <row r="2187" customFormat="1" customHeight="1"/>
    <row r="2188" customFormat="1" customHeight="1"/>
    <row r="2189" customFormat="1" customHeight="1"/>
    <row r="2190" customFormat="1" customHeight="1"/>
    <row r="2191" customFormat="1" customHeight="1"/>
    <row r="2192" customFormat="1" customHeight="1"/>
    <row r="2193" customFormat="1" customHeight="1"/>
    <row r="2194" customFormat="1" customHeight="1"/>
    <row r="2195" customFormat="1" customHeight="1"/>
    <row r="2196" customFormat="1" customHeight="1"/>
    <row r="2197" customFormat="1" customHeight="1"/>
    <row r="2198" customFormat="1" customHeight="1"/>
    <row r="2199" customFormat="1" customHeight="1"/>
    <row r="2200" customFormat="1" customHeight="1"/>
    <row r="2201" customFormat="1" customHeight="1"/>
    <row r="2202" customFormat="1" customHeight="1"/>
    <row r="2203" customFormat="1" customHeight="1"/>
    <row r="2204" customFormat="1" customHeight="1"/>
    <row r="2205" customFormat="1" customHeight="1"/>
    <row r="2206" customFormat="1" customHeight="1"/>
    <row r="2207" customFormat="1" customHeight="1"/>
    <row r="2208" customFormat="1" customHeight="1"/>
    <row r="2209" customFormat="1" customHeight="1"/>
    <row r="2210" customFormat="1" customHeight="1"/>
    <row r="2211" customFormat="1" customHeight="1"/>
    <row r="2212" customFormat="1" customHeight="1"/>
    <row r="2213" customFormat="1" customHeight="1"/>
    <row r="2214" customFormat="1" customHeight="1"/>
    <row r="2215" customFormat="1" customHeight="1"/>
    <row r="2216" customFormat="1" customHeight="1"/>
    <row r="2217" customFormat="1" customHeight="1"/>
    <row r="2218" customFormat="1" customHeight="1"/>
    <row r="2219" customFormat="1" customHeight="1"/>
    <row r="2220" customFormat="1" customHeight="1"/>
    <row r="2221" customFormat="1" customHeight="1"/>
    <row r="2222" customFormat="1" customHeight="1"/>
    <row r="2223" customFormat="1" customHeight="1"/>
    <row r="2224" customFormat="1" customHeight="1"/>
    <row r="2225" customFormat="1" customHeight="1"/>
    <row r="2226" customFormat="1" customHeight="1"/>
    <row r="2227" customFormat="1" customHeight="1"/>
    <row r="2228" customFormat="1" customHeight="1"/>
    <row r="2229" customFormat="1" customHeight="1"/>
    <row r="2230" customFormat="1" customHeight="1"/>
    <row r="2231" customFormat="1" customHeight="1"/>
    <row r="2232" customFormat="1" customHeight="1"/>
    <row r="2233" customFormat="1" customHeight="1"/>
    <row r="2234" customFormat="1" customHeight="1"/>
    <row r="2235" customFormat="1" customHeight="1"/>
    <row r="2236" customFormat="1" customHeight="1"/>
    <row r="2237" customFormat="1" customHeight="1"/>
    <row r="2238" customFormat="1" customHeight="1"/>
    <row r="2239" customFormat="1" customHeight="1"/>
    <row r="2240" customFormat="1" customHeight="1"/>
    <row r="2241" customFormat="1" customHeight="1"/>
    <row r="2242" customFormat="1" customHeight="1"/>
    <row r="2243" customFormat="1" customHeight="1"/>
    <row r="2244" customFormat="1" customHeight="1"/>
    <row r="2245" customFormat="1" customHeight="1"/>
    <row r="2246" customFormat="1" customHeight="1"/>
    <row r="2247" customFormat="1" customHeight="1"/>
    <row r="2248" customFormat="1" customHeight="1"/>
    <row r="2249" customFormat="1" customHeight="1"/>
    <row r="2250" customFormat="1" customHeight="1"/>
    <row r="2251" customFormat="1" customHeight="1"/>
    <row r="2252" customFormat="1" customHeight="1"/>
    <row r="2253" customFormat="1" customHeight="1"/>
    <row r="2254" customFormat="1" customHeight="1"/>
    <row r="2255" customFormat="1" customHeight="1"/>
    <row r="2256" customFormat="1" customHeight="1"/>
    <row r="2257" customFormat="1" customHeight="1"/>
    <row r="2258" customFormat="1" customHeight="1"/>
    <row r="2259" customFormat="1" customHeight="1"/>
    <row r="2260" customFormat="1" customHeight="1"/>
    <row r="2261" customFormat="1" customHeight="1"/>
    <row r="2262" customFormat="1" customHeight="1"/>
    <row r="2263" customFormat="1" customHeight="1"/>
    <row r="2264" customFormat="1" customHeight="1"/>
    <row r="2265" customFormat="1" customHeight="1"/>
    <row r="2266" customFormat="1" customHeight="1"/>
    <row r="2267" customFormat="1" customHeight="1"/>
    <row r="2268" customFormat="1" customHeight="1"/>
    <row r="2269" customFormat="1" customHeight="1"/>
    <row r="2270" customFormat="1" customHeight="1"/>
    <row r="2271" customFormat="1" customHeight="1"/>
    <row r="2272" customFormat="1" customHeight="1"/>
    <row r="2273" customFormat="1" customHeight="1"/>
    <row r="2274" customFormat="1" customHeight="1"/>
    <row r="2275" customFormat="1" customHeight="1"/>
    <row r="2276" customFormat="1" customHeight="1"/>
    <row r="2277" customFormat="1" customHeight="1"/>
    <row r="2278" customFormat="1" customHeight="1"/>
    <row r="2279" customFormat="1" customHeight="1"/>
    <row r="2280" customFormat="1" customHeight="1"/>
    <row r="2281" customFormat="1" customHeight="1"/>
    <row r="2282" customFormat="1" customHeight="1"/>
    <row r="2283" customFormat="1" customHeight="1"/>
    <row r="2284" customFormat="1" customHeight="1"/>
    <row r="2285" customFormat="1" customHeight="1"/>
    <row r="2286" customFormat="1" customHeight="1"/>
    <row r="2287" customFormat="1" customHeight="1"/>
    <row r="2288" customFormat="1" customHeight="1"/>
    <row r="2289" customFormat="1" customHeight="1"/>
    <row r="2290" customFormat="1" customHeight="1"/>
    <row r="2291" customFormat="1" customHeight="1"/>
    <row r="2292" customFormat="1" customHeight="1"/>
    <row r="2293" customFormat="1" customHeight="1"/>
    <row r="2294" customFormat="1" customHeight="1"/>
    <row r="2295" customFormat="1" customHeight="1"/>
    <row r="2296" customFormat="1" customHeight="1"/>
    <row r="2297" customFormat="1" customHeight="1"/>
    <row r="2298" customFormat="1" customHeight="1"/>
    <row r="2299" customFormat="1" customHeight="1"/>
    <row r="2300" customFormat="1" customHeight="1"/>
    <row r="2301" customFormat="1" customHeight="1"/>
    <row r="2302" customFormat="1" customHeight="1"/>
    <row r="2303" customFormat="1" customHeight="1"/>
    <row r="2304" customFormat="1" customHeight="1"/>
    <row r="2305" customFormat="1" customHeight="1"/>
    <row r="2306" customFormat="1" customHeight="1"/>
    <row r="2307" customFormat="1" customHeight="1"/>
    <row r="2308" customFormat="1" customHeight="1"/>
    <row r="2309" customFormat="1" customHeight="1"/>
    <row r="2310" customFormat="1" customHeight="1"/>
    <row r="2311" customFormat="1" customHeight="1"/>
    <row r="2312" customFormat="1" customHeight="1"/>
    <row r="2313" customFormat="1" customHeight="1"/>
    <row r="2314" customFormat="1" customHeight="1"/>
    <row r="2315" customFormat="1" customHeight="1"/>
    <row r="2316" customFormat="1" customHeight="1"/>
    <row r="2317" customFormat="1" customHeight="1"/>
    <row r="2318" customFormat="1" customHeight="1"/>
    <row r="2319" customFormat="1" customHeight="1"/>
    <row r="2320" customFormat="1" customHeight="1"/>
    <row r="2321" customFormat="1" customHeight="1"/>
    <row r="2322" customFormat="1" customHeight="1"/>
    <row r="2323" customFormat="1" customHeight="1"/>
    <row r="2324" customFormat="1" customHeight="1"/>
    <row r="2325" customFormat="1" customHeight="1"/>
    <row r="2326" customFormat="1" customHeight="1"/>
    <row r="2327" customFormat="1" customHeight="1"/>
    <row r="2328" customFormat="1" customHeight="1"/>
    <row r="2329" customFormat="1" customHeight="1"/>
    <row r="2330" customFormat="1" customHeight="1"/>
    <row r="2331" customFormat="1" customHeight="1"/>
    <row r="2332" customFormat="1" customHeight="1"/>
    <row r="2333" customFormat="1" customHeight="1"/>
    <row r="2334" customFormat="1" customHeight="1"/>
    <row r="2335" customFormat="1" customHeight="1"/>
    <row r="2336" customFormat="1" customHeight="1"/>
    <row r="2337" customFormat="1" customHeight="1"/>
    <row r="2338" customFormat="1" customHeight="1"/>
    <row r="2339" customFormat="1" customHeight="1"/>
    <row r="2340" customFormat="1" customHeight="1"/>
    <row r="2341" customFormat="1" customHeight="1"/>
    <row r="2342" customFormat="1" customHeight="1"/>
    <row r="2343" customFormat="1" customHeight="1"/>
    <row r="2344" customFormat="1" customHeight="1"/>
    <row r="2345" customFormat="1" customHeight="1"/>
    <row r="2346" customFormat="1" customHeight="1"/>
    <row r="2347" customFormat="1" customHeight="1"/>
    <row r="2348" customFormat="1" customHeight="1"/>
    <row r="2349" customFormat="1" customHeight="1"/>
    <row r="2350" customFormat="1" customHeight="1"/>
    <row r="2351" customFormat="1" customHeight="1"/>
    <row r="2352" customFormat="1" customHeight="1"/>
    <row r="2353" customFormat="1" customHeight="1"/>
    <row r="2354" customFormat="1" customHeight="1"/>
    <row r="2355" customFormat="1" customHeight="1"/>
    <row r="2356" customFormat="1" customHeight="1"/>
    <row r="2357" customFormat="1" customHeight="1"/>
    <row r="2358" customFormat="1" customHeight="1"/>
    <row r="2359" customFormat="1" customHeight="1"/>
    <row r="2360" customFormat="1" customHeight="1"/>
    <row r="2361" customFormat="1" customHeight="1"/>
    <row r="2362" customFormat="1" customHeight="1"/>
    <row r="2363" customFormat="1" customHeight="1"/>
    <row r="2364" customFormat="1" customHeight="1"/>
    <row r="2365" customFormat="1" customHeight="1"/>
    <row r="2366" customFormat="1" customHeight="1"/>
    <row r="2367" customFormat="1" customHeight="1"/>
    <row r="2368" customFormat="1" customHeight="1"/>
    <row r="2369" customFormat="1" customHeight="1"/>
    <row r="2370" customFormat="1" customHeight="1"/>
    <row r="2371" customFormat="1" customHeight="1"/>
    <row r="2372" customFormat="1" customHeight="1"/>
    <row r="2373" customFormat="1" customHeight="1"/>
    <row r="2374" customFormat="1" customHeight="1"/>
    <row r="2375" customFormat="1" customHeight="1"/>
    <row r="2376" customFormat="1" customHeight="1"/>
    <row r="2377" customFormat="1" customHeight="1"/>
    <row r="2378" customFormat="1" customHeight="1"/>
    <row r="2379" customFormat="1" customHeight="1"/>
    <row r="2380" customFormat="1" customHeight="1"/>
    <row r="2381" customFormat="1" customHeight="1"/>
    <row r="2382" customFormat="1" customHeight="1"/>
    <row r="2383" customFormat="1" customHeight="1"/>
    <row r="2384" customFormat="1" customHeight="1"/>
    <row r="2385" customFormat="1" customHeight="1"/>
    <row r="2386" customFormat="1" customHeight="1"/>
    <row r="2387" customFormat="1" customHeight="1"/>
    <row r="2388" customFormat="1" customHeight="1"/>
    <row r="2389" customFormat="1" customHeight="1"/>
    <row r="2390" customFormat="1" customHeight="1"/>
    <row r="2391" customFormat="1" customHeight="1"/>
    <row r="2392" customFormat="1" customHeight="1"/>
    <row r="2393" customFormat="1" customHeight="1"/>
    <row r="2394" customFormat="1" customHeight="1"/>
    <row r="2395" customFormat="1" customHeight="1"/>
    <row r="2396" customFormat="1" customHeight="1"/>
    <row r="2397" customFormat="1" customHeight="1"/>
    <row r="2398" customFormat="1" customHeight="1"/>
    <row r="2399" customFormat="1" customHeight="1"/>
    <row r="2400" customFormat="1" customHeight="1"/>
    <row r="2401" customFormat="1" customHeight="1"/>
    <row r="2402" customFormat="1" customHeight="1"/>
    <row r="2403" customFormat="1" customHeight="1"/>
    <row r="2404" customFormat="1" customHeight="1"/>
    <row r="2405" customFormat="1" customHeight="1"/>
    <row r="2406" customFormat="1" customHeight="1"/>
    <row r="2407" customFormat="1" customHeight="1"/>
    <row r="2408" customFormat="1" customHeight="1"/>
    <row r="2409" customFormat="1" customHeight="1"/>
    <row r="2410" customFormat="1" customHeight="1"/>
    <row r="2411" customFormat="1" customHeight="1"/>
    <row r="2412" customFormat="1" customHeight="1"/>
    <row r="2413" customFormat="1" customHeight="1"/>
    <row r="2414" customFormat="1" customHeight="1"/>
    <row r="2415" customFormat="1" customHeight="1"/>
    <row r="2416" customFormat="1" customHeight="1"/>
    <row r="2417" customFormat="1" customHeight="1"/>
    <row r="2418" customFormat="1" customHeight="1"/>
    <row r="2419" customFormat="1" customHeight="1"/>
    <row r="2420" customFormat="1" customHeight="1"/>
    <row r="2421" customFormat="1" customHeight="1"/>
    <row r="2422" customFormat="1" customHeight="1"/>
    <row r="2423" customFormat="1" customHeight="1"/>
    <row r="2424" customFormat="1" customHeight="1"/>
    <row r="2425" customFormat="1" customHeight="1"/>
    <row r="2426" customFormat="1" customHeight="1"/>
    <row r="2427" customFormat="1" customHeight="1"/>
    <row r="2428" customFormat="1" customHeight="1"/>
    <row r="2429" customFormat="1" customHeight="1"/>
    <row r="2430" customFormat="1" customHeight="1"/>
    <row r="2431" customFormat="1" customHeight="1"/>
    <row r="2432" customFormat="1" customHeight="1"/>
    <row r="2433" customFormat="1" customHeight="1"/>
    <row r="2434" customFormat="1" customHeight="1"/>
    <row r="2435" customFormat="1" customHeight="1"/>
    <row r="2436" customFormat="1" customHeight="1"/>
    <row r="2437" customFormat="1" customHeight="1"/>
    <row r="2438" customFormat="1" customHeight="1"/>
    <row r="2439" customFormat="1" customHeight="1"/>
    <row r="2440" customFormat="1" customHeight="1"/>
    <row r="2441" customFormat="1" customHeight="1"/>
    <row r="2442" customFormat="1" customHeight="1"/>
    <row r="2443" customFormat="1" customHeight="1"/>
    <row r="2444" customFormat="1" customHeight="1"/>
    <row r="2445" customFormat="1" customHeight="1"/>
    <row r="2446" customFormat="1" customHeight="1"/>
    <row r="2447" customFormat="1" customHeight="1"/>
    <row r="2448" customFormat="1" customHeight="1"/>
    <row r="2449" customFormat="1" customHeight="1"/>
    <row r="2450" customFormat="1" customHeight="1"/>
    <row r="2451" customFormat="1" customHeight="1"/>
    <row r="2452" customFormat="1" customHeight="1"/>
    <row r="2453" customFormat="1" customHeight="1"/>
    <row r="2454" customFormat="1" customHeight="1"/>
    <row r="2455" customFormat="1" customHeight="1"/>
    <row r="2456" customFormat="1" customHeight="1"/>
    <row r="2457" customFormat="1" customHeight="1"/>
    <row r="2458" customFormat="1" customHeight="1"/>
    <row r="2459" customFormat="1" customHeight="1"/>
    <row r="2460" customFormat="1" customHeight="1"/>
    <row r="2461" customFormat="1" customHeight="1"/>
    <row r="2462" customFormat="1" customHeight="1"/>
    <row r="2463" customFormat="1" customHeight="1"/>
    <row r="2464" customFormat="1" customHeight="1"/>
    <row r="2465" customFormat="1" customHeight="1"/>
    <row r="2466" customFormat="1" customHeight="1"/>
    <row r="2467" customFormat="1" customHeight="1"/>
    <row r="2468" customFormat="1" customHeight="1"/>
    <row r="2469" customFormat="1" customHeight="1"/>
    <row r="2470" customFormat="1" customHeight="1"/>
    <row r="2471" customFormat="1" customHeight="1"/>
    <row r="2472" customFormat="1" customHeight="1"/>
    <row r="2473" customFormat="1" customHeight="1"/>
    <row r="2474" customFormat="1" customHeight="1"/>
    <row r="2475" customFormat="1" customHeight="1"/>
    <row r="2476" customFormat="1" customHeight="1"/>
    <row r="2477" customFormat="1" customHeight="1"/>
    <row r="2478" customFormat="1" customHeight="1"/>
    <row r="2479" customFormat="1" customHeight="1"/>
    <row r="2480" customFormat="1" customHeight="1"/>
    <row r="2481" customFormat="1" customHeight="1"/>
    <row r="2482" customFormat="1" customHeight="1"/>
    <row r="2483" customFormat="1" customHeight="1"/>
    <row r="2484" customFormat="1" customHeight="1"/>
    <row r="2485" customFormat="1" customHeight="1"/>
    <row r="2486" customFormat="1" customHeight="1"/>
    <row r="2487" customFormat="1" customHeight="1"/>
    <row r="2488" customFormat="1" customHeight="1"/>
    <row r="2489" customFormat="1" customHeight="1"/>
    <row r="2490" customFormat="1" customHeight="1"/>
    <row r="2491" customFormat="1" customHeight="1"/>
    <row r="2492" customFormat="1" customHeight="1"/>
    <row r="2493" customFormat="1" customHeight="1"/>
    <row r="2494" customFormat="1" customHeight="1"/>
    <row r="2495" customFormat="1" customHeight="1"/>
    <row r="2496" customFormat="1" customHeight="1"/>
    <row r="2497" customFormat="1" customHeight="1"/>
    <row r="2498" customFormat="1" customHeight="1"/>
    <row r="2499" customFormat="1" customHeight="1"/>
    <row r="2500" customFormat="1" customHeight="1"/>
    <row r="2501" customFormat="1" customHeight="1"/>
    <row r="2502" customFormat="1" customHeight="1"/>
    <row r="2503" customFormat="1" customHeight="1"/>
    <row r="2504" customFormat="1" customHeight="1"/>
    <row r="2505" customFormat="1" customHeight="1"/>
    <row r="2506" customFormat="1" customHeight="1"/>
    <row r="2507" customFormat="1" customHeight="1"/>
    <row r="2508" customFormat="1" customHeight="1"/>
    <row r="2509" customFormat="1" customHeight="1"/>
    <row r="2510" customFormat="1" customHeight="1"/>
    <row r="2511" customFormat="1" customHeight="1"/>
    <row r="2512" customFormat="1" customHeight="1"/>
    <row r="2513" customFormat="1" customHeight="1"/>
    <row r="2514" customFormat="1" customHeight="1"/>
    <row r="2515" customFormat="1" customHeight="1"/>
    <row r="2516" customFormat="1" customHeight="1"/>
    <row r="2517" customFormat="1" customHeight="1"/>
    <row r="2518" customFormat="1" customHeight="1"/>
    <row r="2519" customFormat="1" customHeight="1"/>
    <row r="2520" customFormat="1" customHeight="1"/>
    <row r="2521" customFormat="1" customHeight="1"/>
    <row r="2522" customFormat="1" customHeight="1"/>
    <row r="2523" customFormat="1" customHeight="1"/>
    <row r="2524" customFormat="1" customHeight="1"/>
    <row r="2525" customFormat="1" customHeight="1"/>
    <row r="2526" customFormat="1" customHeight="1"/>
    <row r="2527" customFormat="1" customHeight="1"/>
    <row r="2528" customFormat="1" customHeight="1"/>
    <row r="2529" customFormat="1" customHeight="1"/>
    <row r="2530" customFormat="1" customHeight="1"/>
    <row r="2531" customFormat="1" customHeight="1"/>
    <row r="2532" customFormat="1" customHeight="1"/>
    <row r="2533" customFormat="1" customHeight="1"/>
    <row r="2534" customFormat="1" customHeight="1"/>
    <row r="2535" customFormat="1" customHeight="1"/>
    <row r="2536" customFormat="1" customHeight="1"/>
    <row r="2537" customFormat="1" customHeight="1"/>
    <row r="2538" customFormat="1" customHeight="1"/>
    <row r="2539" customFormat="1" customHeight="1"/>
    <row r="2540" customFormat="1" customHeight="1"/>
    <row r="2541" customFormat="1" customHeight="1"/>
    <row r="2542" customFormat="1" customHeight="1"/>
    <row r="2543" customFormat="1" customHeight="1"/>
    <row r="2544" customFormat="1" customHeight="1"/>
    <row r="2545" customFormat="1" customHeight="1"/>
    <row r="2546" customFormat="1" customHeight="1"/>
    <row r="2547" customFormat="1" customHeight="1"/>
    <row r="2548" customFormat="1" customHeight="1"/>
    <row r="2549" customFormat="1" customHeight="1"/>
    <row r="2550" customFormat="1" customHeight="1"/>
    <row r="2551" customFormat="1" customHeight="1"/>
    <row r="2552" customFormat="1" customHeight="1"/>
    <row r="2553" customFormat="1" customHeight="1"/>
    <row r="2554" customFormat="1" customHeight="1"/>
    <row r="2555" customFormat="1" customHeight="1"/>
    <row r="2556" customFormat="1" customHeight="1"/>
    <row r="2557" customFormat="1" customHeight="1"/>
    <row r="2558" customFormat="1" customHeight="1"/>
    <row r="2559" customFormat="1" customHeight="1"/>
    <row r="2560" customFormat="1" customHeight="1"/>
    <row r="2561" customFormat="1" customHeight="1"/>
    <row r="2562" customFormat="1" customHeight="1"/>
    <row r="2563" customFormat="1" customHeight="1"/>
    <row r="2564" customFormat="1" customHeight="1"/>
    <row r="2565" customFormat="1" customHeight="1"/>
    <row r="2566" customFormat="1" customHeight="1"/>
    <row r="2567" customFormat="1" customHeight="1"/>
    <row r="2568" customFormat="1" customHeight="1"/>
    <row r="2569" customFormat="1" customHeight="1"/>
    <row r="2570" customFormat="1" customHeight="1"/>
    <row r="2571" customFormat="1" customHeight="1"/>
    <row r="2572" customFormat="1" customHeight="1"/>
    <row r="2573" customFormat="1" customHeight="1"/>
    <row r="2574" customFormat="1" customHeight="1"/>
    <row r="2575" customFormat="1" customHeight="1"/>
    <row r="2576" customFormat="1" customHeight="1"/>
    <row r="2577" customFormat="1" customHeight="1"/>
    <row r="2578" customFormat="1" customHeight="1"/>
    <row r="2579" customFormat="1" customHeight="1"/>
    <row r="2580" customFormat="1" customHeight="1"/>
    <row r="2581" customFormat="1" customHeight="1"/>
    <row r="2582" customFormat="1" customHeight="1"/>
    <row r="2583" customFormat="1" customHeight="1"/>
    <row r="2584" customFormat="1" customHeight="1"/>
    <row r="2585" customFormat="1" customHeight="1"/>
    <row r="2586" customFormat="1" customHeight="1"/>
    <row r="2587" customFormat="1" customHeight="1"/>
    <row r="2588" customFormat="1" customHeight="1"/>
    <row r="2589" customFormat="1" customHeight="1"/>
    <row r="2590" customFormat="1" customHeight="1"/>
    <row r="2591" customFormat="1" customHeight="1"/>
    <row r="2592" customFormat="1" customHeight="1"/>
    <row r="2593" customFormat="1" customHeight="1"/>
    <row r="2594" customFormat="1" customHeight="1"/>
    <row r="2595" customFormat="1" customHeight="1"/>
    <row r="2596" customFormat="1" customHeight="1"/>
    <row r="2597" customFormat="1" customHeight="1"/>
    <row r="2598" customFormat="1" customHeight="1"/>
    <row r="2599" customFormat="1" customHeight="1"/>
    <row r="2600" customFormat="1" customHeight="1"/>
    <row r="2601" customFormat="1" customHeight="1"/>
    <row r="2602" customFormat="1" customHeight="1"/>
    <row r="2603" customFormat="1" customHeight="1"/>
    <row r="2604" customFormat="1" customHeight="1"/>
    <row r="2605" customFormat="1" customHeight="1"/>
    <row r="2606" customFormat="1" customHeight="1"/>
    <row r="2607" customFormat="1" customHeight="1"/>
    <row r="2608" customFormat="1" customHeight="1"/>
    <row r="2609" customFormat="1" customHeight="1"/>
    <row r="2610" customFormat="1" customHeight="1"/>
    <row r="2611" customFormat="1" customHeight="1"/>
    <row r="2612" customFormat="1" customHeight="1"/>
    <row r="2613" customFormat="1" customHeight="1"/>
    <row r="2614" customFormat="1" customHeight="1"/>
    <row r="2615" customFormat="1" customHeight="1"/>
    <row r="2616" customFormat="1" customHeight="1"/>
    <row r="2617" customFormat="1" customHeight="1"/>
    <row r="2618" customFormat="1" customHeight="1"/>
    <row r="2619" customFormat="1" customHeight="1"/>
    <row r="2620" customFormat="1" customHeight="1"/>
    <row r="2621" customFormat="1" customHeight="1"/>
    <row r="2622" customFormat="1" customHeight="1"/>
    <row r="2623" customFormat="1" customHeight="1"/>
    <row r="2624" customFormat="1" customHeight="1"/>
    <row r="2625" customFormat="1" customHeight="1"/>
    <row r="2626" customFormat="1" customHeight="1"/>
    <row r="2627" customFormat="1" customHeight="1"/>
    <row r="2628" customFormat="1" customHeight="1"/>
    <row r="2629" customFormat="1" customHeight="1"/>
    <row r="2630" customFormat="1" customHeight="1"/>
    <row r="2631" customFormat="1" customHeight="1"/>
    <row r="2632" customFormat="1" customHeight="1"/>
    <row r="2633" customFormat="1" customHeight="1"/>
    <row r="2634" customFormat="1" customHeight="1"/>
    <row r="2635" customFormat="1" customHeight="1"/>
    <row r="2636" customFormat="1" customHeight="1"/>
    <row r="2637" customFormat="1" customHeight="1"/>
    <row r="2638" customFormat="1" customHeight="1"/>
    <row r="2639" customFormat="1" customHeight="1"/>
    <row r="2640" customFormat="1" customHeight="1"/>
    <row r="2641" customFormat="1" customHeight="1"/>
    <row r="2642" customFormat="1" customHeight="1"/>
    <row r="2643" customFormat="1" customHeight="1"/>
    <row r="2644" customFormat="1" customHeight="1"/>
    <row r="2645" customFormat="1" customHeight="1"/>
    <row r="2646" customFormat="1" customHeight="1"/>
    <row r="2647" customFormat="1" customHeight="1"/>
    <row r="2648" customFormat="1" customHeight="1"/>
    <row r="2649" customFormat="1" customHeight="1"/>
    <row r="2650" customFormat="1" customHeight="1"/>
    <row r="2651" customFormat="1" customHeight="1"/>
    <row r="2652" customFormat="1" customHeight="1"/>
    <row r="2653" customFormat="1" customHeight="1"/>
    <row r="2654" customFormat="1" customHeight="1"/>
    <row r="2655" customFormat="1" customHeight="1"/>
    <row r="2656" customFormat="1" customHeight="1"/>
    <row r="2657" customFormat="1" customHeight="1"/>
    <row r="2658" customFormat="1" customHeight="1"/>
    <row r="2659" customFormat="1" customHeight="1"/>
    <row r="2660" customFormat="1" customHeight="1"/>
    <row r="2661" customFormat="1" customHeight="1"/>
    <row r="2662" customFormat="1" customHeight="1"/>
    <row r="2663" customFormat="1" customHeight="1"/>
    <row r="2664" customFormat="1" customHeight="1"/>
    <row r="2665" customFormat="1" customHeight="1"/>
    <row r="2666" customFormat="1" customHeight="1"/>
    <row r="2667" customFormat="1" customHeight="1"/>
    <row r="2668" customFormat="1" customHeight="1"/>
    <row r="2669" customFormat="1" customHeight="1"/>
    <row r="2670" customFormat="1" customHeight="1"/>
    <row r="2671" customFormat="1" customHeight="1"/>
    <row r="2672" customFormat="1" customHeight="1"/>
    <row r="2673" customFormat="1" customHeight="1"/>
    <row r="2674" customFormat="1" customHeight="1"/>
    <row r="2675" customFormat="1" customHeight="1"/>
    <row r="2676" customFormat="1" customHeight="1"/>
    <row r="2677" customFormat="1" customHeight="1"/>
    <row r="2678" customFormat="1" customHeight="1"/>
    <row r="2679" customFormat="1" customHeight="1"/>
    <row r="2680" customFormat="1" customHeight="1"/>
    <row r="2681" customFormat="1" customHeight="1"/>
    <row r="2682" customFormat="1" customHeight="1"/>
    <row r="2683" customFormat="1" customHeight="1"/>
    <row r="2684" customFormat="1" customHeight="1"/>
    <row r="2685" customFormat="1" customHeight="1"/>
    <row r="2686" customFormat="1" customHeight="1"/>
    <row r="2687" customFormat="1" customHeight="1"/>
    <row r="2688" customFormat="1" customHeight="1"/>
    <row r="2689" customFormat="1" customHeight="1"/>
    <row r="2690" customFormat="1" customHeight="1"/>
    <row r="2691" customFormat="1" customHeight="1"/>
    <row r="2692" customFormat="1" customHeight="1"/>
    <row r="2693" customFormat="1" customHeight="1"/>
    <row r="2694" customFormat="1" customHeight="1"/>
    <row r="2695" customFormat="1" customHeight="1"/>
    <row r="2696" customFormat="1" customHeight="1"/>
    <row r="2697" customFormat="1" customHeight="1"/>
    <row r="2698" customFormat="1" customHeight="1"/>
    <row r="2699" customFormat="1" customHeight="1"/>
    <row r="2700" customFormat="1" customHeight="1"/>
    <row r="2701" customFormat="1" customHeight="1"/>
    <row r="2702" customFormat="1" customHeight="1"/>
    <row r="2703" customFormat="1" customHeight="1"/>
    <row r="2704" customFormat="1" customHeight="1"/>
    <row r="2705" customFormat="1" customHeight="1"/>
    <row r="2706" customFormat="1" customHeight="1"/>
    <row r="2707" customFormat="1" customHeight="1"/>
    <row r="2708" customFormat="1" customHeight="1"/>
    <row r="2709" customFormat="1" customHeight="1"/>
    <row r="2710" customFormat="1" customHeight="1"/>
    <row r="2711" customFormat="1" customHeight="1"/>
    <row r="2712" customFormat="1" customHeight="1"/>
    <row r="2713" customFormat="1" customHeight="1"/>
    <row r="2714" customFormat="1" customHeight="1"/>
    <row r="2715" customFormat="1" customHeight="1"/>
    <row r="2716" customFormat="1" customHeight="1"/>
    <row r="2717" customFormat="1" customHeight="1"/>
    <row r="2718" customFormat="1" customHeight="1"/>
    <row r="2719" customFormat="1" customHeight="1"/>
    <row r="2720" customFormat="1" customHeight="1"/>
    <row r="2721" customFormat="1" customHeight="1"/>
    <row r="2722" customFormat="1" customHeight="1"/>
    <row r="2723" customFormat="1" customHeight="1"/>
    <row r="2724" customFormat="1" customHeight="1"/>
    <row r="2725" customFormat="1" customHeight="1"/>
    <row r="2726" customFormat="1" customHeight="1"/>
    <row r="2727" customFormat="1" customHeight="1"/>
    <row r="2728" customFormat="1" customHeight="1"/>
    <row r="2729" customFormat="1" customHeight="1"/>
    <row r="2730" customFormat="1" customHeight="1"/>
    <row r="2731" customFormat="1" customHeight="1"/>
    <row r="2732" customFormat="1" customHeight="1"/>
    <row r="2733" customFormat="1" customHeight="1"/>
    <row r="2734" customFormat="1" customHeight="1"/>
    <row r="2735" customFormat="1" customHeight="1"/>
    <row r="2736" customFormat="1" customHeight="1"/>
    <row r="2737" customFormat="1" customHeight="1"/>
    <row r="2738" customFormat="1" customHeight="1"/>
    <row r="2739" customFormat="1" customHeight="1"/>
    <row r="2740" customFormat="1" customHeight="1"/>
    <row r="2741" customFormat="1" customHeight="1"/>
    <row r="2742" customFormat="1" customHeight="1"/>
    <row r="2743" customFormat="1" customHeight="1"/>
    <row r="2744" customFormat="1" customHeight="1"/>
    <row r="2745" customFormat="1" customHeight="1"/>
    <row r="2746" customFormat="1" customHeight="1"/>
    <row r="2747" customFormat="1" customHeight="1"/>
    <row r="2748" customFormat="1" customHeight="1"/>
    <row r="2749" customFormat="1" customHeight="1"/>
    <row r="2750" customFormat="1" customHeight="1"/>
    <row r="2751" customFormat="1" customHeight="1"/>
    <row r="2752" customFormat="1" customHeight="1"/>
    <row r="2753" customFormat="1" customHeight="1"/>
    <row r="2754" customFormat="1" customHeight="1"/>
    <row r="2755" customFormat="1" customHeight="1"/>
    <row r="2756" customFormat="1" customHeight="1"/>
    <row r="2757" customFormat="1" customHeight="1"/>
    <row r="2758" customFormat="1" customHeight="1"/>
    <row r="2759" customFormat="1" customHeight="1"/>
    <row r="2760" customFormat="1" customHeight="1"/>
    <row r="2761" customFormat="1" customHeight="1"/>
    <row r="2762" customFormat="1" customHeight="1"/>
    <row r="2763" customFormat="1" customHeight="1"/>
    <row r="2764" customFormat="1" customHeight="1"/>
    <row r="2765" customFormat="1" customHeight="1"/>
    <row r="2766" customFormat="1" customHeight="1"/>
    <row r="2767" customFormat="1" customHeight="1"/>
    <row r="2768" customFormat="1" customHeight="1"/>
    <row r="2769" customFormat="1" customHeight="1"/>
    <row r="2770" customFormat="1" customHeight="1"/>
    <row r="2771" customFormat="1" customHeight="1"/>
    <row r="2772" customFormat="1" customHeight="1"/>
    <row r="2773" customFormat="1" customHeight="1"/>
    <row r="2774" customFormat="1" customHeight="1"/>
    <row r="2775" customFormat="1" customHeight="1"/>
    <row r="2776" customFormat="1" customHeight="1"/>
    <row r="2777" customFormat="1" customHeight="1"/>
    <row r="2778" customFormat="1" customHeight="1"/>
    <row r="2779" customFormat="1" customHeight="1"/>
    <row r="2780" customFormat="1" customHeight="1"/>
    <row r="2781" customFormat="1" customHeight="1"/>
    <row r="2782" customFormat="1" customHeight="1"/>
    <row r="2783" customFormat="1" customHeight="1"/>
    <row r="2784" customFormat="1" customHeight="1"/>
    <row r="2785" customFormat="1" customHeight="1"/>
    <row r="2786" customFormat="1" customHeight="1"/>
    <row r="2787" customFormat="1" customHeight="1"/>
    <row r="2788" customFormat="1" customHeight="1"/>
    <row r="2789" customFormat="1" customHeight="1"/>
    <row r="2790" customFormat="1" customHeight="1"/>
    <row r="2791" customFormat="1" customHeight="1"/>
    <row r="2792" customFormat="1" customHeight="1"/>
    <row r="2793" customFormat="1" customHeight="1"/>
    <row r="2794" customFormat="1" customHeight="1"/>
    <row r="2795" customFormat="1" customHeight="1"/>
    <row r="2796" customFormat="1" customHeight="1"/>
    <row r="2797" customFormat="1" customHeight="1"/>
    <row r="2798" customFormat="1" customHeight="1"/>
    <row r="2799" customFormat="1" customHeight="1"/>
    <row r="2800" customFormat="1" customHeight="1"/>
    <row r="2801" customFormat="1" customHeight="1"/>
    <row r="2802" customFormat="1" customHeight="1"/>
    <row r="2803" customFormat="1" customHeight="1"/>
    <row r="2804" customFormat="1" customHeight="1"/>
    <row r="2805" customFormat="1" customHeight="1"/>
    <row r="2806" customFormat="1" customHeight="1"/>
    <row r="2807" customFormat="1" customHeight="1"/>
    <row r="2808" customFormat="1" customHeight="1"/>
    <row r="2809" customFormat="1" customHeight="1"/>
    <row r="2810" customFormat="1" customHeight="1"/>
    <row r="2811" customFormat="1" customHeight="1"/>
    <row r="2812" customFormat="1" customHeight="1"/>
    <row r="2813" customFormat="1" customHeight="1"/>
    <row r="2814" customFormat="1" customHeight="1"/>
    <row r="2815" customFormat="1" customHeight="1"/>
    <row r="2816" customFormat="1" customHeight="1"/>
    <row r="2817" customFormat="1" customHeight="1"/>
    <row r="2818" customFormat="1" customHeight="1"/>
    <row r="2819" customFormat="1" customHeight="1"/>
    <row r="2820" customFormat="1" customHeight="1"/>
    <row r="2821" customFormat="1" customHeight="1"/>
    <row r="2822" customFormat="1" customHeight="1"/>
    <row r="2823" customFormat="1" customHeight="1"/>
    <row r="2824" customFormat="1" customHeight="1"/>
    <row r="2825" customFormat="1" customHeight="1"/>
    <row r="2826" customFormat="1" customHeight="1"/>
    <row r="2827" customFormat="1" customHeight="1"/>
    <row r="2828" customFormat="1" customHeight="1"/>
    <row r="2829" customFormat="1" customHeight="1"/>
    <row r="2830" customFormat="1" customHeight="1"/>
    <row r="2831" customFormat="1" customHeight="1"/>
    <row r="2832" customFormat="1" customHeight="1"/>
    <row r="2833" customFormat="1" customHeight="1"/>
    <row r="2834" customFormat="1" customHeight="1"/>
    <row r="2835" customFormat="1" customHeight="1"/>
    <row r="2836" customFormat="1" customHeight="1"/>
    <row r="2837" customFormat="1" customHeight="1"/>
    <row r="2838" customFormat="1" customHeight="1"/>
    <row r="2839" customFormat="1" customHeight="1"/>
    <row r="2840" customFormat="1" customHeight="1"/>
    <row r="2841" customFormat="1" customHeight="1"/>
    <row r="2842" customFormat="1" customHeight="1"/>
    <row r="2843" customFormat="1" customHeight="1"/>
    <row r="2844" customFormat="1" customHeight="1"/>
    <row r="2845" customFormat="1" customHeight="1"/>
    <row r="2846" customFormat="1" customHeight="1"/>
    <row r="2847" customFormat="1" customHeight="1"/>
    <row r="2848" customFormat="1" customHeight="1"/>
    <row r="2849" customFormat="1" customHeight="1"/>
    <row r="2850" customFormat="1" customHeight="1"/>
    <row r="2851" customFormat="1" customHeight="1"/>
    <row r="2852" customFormat="1" customHeight="1"/>
    <row r="2853" customFormat="1" customHeight="1"/>
    <row r="2854" customFormat="1" customHeight="1"/>
    <row r="2855" customFormat="1" customHeight="1"/>
    <row r="2856" customFormat="1" customHeight="1"/>
    <row r="2857" customFormat="1" customHeight="1"/>
    <row r="2858" customFormat="1" customHeight="1"/>
    <row r="2859" customFormat="1" customHeight="1"/>
    <row r="2860" customFormat="1" customHeight="1"/>
    <row r="2861" customFormat="1" customHeight="1"/>
    <row r="2862" customFormat="1" customHeight="1"/>
    <row r="2863" customFormat="1" customHeight="1"/>
    <row r="2864" customFormat="1" customHeight="1"/>
    <row r="2865" customFormat="1" customHeight="1"/>
    <row r="2866" customFormat="1" customHeight="1"/>
    <row r="2867" customFormat="1" customHeight="1"/>
    <row r="2868" customFormat="1" customHeight="1"/>
    <row r="2869" customFormat="1" customHeight="1"/>
    <row r="2870" customFormat="1" customHeight="1"/>
    <row r="2871" customFormat="1" customHeight="1"/>
    <row r="2872" customFormat="1" customHeight="1"/>
    <row r="2873" customFormat="1" customHeight="1"/>
    <row r="2874" customFormat="1" customHeight="1"/>
    <row r="2875" customFormat="1" customHeight="1"/>
    <row r="2876" customFormat="1" customHeight="1"/>
    <row r="2877" customFormat="1" customHeight="1"/>
    <row r="2878" customFormat="1" customHeight="1"/>
    <row r="2879" customFormat="1" customHeight="1"/>
    <row r="2880" customFormat="1" customHeight="1"/>
    <row r="2881" customFormat="1" customHeight="1"/>
    <row r="2882" customFormat="1" customHeight="1"/>
    <row r="2883" customFormat="1" customHeight="1"/>
    <row r="2884" customFormat="1" customHeight="1"/>
    <row r="2885" customFormat="1" customHeight="1"/>
    <row r="2886" customFormat="1" customHeight="1"/>
    <row r="2887" customFormat="1" customHeight="1"/>
    <row r="2888" customFormat="1" customHeight="1"/>
    <row r="2889" customFormat="1" customHeight="1"/>
    <row r="2890" customFormat="1" customHeight="1"/>
    <row r="2891" customFormat="1" customHeight="1"/>
    <row r="2892" customFormat="1" customHeight="1"/>
    <row r="2893" customFormat="1" customHeight="1"/>
    <row r="2894" customFormat="1" customHeight="1"/>
    <row r="2895" customFormat="1" customHeight="1"/>
    <row r="2896" customFormat="1" customHeight="1"/>
    <row r="2897" customFormat="1" customHeight="1"/>
    <row r="2898" customFormat="1" customHeight="1"/>
    <row r="2899" customFormat="1" customHeight="1"/>
    <row r="2900" customFormat="1" customHeight="1"/>
    <row r="2901" customFormat="1" customHeight="1"/>
    <row r="2902" customFormat="1" customHeight="1"/>
    <row r="2903" customFormat="1" customHeight="1"/>
    <row r="2904" customFormat="1" customHeight="1"/>
    <row r="2905" customFormat="1" customHeight="1"/>
    <row r="2906" customFormat="1" customHeight="1"/>
    <row r="2907" customFormat="1" customHeight="1"/>
    <row r="2908" customFormat="1" customHeight="1"/>
    <row r="2909" customFormat="1" customHeight="1"/>
    <row r="2910" customFormat="1" customHeight="1"/>
    <row r="2911" customFormat="1" customHeight="1"/>
    <row r="2912" customFormat="1" customHeight="1"/>
    <row r="2913" customFormat="1" customHeight="1"/>
    <row r="2914" customFormat="1" customHeight="1"/>
    <row r="2915" customFormat="1" customHeight="1"/>
    <row r="2916" customFormat="1" customHeight="1"/>
    <row r="2917" customFormat="1" customHeight="1"/>
    <row r="2918" customFormat="1" customHeight="1"/>
    <row r="2919" customFormat="1" customHeight="1"/>
    <row r="2920" customFormat="1" customHeight="1"/>
    <row r="2921" customFormat="1" customHeight="1"/>
    <row r="2922" customFormat="1" customHeight="1"/>
    <row r="2923" customFormat="1" customHeight="1"/>
    <row r="2924" customFormat="1" customHeight="1"/>
    <row r="2925" customFormat="1" customHeight="1"/>
    <row r="2926" customFormat="1" customHeight="1"/>
    <row r="2927" customFormat="1" customHeight="1"/>
    <row r="2928" customFormat="1" customHeight="1"/>
    <row r="2929" customFormat="1" customHeight="1"/>
    <row r="2930" customFormat="1" customHeight="1"/>
    <row r="2931" customFormat="1" customHeight="1"/>
    <row r="2932" customFormat="1" customHeight="1"/>
    <row r="2933" customFormat="1" customHeight="1"/>
    <row r="2934" customFormat="1" customHeight="1"/>
    <row r="2935" customFormat="1" customHeight="1"/>
    <row r="2936" customFormat="1" customHeight="1"/>
    <row r="2937" customFormat="1" customHeight="1"/>
    <row r="2938" customFormat="1" customHeight="1"/>
    <row r="2939" customFormat="1" customHeight="1"/>
    <row r="2940" customFormat="1" customHeight="1"/>
    <row r="2941" customFormat="1" customHeight="1"/>
    <row r="2942" customFormat="1" customHeight="1"/>
    <row r="2943" customFormat="1" customHeight="1"/>
    <row r="2944" customFormat="1" customHeight="1"/>
    <row r="2945" customFormat="1" customHeight="1"/>
    <row r="2946" customFormat="1" customHeight="1"/>
    <row r="2947" customFormat="1" customHeight="1"/>
    <row r="2948" customFormat="1" customHeight="1"/>
    <row r="2949" customFormat="1" customHeight="1"/>
    <row r="2950" customFormat="1" customHeight="1"/>
    <row r="2951" customFormat="1" customHeight="1"/>
    <row r="2952" customFormat="1" customHeight="1"/>
    <row r="2953" customFormat="1" customHeight="1"/>
    <row r="2954" customFormat="1" customHeight="1"/>
    <row r="2955" customFormat="1" customHeight="1"/>
    <row r="2956" customFormat="1" customHeight="1"/>
    <row r="2957" customFormat="1" customHeight="1"/>
    <row r="2958" customFormat="1" customHeight="1"/>
    <row r="2959" customFormat="1" customHeight="1"/>
    <row r="2960" customFormat="1" customHeight="1"/>
    <row r="2961" customFormat="1" customHeight="1"/>
    <row r="2962" customFormat="1" customHeight="1"/>
    <row r="2963" customFormat="1" customHeight="1"/>
    <row r="2964" customFormat="1" customHeight="1"/>
    <row r="2965" customFormat="1" customHeight="1"/>
    <row r="2966" customFormat="1" customHeight="1"/>
    <row r="2967" customFormat="1" customHeight="1"/>
    <row r="2968" customFormat="1" customHeight="1"/>
    <row r="2969" customFormat="1" customHeight="1"/>
    <row r="2970" customFormat="1" customHeight="1"/>
    <row r="2971" customFormat="1" customHeight="1"/>
    <row r="2972" customFormat="1" customHeight="1"/>
    <row r="2973" customFormat="1" customHeight="1"/>
    <row r="2974" customFormat="1" customHeight="1"/>
    <row r="2975" customFormat="1" customHeight="1"/>
    <row r="2976" customFormat="1" customHeight="1"/>
    <row r="2977" customFormat="1" customHeight="1"/>
    <row r="2978" customFormat="1" customHeight="1"/>
    <row r="2979" customFormat="1" customHeight="1"/>
    <row r="2980" customFormat="1" customHeight="1"/>
    <row r="2981" customFormat="1" customHeight="1"/>
    <row r="2982" customFormat="1" customHeight="1"/>
    <row r="2983" customFormat="1" customHeight="1"/>
    <row r="2984" customFormat="1" customHeight="1"/>
    <row r="2985" customFormat="1" customHeight="1"/>
    <row r="2986" customFormat="1" customHeight="1"/>
    <row r="2987" customFormat="1" customHeight="1"/>
    <row r="2988" customFormat="1" customHeight="1"/>
    <row r="2989" customFormat="1" customHeight="1"/>
    <row r="2990" customFormat="1" customHeight="1"/>
    <row r="2991" customFormat="1" customHeight="1"/>
    <row r="2992" customFormat="1" customHeight="1"/>
    <row r="2993" customFormat="1" customHeight="1"/>
    <row r="2994" customFormat="1" customHeight="1"/>
    <row r="2995" customFormat="1" customHeight="1"/>
    <row r="2996" customFormat="1" customHeight="1"/>
    <row r="2997" customFormat="1" customHeight="1"/>
    <row r="2998" customFormat="1" customHeight="1"/>
    <row r="2999" customFormat="1" customHeight="1"/>
    <row r="3000" customFormat="1" customHeight="1"/>
    <row r="3001" customFormat="1" customHeight="1"/>
    <row r="3002" customFormat="1" customHeight="1"/>
    <row r="3003" customFormat="1" customHeight="1"/>
    <row r="3004" customFormat="1" customHeight="1"/>
    <row r="3005" customFormat="1" customHeight="1"/>
    <row r="3006" customFormat="1" customHeight="1"/>
    <row r="3007" customFormat="1" customHeight="1"/>
    <row r="3008" customFormat="1" customHeight="1"/>
    <row r="3009" customFormat="1" customHeight="1"/>
    <row r="3010" customFormat="1" customHeight="1"/>
    <row r="3011" customFormat="1" customHeight="1"/>
    <row r="3012" customFormat="1" customHeight="1"/>
    <row r="3013" customFormat="1" customHeight="1"/>
    <row r="3014" customFormat="1" customHeight="1"/>
    <row r="3015" customFormat="1" customHeight="1"/>
    <row r="3016" customFormat="1" customHeight="1"/>
    <row r="3017" customFormat="1" customHeight="1"/>
    <row r="3018" customFormat="1" customHeight="1"/>
    <row r="3019" customFormat="1" customHeight="1"/>
    <row r="3020" customFormat="1" customHeight="1"/>
    <row r="3021" customFormat="1" customHeight="1"/>
    <row r="3022" customFormat="1" customHeight="1"/>
    <row r="3023" customFormat="1" customHeight="1"/>
    <row r="3024" customFormat="1" customHeight="1"/>
    <row r="3025" customFormat="1" customHeight="1"/>
    <row r="3026" customFormat="1" customHeight="1"/>
    <row r="3027" customFormat="1" customHeight="1"/>
    <row r="3028" customFormat="1" customHeight="1"/>
    <row r="3029" customFormat="1" customHeight="1"/>
    <row r="3030" customFormat="1" customHeight="1"/>
    <row r="3031" customFormat="1" customHeight="1"/>
    <row r="3032" customFormat="1" customHeight="1"/>
    <row r="3033" customFormat="1" customHeight="1"/>
    <row r="3034" customFormat="1" customHeight="1"/>
    <row r="3035" customFormat="1" customHeight="1"/>
    <row r="3036" customFormat="1" customHeight="1"/>
    <row r="3037" customFormat="1" customHeight="1"/>
    <row r="3038" customFormat="1" customHeight="1"/>
    <row r="3039" customFormat="1" customHeight="1"/>
    <row r="3040" customFormat="1" customHeight="1"/>
    <row r="3041" customFormat="1" customHeight="1"/>
    <row r="3042" customFormat="1" customHeight="1"/>
    <row r="3043" customFormat="1" customHeight="1"/>
    <row r="3044" customFormat="1" customHeight="1"/>
    <row r="3045" customFormat="1" customHeight="1"/>
    <row r="3046" customFormat="1" customHeight="1"/>
    <row r="3047" customFormat="1" customHeight="1"/>
    <row r="3048" customFormat="1" customHeight="1"/>
    <row r="3049" customFormat="1" customHeight="1"/>
    <row r="3050" customFormat="1" customHeight="1"/>
    <row r="3051" customFormat="1" customHeight="1"/>
    <row r="3052" customFormat="1" customHeight="1"/>
    <row r="3053" customFormat="1" customHeight="1"/>
    <row r="3054" customFormat="1" customHeight="1"/>
    <row r="3055" customFormat="1" customHeight="1"/>
    <row r="3056" customFormat="1" customHeight="1"/>
    <row r="3057" customFormat="1" customHeight="1"/>
    <row r="3058" customFormat="1" customHeight="1"/>
    <row r="3059" customFormat="1" customHeight="1"/>
    <row r="3060" customFormat="1" customHeight="1"/>
    <row r="3061" customFormat="1" customHeight="1"/>
    <row r="3062" customFormat="1" customHeight="1"/>
    <row r="3063" customFormat="1" customHeight="1"/>
    <row r="3064" customFormat="1" customHeight="1"/>
    <row r="3065" customFormat="1" customHeight="1"/>
    <row r="3066" customFormat="1" customHeight="1"/>
    <row r="3067" customFormat="1" customHeight="1"/>
    <row r="3068" customFormat="1" customHeight="1"/>
    <row r="3069" customFormat="1" customHeight="1"/>
    <row r="3070" customFormat="1" customHeight="1"/>
    <row r="3071" customFormat="1" customHeight="1"/>
    <row r="3072" customFormat="1" customHeight="1"/>
    <row r="3073" customFormat="1" customHeight="1"/>
    <row r="3074" customFormat="1" customHeight="1"/>
    <row r="3075" customFormat="1" customHeight="1"/>
    <row r="3076" customFormat="1" customHeight="1"/>
    <row r="3077" customFormat="1" customHeight="1"/>
    <row r="3078" customFormat="1" customHeight="1"/>
    <row r="3079" customFormat="1" customHeight="1"/>
    <row r="3080" customFormat="1" customHeight="1"/>
    <row r="3081" customFormat="1" customHeight="1"/>
    <row r="3082" customFormat="1" customHeight="1"/>
    <row r="3083" customFormat="1" customHeight="1"/>
    <row r="3084" customFormat="1" customHeight="1"/>
    <row r="3085" customFormat="1" customHeight="1"/>
    <row r="3086" customFormat="1" customHeight="1"/>
    <row r="3087" customFormat="1" customHeight="1"/>
    <row r="3088" customFormat="1" customHeight="1"/>
    <row r="3089" customFormat="1" customHeight="1"/>
    <row r="3090" customFormat="1" customHeight="1"/>
    <row r="3091" customFormat="1" customHeight="1"/>
    <row r="3092" customFormat="1" customHeight="1"/>
    <row r="3093" customFormat="1" customHeight="1"/>
    <row r="3094" customFormat="1" customHeight="1"/>
    <row r="3095" customFormat="1" customHeight="1"/>
    <row r="3096" customFormat="1" customHeight="1"/>
    <row r="3097" customFormat="1" customHeight="1"/>
    <row r="3098" customFormat="1" customHeight="1"/>
    <row r="3099" customFormat="1" customHeight="1"/>
    <row r="3100" customFormat="1" customHeight="1"/>
    <row r="3101" customFormat="1" customHeight="1"/>
    <row r="3102" customFormat="1" customHeight="1"/>
    <row r="3103" customFormat="1" customHeight="1"/>
    <row r="3104" customFormat="1" customHeight="1"/>
    <row r="3105" customFormat="1" customHeight="1"/>
    <row r="3106" customFormat="1" customHeight="1"/>
    <row r="3107" customFormat="1" customHeight="1"/>
    <row r="3108" customFormat="1" customHeight="1"/>
    <row r="3109" customFormat="1" customHeight="1"/>
    <row r="3110" customFormat="1" customHeight="1"/>
    <row r="3111" customFormat="1" customHeight="1"/>
    <row r="3112" customFormat="1" customHeight="1"/>
    <row r="3113" customFormat="1" customHeight="1"/>
    <row r="3114" customFormat="1" customHeight="1"/>
    <row r="3115" customFormat="1" customHeight="1"/>
    <row r="3116" customFormat="1" customHeight="1"/>
    <row r="3117" customFormat="1" customHeight="1"/>
    <row r="3118" customFormat="1" customHeight="1"/>
    <row r="3119" customFormat="1" customHeight="1"/>
    <row r="3120" customFormat="1" customHeight="1"/>
    <row r="3121" customFormat="1" customHeight="1"/>
    <row r="3122" customFormat="1" customHeight="1"/>
    <row r="3123" customFormat="1" customHeight="1"/>
    <row r="3124" customFormat="1" customHeight="1"/>
    <row r="3125" customFormat="1" customHeight="1"/>
    <row r="3126" customFormat="1" customHeight="1"/>
    <row r="3127" customFormat="1" customHeight="1"/>
    <row r="3128" customFormat="1" customHeight="1"/>
    <row r="3129" customFormat="1" customHeight="1"/>
    <row r="3130" customFormat="1" customHeight="1"/>
    <row r="3131" customFormat="1" customHeight="1"/>
    <row r="3132" customFormat="1" customHeight="1"/>
    <row r="3133" customFormat="1" customHeight="1"/>
    <row r="3134" customFormat="1" customHeight="1"/>
    <row r="3135" customFormat="1" customHeight="1"/>
    <row r="3136" customFormat="1" customHeight="1"/>
    <row r="3137" customFormat="1" customHeight="1"/>
    <row r="3138" customFormat="1" customHeight="1"/>
    <row r="3139" customFormat="1" customHeight="1"/>
    <row r="3140" customFormat="1" customHeight="1"/>
    <row r="3141" customFormat="1" customHeight="1"/>
    <row r="3142" customFormat="1" customHeight="1"/>
    <row r="3143" customFormat="1" customHeight="1"/>
    <row r="3144" customFormat="1" customHeight="1"/>
    <row r="3145" customFormat="1" customHeight="1"/>
    <row r="3146" customFormat="1" customHeight="1"/>
    <row r="3147" customFormat="1" customHeight="1"/>
    <row r="3148" customFormat="1" customHeight="1"/>
    <row r="3149" customFormat="1" customHeight="1"/>
    <row r="3150" customFormat="1" customHeight="1"/>
    <row r="3151" customFormat="1" customHeight="1"/>
    <row r="3152" customFormat="1" customHeight="1"/>
    <row r="3153" customFormat="1" customHeight="1"/>
    <row r="3154" customFormat="1" customHeight="1"/>
    <row r="3155" customFormat="1" customHeight="1"/>
    <row r="3156" customFormat="1" customHeight="1"/>
    <row r="3157" customFormat="1" customHeight="1"/>
    <row r="3158" customFormat="1" customHeight="1"/>
    <row r="3159" customFormat="1" customHeight="1"/>
    <row r="3160" customFormat="1" customHeight="1"/>
    <row r="3161" customFormat="1" customHeight="1"/>
    <row r="3162" customFormat="1" customHeight="1"/>
    <row r="3163" customFormat="1" customHeight="1"/>
    <row r="3164" customFormat="1" customHeight="1"/>
    <row r="3165" customFormat="1" customHeight="1"/>
    <row r="3166" customFormat="1" customHeight="1"/>
    <row r="3167" customFormat="1" customHeight="1"/>
    <row r="3168" customFormat="1" customHeight="1"/>
    <row r="3169" customFormat="1" customHeight="1"/>
    <row r="3170" customFormat="1" customHeight="1"/>
    <row r="3171" customFormat="1" customHeight="1"/>
    <row r="3172" customFormat="1" customHeight="1"/>
    <row r="3173" customFormat="1" customHeight="1"/>
    <row r="3174" customFormat="1" customHeight="1"/>
    <row r="3175" customFormat="1" customHeight="1"/>
    <row r="3176" customFormat="1" customHeight="1"/>
    <row r="3177" customFormat="1" customHeight="1"/>
    <row r="3178" customFormat="1" customHeight="1"/>
    <row r="3179" customFormat="1" customHeight="1"/>
    <row r="3180" customFormat="1" customHeight="1"/>
    <row r="3181" customFormat="1" customHeight="1"/>
    <row r="3182" customFormat="1" customHeight="1"/>
    <row r="3183" customFormat="1" customHeight="1"/>
    <row r="3184" customFormat="1" customHeight="1"/>
    <row r="3185" customFormat="1" customHeight="1"/>
    <row r="3186" customFormat="1" customHeight="1"/>
    <row r="3187" customFormat="1" customHeight="1"/>
    <row r="3188" customFormat="1" customHeight="1"/>
    <row r="3189" customFormat="1" customHeight="1"/>
    <row r="3190" customFormat="1" customHeight="1"/>
    <row r="3191" customFormat="1" customHeight="1"/>
    <row r="3192" customFormat="1" customHeight="1"/>
    <row r="3193" customFormat="1" customHeight="1"/>
    <row r="3194" customFormat="1" customHeight="1"/>
    <row r="3195" customFormat="1" customHeight="1"/>
    <row r="3196" customFormat="1" customHeight="1"/>
    <row r="3197" customFormat="1" customHeight="1"/>
    <row r="3198" customFormat="1" customHeight="1"/>
    <row r="3199" customFormat="1" customHeight="1"/>
    <row r="3200" customFormat="1" customHeight="1"/>
    <row r="3201" customFormat="1" customHeight="1"/>
    <row r="3202" customFormat="1" customHeight="1"/>
    <row r="3203" customFormat="1" customHeight="1"/>
    <row r="3204" customFormat="1" customHeight="1"/>
    <row r="3205" customFormat="1" customHeight="1"/>
    <row r="3206" customFormat="1" customHeight="1"/>
    <row r="3207" customFormat="1" customHeight="1"/>
    <row r="3208" customFormat="1" customHeight="1"/>
    <row r="3209" customFormat="1" customHeight="1"/>
    <row r="3210" customFormat="1" customHeight="1"/>
    <row r="3211" customFormat="1" customHeight="1"/>
    <row r="3212" customFormat="1" customHeight="1"/>
    <row r="3213" customFormat="1" customHeight="1"/>
    <row r="3214" customFormat="1" customHeight="1"/>
    <row r="3215" customFormat="1" customHeight="1"/>
    <row r="3216" customFormat="1" customHeight="1"/>
    <row r="3217" customFormat="1" customHeight="1"/>
    <row r="3218" customFormat="1" customHeight="1"/>
    <row r="3219" customFormat="1" customHeight="1"/>
    <row r="3220" customFormat="1" customHeight="1"/>
    <row r="3221" customFormat="1" customHeight="1"/>
    <row r="3222" customFormat="1" customHeight="1"/>
    <row r="3223" customFormat="1" customHeight="1"/>
    <row r="3224" customFormat="1" customHeight="1"/>
    <row r="3225" customFormat="1" customHeight="1"/>
    <row r="3226" customFormat="1" customHeight="1"/>
    <row r="3227" customFormat="1" customHeight="1"/>
    <row r="3228" customFormat="1" customHeight="1"/>
    <row r="3229" customFormat="1" customHeight="1"/>
    <row r="3230" customFormat="1" customHeight="1"/>
    <row r="3231" customFormat="1" customHeight="1"/>
    <row r="3232" customFormat="1" customHeight="1"/>
    <row r="3233" customFormat="1" customHeight="1"/>
    <row r="3234" customFormat="1" customHeight="1"/>
    <row r="3235" customFormat="1" customHeight="1"/>
    <row r="3236" customFormat="1" customHeight="1"/>
    <row r="3237" customFormat="1" customHeight="1"/>
    <row r="3238" customFormat="1" customHeight="1"/>
    <row r="3239" customFormat="1" customHeight="1"/>
    <row r="3240" customFormat="1" customHeight="1"/>
    <row r="3241" customFormat="1" customHeight="1"/>
    <row r="3242" customFormat="1" customHeight="1"/>
    <row r="3243" customFormat="1" customHeight="1"/>
    <row r="3244" customFormat="1" customHeight="1"/>
    <row r="3245" customFormat="1" customHeight="1"/>
    <row r="3246" customFormat="1" customHeight="1"/>
    <row r="3247" customFormat="1" customHeight="1"/>
    <row r="3248" customFormat="1" customHeight="1"/>
    <row r="3249" customFormat="1" customHeight="1"/>
    <row r="3250" customFormat="1" customHeight="1"/>
    <row r="3251" customFormat="1" customHeight="1"/>
    <row r="3252" customFormat="1" customHeight="1"/>
    <row r="3253" customFormat="1" customHeight="1"/>
    <row r="3254" customFormat="1" customHeight="1"/>
    <row r="3255" customFormat="1" customHeight="1"/>
    <row r="3256" customFormat="1" customHeight="1"/>
    <row r="3257" customFormat="1" customHeight="1"/>
    <row r="3258" customFormat="1" customHeight="1"/>
    <row r="3259" customFormat="1" customHeight="1"/>
    <row r="3260" customFormat="1" customHeight="1"/>
    <row r="3261" customFormat="1" customHeight="1"/>
    <row r="3262" customFormat="1" customHeight="1"/>
    <row r="3263" customFormat="1" customHeight="1"/>
    <row r="3264" customFormat="1" customHeight="1"/>
    <row r="3265" customFormat="1" customHeight="1"/>
    <row r="3266" customFormat="1" customHeight="1"/>
    <row r="3267" customFormat="1" customHeight="1"/>
    <row r="3268" customFormat="1" customHeight="1"/>
    <row r="3269" customFormat="1" customHeight="1"/>
    <row r="3270" customFormat="1" customHeight="1"/>
    <row r="3271" customFormat="1" customHeight="1"/>
    <row r="3272" customFormat="1" customHeight="1"/>
    <row r="3273" customFormat="1" customHeight="1"/>
    <row r="3274" customFormat="1" customHeight="1"/>
    <row r="3275" customFormat="1" customHeight="1"/>
    <row r="3276" customFormat="1" customHeight="1"/>
    <row r="3277" customFormat="1" customHeight="1"/>
    <row r="3278" customFormat="1" customHeight="1"/>
    <row r="3279" customFormat="1" customHeight="1"/>
    <row r="3280" customFormat="1" customHeight="1"/>
    <row r="3281" customFormat="1" customHeight="1"/>
    <row r="3282" customFormat="1" customHeight="1"/>
    <row r="3283" customFormat="1" customHeight="1"/>
    <row r="3284" customFormat="1" customHeight="1"/>
    <row r="3285" customFormat="1" customHeight="1"/>
    <row r="3286" customFormat="1" customHeight="1"/>
    <row r="3287" customFormat="1" customHeight="1"/>
    <row r="3288" customFormat="1" customHeight="1"/>
    <row r="3289" customFormat="1" customHeight="1"/>
    <row r="3290" customFormat="1" customHeight="1"/>
    <row r="3291" customFormat="1" customHeight="1"/>
    <row r="3292" customFormat="1" customHeight="1"/>
    <row r="3293" customFormat="1" customHeight="1"/>
    <row r="3294" customFormat="1" customHeight="1"/>
    <row r="3295" customFormat="1" customHeight="1"/>
    <row r="3296" customFormat="1" customHeight="1"/>
    <row r="3297" customFormat="1" customHeight="1"/>
    <row r="3298" customFormat="1" customHeight="1"/>
    <row r="3299" customFormat="1" customHeight="1"/>
    <row r="3300" customFormat="1" customHeight="1"/>
    <row r="3301" customFormat="1" customHeight="1"/>
    <row r="3302" customFormat="1" customHeight="1"/>
    <row r="3303" customFormat="1" customHeight="1"/>
    <row r="3304" customFormat="1" customHeight="1"/>
    <row r="3305" customFormat="1" customHeight="1"/>
    <row r="3306" customFormat="1" customHeight="1"/>
    <row r="3307" customFormat="1" customHeight="1"/>
    <row r="3308" customFormat="1" customHeight="1"/>
    <row r="3309" customFormat="1" customHeight="1"/>
    <row r="3310" customFormat="1" customHeight="1"/>
    <row r="3311" customFormat="1" customHeight="1"/>
    <row r="3312" customFormat="1" customHeight="1"/>
    <row r="3313" customFormat="1" customHeight="1"/>
    <row r="3314" customFormat="1" customHeight="1"/>
    <row r="3315" customFormat="1" customHeight="1"/>
    <row r="3316" customFormat="1" customHeight="1"/>
    <row r="3317" customFormat="1" customHeight="1"/>
    <row r="3318" customFormat="1" customHeight="1"/>
    <row r="3319" customFormat="1" customHeight="1"/>
    <row r="3320" customFormat="1" customHeight="1"/>
    <row r="3321" customFormat="1" customHeight="1"/>
    <row r="3322" customFormat="1" customHeight="1"/>
    <row r="3323" customFormat="1" customHeight="1"/>
    <row r="3324" customFormat="1" customHeight="1"/>
    <row r="3325" customFormat="1" customHeight="1"/>
    <row r="3326" customFormat="1" customHeight="1"/>
    <row r="3327" customFormat="1" customHeight="1"/>
    <row r="3328" customFormat="1" customHeight="1"/>
    <row r="3329" customFormat="1" customHeight="1"/>
    <row r="3330" customFormat="1" customHeight="1"/>
    <row r="3331" customFormat="1" customHeight="1"/>
    <row r="3332" customFormat="1" customHeight="1"/>
    <row r="3333" customFormat="1" customHeight="1"/>
    <row r="3334" customFormat="1" customHeight="1"/>
    <row r="3335" customFormat="1" customHeight="1"/>
    <row r="3336" customFormat="1" customHeight="1"/>
    <row r="3337" customFormat="1" customHeight="1"/>
    <row r="3338" customFormat="1" customHeight="1"/>
    <row r="3339" customFormat="1" customHeight="1"/>
    <row r="3340" customFormat="1" customHeight="1"/>
    <row r="3341" customFormat="1" customHeight="1"/>
    <row r="3342" customFormat="1" customHeight="1"/>
    <row r="3343" customFormat="1" customHeight="1"/>
    <row r="3344" customFormat="1" customHeight="1"/>
    <row r="3345" customFormat="1" customHeight="1"/>
    <row r="3346" customFormat="1" customHeight="1"/>
    <row r="3347" customFormat="1" customHeight="1"/>
    <row r="3348" customFormat="1" customHeight="1"/>
    <row r="3349" customFormat="1" customHeight="1"/>
    <row r="3350" customFormat="1" customHeight="1"/>
    <row r="3351" customFormat="1" customHeight="1"/>
    <row r="3352" customFormat="1" customHeight="1"/>
    <row r="3353" customFormat="1" customHeight="1"/>
    <row r="3354" customFormat="1" customHeight="1"/>
    <row r="3355" customFormat="1" customHeight="1"/>
    <row r="3356" customFormat="1" customHeight="1"/>
    <row r="3357" customFormat="1" customHeight="1"/>
    <row r="3358" customFormat="1" customHeight="1"/>
    <row r="3359" customFormat="1" customHeight="1"/>
    <row r="3360" customFormat="1" customHeight="1"/>
    <row r="3361" customFormat="1" customHeight="1"/>
    <row r="3362" customFormat="1" customHeight="1"/>
    <row r="3363" customFormat="1" customHeight="1"/>
    <row r="3364" customFormat="1" customHeight="1"/>
    <row r="3365" customFormat="1" customHeight="1"/>
    <row r="3366" customFormat="1" customHeight="1"/>
    <row r="3367" customFormat="1" customHeight="1"/>
    <row r="3368" customFormat="1" customHeight="1"/>
    <row r="3369" customFormat="1" customHeight="1"/>
    <row r="3370" customFormat="1" customHeight="1"/>
    <row r="3371" customFormat="1" customHeight="1"/>
    <row r="3372" customFormat="1" customHeight="1"/>
    <row r="3373" customFormat="1" customHeight="1"/>
    <row r="3374" customFormat="1" customHeight="1"/>
    <row r="3375" customFormat="1" customHeight="1"/>
    <row r="3376" customFormat="1" customHeight="1"/>
    <row r="3377" customFormat="1" customHeight="1"/>
    <row r="3378" customFormat="1" customHeight="1"/>
    <row r="3379" customFormat="1" customHeight="1"/>
    <row r="3380" customFormat="1" customHeight="1"/>
    <row r="3381" customFormat="1" customHeight="1"/>
    <row r="3382" customFormat="1" customHeight="1"/>
    <row r="3383" customFormat="1" customHeight="1"/>
    <row r="3384" customFormat="1" customHeight="1"/>
    <row r="3385" customFormat="1" customHeight="1"/>
    <row r="3386" customFormat="1" customHeight="1"/>
    <row r="3387" customFormat="1" customHeight="1"/>
    <row r="3388" customFormat="1" customHeight="1"/>
    <row r="3389" customFormat="1" customHeight="1"/>
    <row r="3390" customFormat="1" customHeight="1"/>
    <row r="3391" customFormat="1" customHeight="1"/>
    <row r="3392" customFormat="1" customHeight="1"/>
    <row r="3393" customFormat="1" customHeight="1"/>
    <row r="3394" customFormat="1" customHeight="1"/>
    <row r="3395" customFormat="1" customHeight="1"/>
    <row r="3396" customFormat="1" customHeight="1"/>
    <row r="3397" customFormat="1" customHeight="1"/>
    <row r="3398" customFormat="1" customHeight="1"/>
    <row r="3399" customFormat="1" customHeight="1"/>
    <row r="3400" customFormat="1" customHeight="1"/>
    <row r="3401" customFormat="1" customHeight="1"/>
    <row r="3402" customFormat="1" customHeight="1"/>
    <row r="3403" customFormat="1" customHeight="1"/>
    <row r="3404" customFormat="1" customHeight="1"/>
    <row r="3405" customFormat="1" customHeight="1"/>
    <row r="3406" customFormat="1" customHeight="1"/>
    <row r="3407" customFormat="1" customHeight="1"/>
    <row r="3408" customFormat="1" customHeight="1"/>
    <row r="3409" customFormat="1" customHeight="1"/>
    <row r="3410" customFormat="1" customHeight="1"/>
    <row r="3411" customFormat="1" customHeight="1"/>
    <row r="3412" customFormat="1" customHeight="1"/>
    <row r="3413" customFormat="1" customHeight="1"/>
    <row r="3414" customFormat="1" customHeight="1"/>
    <row r="3415" customFormat="1" customHeight="1"/>
    <row r="3416" customFormat="1" customHeight="1"/>
    <row r="3417" customFormat="1" customHeight="1"/>
    <row r="3418" customFormat="1" customHeight="1"/>
    <row r="3419" customFormat="1" customHeight="1"/>
    <row r="3420" customFormat="1" customHeight="1"/>
    <row r="3421" customFormat="1" customHeight="1"/>
    <row r="3422" customFormat="1" customHeight="1"/>
    <row r="3423" customFormat="1" customHeight="1"/>
    <row r="3424" customFormat="1" customHeight="1"/>
    <row r="3425" customFormat="1" customHeight="1"/>
    <row r="3426" customFormat="1" customHeight="1"/>
    <row r="3427" customFormat="1" customHeight="1"/>
    <row r="3428" customFormat="1" customHeight="1"/>
    <row r="3429" customFormat="1" customHeight="1"/>
    <row r="3430" customFormat="1" customHeight="1"/>
    <row r="3431" customFormat="1" customHeight="1"/>
    <row r="3432" customFormat="1" customHeight="1"/>
    <row r="3433" customFormat="1" customHeight="1"/>
    <row r="3434" customFormat="1" customHeight="1"/>
    <row r="3435" customFormat="1" customHeight="1"/>
    <row r="3436" customFormat="1" customHeight="1"/>
    <row r="3437" customFormat="1" customHeight="1"/>
    <row r="3438" customFormat="1" customHeight="1"/>
    <row r="3439" customFormat="1" customHeight="1"/>
    <row r="3440" customFormat="1" customHeight="1"/>
    <row r="3441" customFormat="1" customHeight="1"/>
    <row r="3442" customFormat="1" customHeight="1"/>
    <row r="3443" customFormat="1" customHeight="1"/>
    <row r="3444" customFormat="1" customHeight="1"/>
    <row r="3445" customFormat="1" customHeight="1"/>
    <row r="3446" customFormat="1" customHeight="1"/>
    <row r="3447" customFormat="1" customHeight="1"/>
    <row r="3448" customFormat="1" customHeight="1"/>
    <row r="3449" customFormat="1" customHeight="1"/>
    <row r="3450" customFormat="1" customHeight="1"/>
    <row r="3451" customFormat="1" customHeight="1"/>
    <row r="3452" customFormat="1" customHeight="1"/>
    <row r="3453" customFormat="1" customHeight="1"/>
    <row r="3454" customFormat="1" customHeight="1"/>
    <row r="3455" customFormat="1" customHeight="1"/>
    <row r="3456" customFormat="1" customHeight="1"/>
    <row r="3457" customFormat="1" customHeight="1"/>
    <row r="3458" customFormat="1" customHeight="1"/>
    <row r="3459" customFormat="1" customHeight="1"/>
    <row r="3460" customFormat="1" customHeight="1"/>
    <row r="3461" customFormat="1" customHeight="1"/>
    <row r="3462" customFormat="1" customHeight="1"/>
    <row r="3463" customFormat="1" customHeight="1"/>
    <row r="3464" customFormat="1" customHeight="1"/>
    <row r="3465" customFormat="1" customHeight="1"/>
    <row r="3466" customFormat="1" customHeight="1"/>
    <row r="3467" customFormat="1" customHeight="1"/>
    <row r="3468" customFormat="1" customHeight="1"/>
    <row r="3469" customFormat="1" customHeight="1"/>
    <row r="3470" customFormat="1" customHeight="1"/>
    <row r="3471" customFormat="1" customHeight="1"/>
    <row r="3472" customFormat="1" customHeight="1"/>
    <row r="3473" customFormat="1" customHeight="1"/>
    <row r="3474" customFormat="1" customHeight="1"/>
    <row r="3475" customFormat="1" customHeight="1"/>
    <row r="3476" customFormat="1" customHeight="1"/>
    <row r="3477" customFormat="1" customHeight="1"/>
    <row r="3478" customFormat="1" customHeight="1"/>
    <row r="3479" customFormat="1" customHeight="1"/>
    <row r="3480" customFormat="1" customHeight="1"/>
    <row r="3481" customFormat="1" customHeight="1"/>
    <row r="3482" customFormat="1" customHeight="1"/>
    <row r="3483" customFormat="1" customHeight="1"/>
    <row r="3484" customFormat="1" customHeight="1"/>
    <row r="3485" customFormat="1" customHeight="1"/>
    <row r="3486" customFormat="1" customHeight="1"/>
    <row r="3487" customFormat="1" customHeight="1"/>
    <row r="3488" customFormat="1" customHeight="1"/>
    <row r="3489" customFormat="1" customHeight="1"/>
    <row r="3490" customFormat="1" customHeight="1"/>
    <row r="3491" customFormat="1" customHeight="1"/>
    <row r="3492" customFormat="1" customHeight="1"/>
    <row r="3493" customFormat="1" customHeight="1"/>
    <row r="3494" customFormat="1" customHeight="1"/>
    <row r="3495" customFormat="1" customHeight="1"/>
    <row r="3496" customFormat="1" customHeight="1"/>
    <row r="3497" customFormat="1" customHeight="1"/>
    <row r="3498" customFormat="1" customHeight="1"/>
    <row r="3499" customFormat="1" customHeight="1"/>
    <row r="3500" customFormat="1" customHeight="1"/>
    <row r="3501" customFormat="1" customHeight="1"/>
    <row r="3502" customFormat="1" customHeight="1"/>
    <row r="3503" customFormat="1" customHeight="1"/>
    <row r="3504" customFormat="1" customHeight="1"/>
    <row r="3505" customFormat="1" customHeight="1"/>
    <row r="3506" customFormat="1" customHeight="1"/>
    <row r="3507" customFormat="1" customHeight="1"/>
    <row r="3508" customFormat="1" customHeight="1"/>
    <row r="3509" customFormat="1" customHeight="1"/>
    <row r="3510" customFormat="1" customHeight="1"/>
    <row r="3511" customFormat="1" customHeight="1"/>
    <row r="3512" customFormat="1" customHeight="1"/>
    <row r="3513" customFormat="1" customHeight="1"/>
    <row r="3514" customFormat="1" customHeight="1"/>
    <row r="3515" customFormat="1" customHeight="1"/>
    <row r="3516" customFormat="1" customHeight="1"/>
    <row r="3517" customFormat="1" customHeight="1"/>
    <row r="3518" customFormat="1" customHeight="1"/>
    <row r="3519" customFormat="1" customHeight="1"/>
    <row r="3520" customFormat="1" customHeight="1"/>
    <row r="3521" customFormat="1" customHeight="1"/>
    <row r="3522" customFormat="1" customHeight="1"/>
    <row r="3523" customFormat="1" customHeight="1"/>
    <row r="3524" customFormat="1" customHeight="1"/>
    <row r="3525" customFormat="1" customHeight="1"/>
    <row r="3526" customFormat="1" customHeight="1"/>
    <row r="3527" customFormat="1" customHeight="1"/>
    <row r="3528" customFormat="1" customHeight="1"/>
    <row r="3529" customFormat="1" customHeight="1"/>
    <row r="3530" customFormat="1" customHeight="1"/>
    <row r="3531" customFormat="1" customHeight="1"/>
    <row r="3532" customFormat="1" customHeight="1"/>
    <row r="3533" customFormat="1" customHeight="1"/>
    <row r="3534" customFormat="1" customHeight="1"/>
    <row r="3535" customFormat="1" customHeight="1"/>
    <row r="3536" customFormat="1" customHeight="1"/>
    <row r="3537" customFormat="1" customHeight="1"/>
    <row r="3538" customFormat="1" customHeight="1"/>
    <row r="3539" customFormat="1" customHeight="1"/>
    <row r="3540" customFormat="1" customHeight="1"/>
    <row r="3541" customFormat="1" customHeight="1"/>
    <row r="3542" customFormat="1" customHeight="1"/>
    <row r="3543" customFormat="1" customHeight="1"/>
    <row r="3544" customFormat="1" customHeight="1"/>
    <row r="3545" customFormat="1" customHeight="1"/>
    <row r="3546" customFormat="1" customHeight="1"/>
    <row r="3547" customFormat="1" customHeight="1"/>
    <row r="3548" customFormat="1" customHeight="1"/>
    <row r="3549" customFormat="1" customHeight="1"/>
    <row r="3550" customFormat="1" customHeight="1"/>
  </sheetData>
  <sheetProtection formatCells="0" insertHyperlinks="0" autoFilter="0"/>
  <autoFilter xmlns:etc="http://www.wps.cn/officeDocument/2017/etCustomData" ref="A1:S1343" etc:filterBottomFollowUsedRange="0">
    <extLst/>
  </autoFilter>
  <hyperlinks>
    <hyperlink ref="J2" r:id="rId1" display="查看链接" tooltip="https://www.facebook.com/groups/635928950944558"/>
    <hyperlink ref="M2" r:id="rId2" display="查看帖子" tooltip="https://www.facebook.com/groups/635928950944558/permalink/996849921519124"/>
    <hyperlink ref="J3" r:id="rId3" display="查看链接" tooltip="https://www.facebook.com/groups/156005735850667"/>
    <hyperlink ref="M3" r:id="rId4" display="查看帖子" tooltip="https://www.facebook.com/groups/156005735850667/permalink/1007079404076625/"/>
    <hyperlink ref="J4" r:id="rId5" display="查看链接" tooltip="https://www.facebook.com/groups/379457484265304"/>
    <hyperlink ref="M4" r:id="rId6" display="查看帖子" tooltip="https://www.facebook.com/groups/thefrugalsahm/permalink/605635271647523"/>
    <hyperlink ref="J5" r:id="rId7" display="查看链接" tooltip="https://www.facebook.com/groups/389700749371407"/>
    <hyperlink ref="M5" r:id="rId8" display="查看帖子" tooltip="https://www.facebook.com/groups/liotp/permalink/829077818767029/?mibextid=S66gvF"/>
    <hyperlink ref="J6" r:id="rId9" display="查看链接" tooltip="https://www.facebook.com/groups/4617002575006363"/>
    <hyperlink ref="J7" r:id="rId10" display="查看链接" tooltip="https://www.facebook.com/groups/679941889134209"/>
    <hyperlink ref="M7" r:id="rId11" display="查看帖子" tooltip="https://www.facebook.com/groups/679941889134209/permalink/1819758365152550"/>
    <hyperlink ref="J8" r:id="rId12" display="查看链接" tooltip="https://www.facebook.com/groups/410426780231790"/>
    <hyperlink ref="N8" r:id="rId13" display="查看图片" tooltip="https://cdn.daixialu.com/tmp/5561929145782280__.jpg"/>
    <hyperlink ref="J9" r:id="rId14" display="查看链接" tooltip="https://www.facebook.com/groups/247524832920261"/>
    <hyperlink ref="M9" r:id="rId15" display="查看帖子" tooltip="https://www.facebook.com/groups/247524832920261/permalink/878990146440390/?mibextid=Nif5oz&amp;paipv=0&amp;eav=Afaq7-A2knmgpFJgHvKijieK56GEzZnMD1uMiQisQD_EIxwrpJXtk9-pm2yKasyV3iU&amp;_rdr"/>
    <hyperlink ref="J10" r:id="rId16" display="查看链接" tooltip="https://www.facebook.com/groups/309675624384964"/>
    <hyperlink ref="J11" r:id="rId17" display="查看链接" tooltip="https://www.facebook.com/groups/697178314306457"/>
    <hyperlink ref="M11" r:id="rId18" display="查看帖子" tooltip="https://www.facebook.com/groups/697178314306457/posts/1235798230444460/"/>
    <hyperlink ref="J12" r:id="rId19" display="查看链接" tooltip="https://www.facebook.com/groups/2272404193019511"/>
    <hyperlink ref="J13" r:id="rId20" display="查看链接" tooltip="https://www.facebook.com/Compras-toxicas-con-la-patrona-101594895708272"/>
    <hyperlink ref="N13" r:id="rId21" display="查看图片" tooltip="https://cdn.daixialu.com/tmp/5708633451008008__.jpg"/>
    <hyperlink ref="J14" r:id="rId22" display="查看链接" tooltip="https://www.facebook.com/groups/1240733246313243"/>
    <hyperlink ref="J15" r:id="rId23" display="查看链接" tooltip="https://www.facebook.com/groups/1813369818892293"/>
    <hyperlink ref="M15" r:id="rId24" display="查看帖子" tooltip="https://www.facebook.com/groups/salesaholicgroup/permalink/3855230981372823/"/>
    <hyperlink ref="J16" r:id="rId25" display="查看链接" tooltip="https://www.facebook.com/groups/303805157065867"/>
    <hyperlink ref="J17" r:id="rId26" display="查看链接" tooltip="https://www.facebook.com/groups/3433057343420774"/>
    <hyperlink ref="M17" r:id="rId27" display="查看帖子" tooltip="https://www.facebook.com/groups/shopwithnada/permalink/6831996300193511/"/>
    <hyperlink ref="J18" r:id="rId28" display="查看链接" tooltip="https://www.facebook.com/groups/422988618266575"/>
    <hyperlink ref="J19" r:id="rId29" display="查看链接" tooltip="https://www.facebook.com/groups/2181542232094033"/>
    <hyperlink ref="J20" r:id="rId30" display="查看链接" tooltip="https://www.facebook.com/groups/2486545118068111"/>
    <hyperlink ref="J21" r:id="rId31" display="查看链接" tooltip="https://www.facebook.com/groups/163854847748450"/>
    <hyperlink ref="M21" r:id="rId32" display="查看帖子" tooltip="https://www.facebook.com/groups/bullseyeonthebargain/posts/1494494874684434/"/>
    <hyperlink ref="J22" r:id="rId33" display="查看链接" tooltip="https://www.facebook.com/groups/347280445728185"/>
    <hyperlink ref="J23" r:id="rId34" display="查看链接" tooltip="https://www.facebook.com/groups/281646379410377"/>
    <hyperlink ref="M23" r:id="rId35" display="查看帖子" tooltip="https://www.facebook.com/groups/simplysalesalyssasarah/posts/1320824385492566/"/>
    <hyperlink ref="J24" r:id="rId29" display="查看链接" tooltip="https://www.facebook.com/groups/2181542232094033"/>
    <hyperlink ref="J25" r:id="rId36" display="查看链接" tooltip="https://www.facebook.com/groups/1646879538871219"/>
    <hyperlink ref="M25" r:id="rId37" display="查看帖子" tooltip="https://www.facebook.com/groups/theglitchwitchbysimplyshonna/permalink/4365400973685715"/>
    <hyperlink ref="J26" r:id="rId22" display="查看链接" tooltip="https://www.facebook.com/groups/1240733246313243"/>
    <hyperlink ref="J27" r:id="rId19" display="查看链接" tooltip="https://www.facebook.com/groups/2272404193019511"/>
    <hyperlink ref="J28" r:id="rId28" display="查看链接" tooltip="https://www.facebook.com/groups/422988618266575"/>
    <hyperlink ref="J29" r:id="rId38" display="查看链接" tooltip="https://www.facebook.com/groups/2197492577200898"/>
    <hyperlink ref="J30" r:id="rId39" display="查看链接" tooltip="https://www.facebook.com/groups/276581130519858"/>
    <hyperlink ref="M30" r:id="rId40" display="查看帖子" tooltip="https://www.facebook.com/groups/mommymedeals/posts/854689936042305/"/>
    <hyperlink ref="J31" r:id="rId41" display="查看链接" tooltip="https://www.facebook.com/groups/1552102171668524"/>
    <hyperlink ref="M31" r:id="rId42" display="查看帖子" tooltip="https://www.facebook.com/groups/KouponingWithKatie/permalink/3591434474401940"/>
    <hyperlink ref="J32" r:id="rId43" display="查看链接" tooltip="https://www.facebook.com/groups/349613118971934"/>
    <hyperlink ref="J33" r:id="rId44" display="查看链接" tooltip="https://www.facebook.com/groups/142001749885757"/>
    <hyperlink ref="J34" r:id="rId45" display="查看链接" tooltip="https://www.facebook.com/groups/528046881270010"/>
    <hyperlink ref="M34" r:id="rId46" display="查看帖子" tooltip="https://www.facebook.com/groups/CrazyDiscountCodes/permalink/1570025880405433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topLeftCell="B29" workbookViewId="0">
      <selection activeCell="K64" sqref="K64"/>
    </sheetView>
  </sheetViews>
  <sheetFormatPr defaultColWidth="42.6296296296296" defaultRowHeight="14.4" outlineLevelCol="2"/>
  <cols>
    <col min="1" max="1" width="42.6296296296296" customWidth="1"/>
  </cols>
  <sheetData>
    <row r="1" spans="1:3">
      <c r="A1" s="80" t="s">
        <v>492</v>
      </c>
      <c r="B1" s="80" t="s">
        <v>493</v>
      </c>
      <c r="C1" s="80" t="s">
        <v>494</v>
      </c>
    </row>
    <row r="2" spans="1:3">
      <c r="A2" t="s">
        <v>495</v>
      </c>
      <c r="B2" t="s">
        <v>496</v>
      </c>
      <c r="C2" s="80" t="s">
        <v>497</v>
      </c>
    </row>
    <row r="3" spans="1:3">
      <c r="A3" t="s">
        <v>498</v>
      </c>
      <c r="B3" t="s">
        <v>499</v>
      </c>
      <c r="C3" t="s">
        <v>500</v>
      </c>
    </row>
    <row r="4" spans="1:3">
      <c r="A4" t="s">
        <v>501</v>
      </c>
      <c r="B4" t="s">
        <v>502</v>
      </c>
      <c r="C4" t="s">
        <v>503</v>
      </c>
    </row>
    <row r="5" spans="1:3">
      <c r="A5" t="s">
        <v>504</v>
      </c>
      <c r="B5" t="s">
        <v>505</v>
      </c>
      <c r="C5" t="s">
        <v>506</v>
      </c>
    </row>
    <row r="6" spans="1:3">
      <c r="A6" t="s">
        <v>507</v>
      </c>
      <c r="B6" s="80" t="s">
        <v>508</v>
      </c>
      <c r="C6" t="s">
        <v>509</v>
      </c>
    </row>
    <row r="7" spans="1:3">
      <c r="A7" t="s">
        <v>510</v>
      </c>
      <c r="B7" t="s">
        <v>511</v>
      </c>
      <c r="C7" t="s">
        <v>512</v>
      </c>
    </row>
    <row r="8" spans="1:3">
      <c r="A8" t="s">
        <v>513</v>
      </c>
      <c r="B8" s="80" t="s">
        <v>514</v>
      </c>
      <c r="C8" t="s">
        <v>515</v>
      </c>
    </row>
    <row r="9" spans="1:3">
      <c r="A9" t="s">
        <v>516</v>
      </c>
      <c r="B9" s="80" t="s">
        <v>517</v>
      </c>
      <c r="C9" t="s">
        <v>518</v>
      </c>
    </row>
    <row r="10" spans="1:3">
      <c r="A10" t="s">
        <v>519</v>
      </c>
      <c r="B10" t="s">
        <v>520</v>
      </c>
      <c r="C10" t="s">
        <v>521</v>
      </c>
    </row>
    <row r="11" spans="1:3">
      <c r="A11" t="s">
        <v>522</v>
      </c>
      <c r="B11" t="s">
        <v>523</v>
      </c>
      <c r="C11" t="s">
        <v>524</v>
      </c>
    </row>
    <row r="12" spans="1:3">
      <c r="A12" t="s">
        <v>525</v>
      </c>
      <c r="B12" t="s">
        <v>526</v>
      </c>
      <c r="C12" t="s">
        <v>527</v>
      </c>
    </row>
    <row r="13" spans="1:3">
      <c r="A13" t="s">
        <v>528</v>
      </c>
      <c r="B13" s="80" t="s">
        <v>529</v>
      </c>
      <c r="C13" t="s">
        <v>530</v>
      </c>
    </row>
    <row r="14" spans="1:3">
      <c r="A14" t="s">
        <v>531</v>
      </c>
      <c r="B14" s="80" t="s">
        <v>532</v>
      </c>
      <c r="C14" t="s">
        <v>533</v>
      </c>
    </row>
    <row r="15" spans="1:3">
      <c r="A15" t="s">
        <v>534</v>
      </c>
      <c r="B15" t="s">
        <v>535</v>
      </c>
      <c r="C15" t="s">
        <v>536</v>
      </c>
    </row>
    <row r="16" spans="1:3">
      <c r="A16" t="s">
        <v>537</v>
      </c>
      <c r="B16" t="s">
        <v>538</v>
      </c>
      <c r="C16" t="s">
        <v>539</v>
      </c>
    </row>
    <row r="17" spans="1:3">
      <c r="A17" t="s">
        <v>540</v>
      </c>
      <c r="B17" t="s">
        <v>541</v>
      </c>
      <c r="C17" t="s">
        <v>542</v>
      </c>
    </row>
    <row r="18" spans="1:3">
      <c r="A18" t="s">
        <v>543</v>
      </c>
      <c r="B18" s="80" t="s">
        <v>544</v>
      </c>
      <c r="C18" t="s">
        <v>545</v>
      </c>
    </row>
    <row r="19" spans="1:3">
      <c r="A19" t="s">
        <v>546</v>
      </c>
      <c r="B19" s="80" t="s">
        <v>547</v>
      </c>
      <c r="C19" t="s">
        <v>548</v>
      </c>
    </row>
    <row r="20" spans="1:3">
      <c r="A20" t="s">
        <v>549</v>
      </c>
      <c r="B20" s="80" t="s">
        <v>550</v>
      </c>
      <c r="C20" t="s">
        <v>551</v>
      </c>
    </row>
    <row r="21" spans="1:3">
      <c r="A21" t="s">
        <v>552</v>
      </c>
      <c r="B21" s="81" t="s">
        <v>553</v>
      </c>
      <c r="C21" t="s">
        <v>554</v>
      </c>
    </row>
    <row r="22" spans="1:3">
      <c r="A22" t="s">
        <v>555</v>
      </c>
      <c r="B22" s="80" t="s">
        <v>556</v>
      </c>
      <c r="C22" t="s">
        <v>557</v>
      </c>
    </row>
    <row r="23" spans="1:3">
      <c r="A23" t="s">
        <v>558</v>
      </c>
      <c r="B23" s="80" t="s">
        <v>559</v>
      </c>
      <c r="C23" t="s">
        <v>560</v>
      </c>
    </row>
    <row r="24" spans="1:3">
      <c r="A24" t="s">
        <v>561</v>
      </c>
      <c r="B24" s="80" t="s">
        <v>562</v>
      </c>
      <c r="C24" t="s">
        <v>563</v>
      </c>
    </row>
    <row r="25" spans="1:3">
      <c r="A25" t="s">
        <v>564</v>
      </c>
      <c r="B25" s="80" t="s">
        <v>565</v>
      </c>
      <c r="C25" t="s">
        <v>566</v>
      </c>
    </row>
    <row r="26" spans="1:3">
      <c r="A26" t="s">
        <v>567</v>
      </c>
      <c r="B26" s="80" t="s">
        <v>568</v>
      </c>
      <c r="C26" t="s">
        <v>569</v>
      </c>
    </row>
    <row r="27" spans="1:3">
      <c r="A27" t="s">
        <v>570</v>
      </c>
      <c r="B27" s="80" t="s">
        <v>571</v>
      </c>
      <c r="C27" t="s">
        <v>572</v>
      </c>
    </row>
    <row r="28" spans="1:3">
      <c r="A28" t="s">
        <v>573</v>
      </c>
      <c r="B28" s="80" t="s">
        <v>574</v>
      </c>
      <c r="C28" t="s">
        <v>575</v>
      </c>
    </row>
    <row r="29" spans="1:3">
      <c r="A29" t="s">
        <v>576</v>
      </c>
      <c r="B29" s="80" t="s">
        <v>577</v>
      </c>
      <c r="C29" t="s">
        <v>578</v>
      </c>
    </row>
    <row r="30" spans="1:3">
      <c r="A30" t="s">
        <v>579</v>
      </c>
      <c r="B30" s="80" t="s">
        <v>580</v>
      </c>
      <c r="C30" t="s">
        <v>581</v>
      </c>
    </row>
    <row r="31" spans="1:3">
      <c r="A31" t="s">
        <v>582</v>
      </c>
      <c r="B31" s="80" t="s">
        <v>583</v>
      </c>
      <c r="C31" t="s">
        <v>584</v>
      </c>
    </row>
    <row r="32" spans="1:3">
      <c r="A32" t="s">
        <v>585</v>
      </c>
      <c r="B32" s="80" t="s">
        <v>586</v>
      </c>
      <c r="C32">
        <v>360</v>
      </c>
    </row>
    <row r="33" spans="1:3">
      <c r="A33" t="s">
        <v>587</v>
      </c>
      <c r="B33" s="80" t="s">
        <v>588</v>
      </c>
      <c r="C33" t="s">
        <v>589</v>
      </c>
    </row>
    <row r="34" spans="1:3">
      <c r="A34" t="s">
        <v>590</v>
      </c>
      <c r="B34" s="82" t="s">
        <v>591</v>
      </c>
      <c r="C34" t="s">
        <v>592</v>
      </c>
    </row>
    <row r="35" spans="1:3">
      <c r="A35" t="s">
        <v>593</v>
      </c>
      <c r="B35" s="82" t="s">
        <v>594</v>
      </c>
      <c r="C35" t="s">
        <v>595</v>
      </c>
    </row>
    <row r="36" spans="1:3">
      <c r="A36" t="s">
        <v>596</v>
      </c>
      <c r="B36" s="82" t="s">
        <v>510</v>
      </c>
      <c r="C36" t="s">
        <v>597</v>
      </c>
    </row>
    <row r="37" spans="1:3">
      <c r="A37" t="s">
        <v>598</v>
      </c>
      <c r="B37" s="82" t="s">
        <v>599</v>
      </c>
      <c r="C37" t="s">
        <v>600</v>
      </c>
    </row>
    <row r="38" spans="1:3">
      <c r="A38" t="s">
        <v>601</v>
      </c>
      <c r="B38" s="82" t="s">
        <v>497</v>
      </c>
      <c r="C38" t="s">
        <v>602</v>
      </c>
    </row>
    <row r="39" spans="1:3">
      <c r="A39" t="s">
        <v>603</v>
      </c>
      <c r="B39" s="82" t="s">
        <v>604</v>
      </c>
      <c r="C39" t="s">
        <v>605</v>
      </c>
    </row>
    <row r="40" spans="1:3">
      <c r="A40" t="s">
        <v>606</v>
      </c>
      <c r="B40" s="82" t="s">
        <v>607</v>
      </c>
      <c r="C40" t="s">
        <v>608</v>
      </c>
    </row>
    <row r="41" spans="1:3">
      <c r="A41" t="s">
        <v>609</v>
      </c>
      <c r="B41" s="82" t="s">
        <v>610</v>
      </c>
      <c r="C41" t="s">
        <v>611</v>
      </c>
    </row>
    <row r="42" spans="1:3">
      <c r="A42" s="83" t="s">
        <v>612</v>
      </c>
      <c r="B42" s="82" t="s">
        <v>613</v>
      </c>
      <c r="C42" t="s">
        <v>614</v>
      </c>
    </row>
    <row r="43" spans="1:3">
      <c r="A43" s="83" t="s">
        <v>615</v>
      </c>
      <c r="B43" s="82" t="s">
        <v>616</v>
      </c>
      <c r="C43" t="s">
        <v>617</v>
      </c>
    </row>
    <row r="44" spans="1:3">
      <c r="A44" s="83" t="s">
        <v>618</v>
      </c>
      <c r="B44" s="82" t="s">
        <v>573</v>
      </c>
      <c r="C44" t="s">
        <v>619</v>
      </c>
    </row>
    <row r="45" spans="1:3">
      <c r="A45" s="83" t="s">
        <v>510</v>
      </c>
      <c r="B45" s="82" t="s">
        <v>550</v>
      </c>
      <c r="C45" t="s">
        <v>620</v>
      </c>
    </row>
    <row r="46" spans="1:3">
      <c r="A46" s="83" t="s">
        <v>621</v>
      </c>
      <c r="B46" s="82" t="s">
        <v>622</v>
      </c>
      <c r="C46" t="s">
        <v>623</v>
      </c>
    </row>
    <row r="47" spans="1:3">
      <c r="A47" s="83" t="s">
        <v>624</v>
      </c>
      <c r="B47" s="82" t="s">
        <v>625</v>
      </c>
      <c r="C47" t="s">
        <v>626</v>
      </c>
    </row>
    <row r="48" spans="1:3">
      <c r="A48" s="83" t="s">
        <v>627</v>
      </c>
      <c r="B48" s="82" t="s">
        <v>628</v>
      </c>
      <c r="C48" t="s">
        <v>629</v>
      </c>
    </row>
    <row r="49" spans="1:3">
      <c r="A49" s="83" t="s">
        <v>630</v>
      </c>
      <c r="B49" s="82" t="s">
        <v>515</v>
      </c>
      <c r="C49" t="s">
        <v>631</v>
      </c>
    </row>
    <row r="50" spans="1:3">
      <c r="A50" s="83" t="s">
        <v>632</v>
      </c>
      <c r="B50" s="82" t="s">
        <v>499</v>
      </c>
      <c r="C50" t="s">
        <v>633</v>
      </c>
    </row>
    <row r="51" spans="1:3">
      <c r="A51" s="83" t="s">
        <v>504</v>
      </c>
      <c r="B51" s="82" t="s">
        <v>634</v>
      </c>
      <c r="C51" t="s">
        <v>635</v>
      </c>
    </row>
    <row r="52" spans="1:3">
      <c r="A52" s="83" t="s">
        <v>636</v>
      </c>
      <c r="B52" s="82" t="s">
        <v>637</v>
      </c>
      <c r="C52" t="s">
        <v>638</v>
      </c>
    </row>
    <row r="53" spans="1:3">
      <c r="A53" s="83" t="s">
        <v>573</v>
      </c>
      <c r="B53" s="82" t="s">
        <v>568</v>
      </c>
      <c r="C53" t="s">
        <v>639</v>
      </c>
    </row>
    <row r="54" spans="1:3">
      <c r="A54" s="83" t="s">
        <v>640</v>
      </c>
      <c r="B54" s="82" t="s">
        <v>641</v>
      </c>
      <c r="C54" t="s">
        <v>642</v>
      </c>
    </row>
    <row r="55" spans="1:3">
      <c r="A55" s="83" t="s">
        <v>643</v>
      </c>
      <c r="B55" s="82" t="s">
        <v>644</v>
      </c>
      <c r="C55" t="s">
        <v>645</v>
      </c>
    </row>
    <row r="56" spans="1:3">
      <c r="A56" s="83" t="s">
        <v>646</v>
      </c>
      <c r="B56" s="82" t="s">
        <v>647</v>
      </c>
      <c r="C56" t="s">
        <v>648</v>
      </c>
    </row>
    <row r="57" spans="1:3">
      <c r="A57" s="83" t="s">
        <v>649</v>
      </c>
      <c r="B57" s="82" t="s">
        <v>650</v>
      </c>
      <c r="C57" t="s">
        <v>651</v>
      </c>
    </row>
    <row r="58" spans="1:3">
      <c r="A58" s="83" t="s">
        <v>652</v>
      </c>
      <c r="B58" s="82" t="s">
        <v>653</v>
      </c>
      <c r="C58" t="s">
        <v>654</v>
      </c>
    </row>
    <row r="59" spans="1:3">
      <c r="A59" s="83" t="s">
        <v>655</v>
      </c>
      <c r="B59" s="82" t="s">
        <v>656</v>
      </c>
      <c r="C59" t="s">
        <v>657</v>
      </c>
    </row>
    <row r="60" spans="1:3">
      <c r="A60" s="83" t="s">
        <v>658</v>
      </c>
      <c r="B60" s="82" t="s">
        <v>659</v>
      </c>
      <c r="C60" t="s">
        <v>660</v>
      </c>
    </row>
    <row r="61" spans="1:3">
      <c r="A61" s="83" t="s">
        <v>661</v>
      </c>
      <c r="B61" s="82" t="s">
        <v>499</v>
      </c>
      <c r="C61" t="s">
        <v>662</v>
      </c>
    </row>
    <row r="62" spans="1:3">
      <c r="A62" s="83" t="s">
        <v>579</v>
      </c>
      <c r="B62" s="82" t="s">
        <v>663</v>
      </c>
      <c r="C62" t="s">
        <v>664</v>
      </c>
    </row>
    <row r="63" spans="1:3">
      <c r="A63" s="83" t="s">
        <v>665</v>
      </c>
      <c r="B63" s="82" t="s">
        <v>666</v>
      </c>
      <c r="C63" t="s">
        <v>667</v>
      </c>
    </row>
    <row r="64" spans="1:3">
      <c r="A64" s="83" t="s">
        <v>668</v>
      </c>
      <c r="B64" s="82" t="s">
        <v>515</v>
      </c>
      <c r="C64" t="s">
        <v>669</v>
      </c>
    </row>
    <row r="65" spans="1:3">
      <c r="A65" s="83" t="s">
        <v>585</v>
      </c>
      <c r="B65" s="82" t="s">
        <v>670</v>
      </c>
      <c r="C65" t="s">
        <v>671</v>
      </c>
    </row>
    <row r="66" spans="1:3">
      <c r="A66" s="83" t="s">
        <v>672</v>
      </c>
      <c r="B66" s="82" t="s">
        <v>673</v>
      </c>
      <c r="C66" t="s">
        <v>674</v>
      </c>
    </row>
    <row r="67" spans="1:3">
      <c r="A67" s="83" t="s">
        <v>675</v>
      </c>
      <c r="B67" s="82" t="s">
        <v>676</v>
      </c>
      <c r="C67" t="s">
        <v>677</v>
      </c>
    </row>
    <row r="68" spans="1:3">
      <c r="A68" s="83" t="s">
        <v>678</v>
      </c>
      <c r="B68" s="82" t="s">
        <v>679</v>
      </c>
      <c r="C68" t="s">
        <v>680</v>
      </c>
    </row>
    <row r="69" spans="1:3">
      <c r="A69" s="83" t="s">
        <v>681</v>
      </c>
      <c r="B69" s="82" t="s">
        <v>682</v>
      </c>
      <c r="C69" t="s">
        <v>683</v>
      </c>
    </row>
    <row r="70" spans="1:3">
      <c r="A70" s="83" t="s">
        <v>684</v>
      </c>
      <c r="B70" s="84" t="s">
        <v>685</v>
      </c>
      <c r="C70" t="s">
        <v>686</v>
      </c>
    </row>
    <row r="71" spans="1:3">
      <c r="A71" s="83" t="s">
        <v>687</v>
      </c>
      <c r="B71" s="82" t="s">
        <v>688</v>
      </c>
      <c r="C71" t="s">
        <v>689</v>
      </c>
    </row>
    <row r="72" spans="1:3">
      <c r="A72" s="83" t="s">
        <v>690</v>
      </c>
      <c r="B72" s="82" t="s">
        <v>507</v>
      </c>
      <c r="C72" t="s">
        <v>691</v>
      </c>
    </row>
    <row r="73" spans="1:3">
      <c r="A73" s="83" t="s">
        <v>692</v>
      </c>
      <c r="B73" s="82" t="s">
        <v>693</v>
      </c>
      <c r="C73">
        <v>360</v>
      </c>
    </row>
    <row r="74" spans="1:3">
      <c r="A74" s="83" t="s">
        <v>501</v>
      </c>
      <c r="B74" s="82" t="s">
        <v>533</v>
      </c>
      <c r="C74" t="s">
        <v>694</v>
      </c>
    </row>
    <row r="75" spans="1:3">
      <c r="A75" s="83" t="s">
        <v>695</v>
      </c>
      <c r="B75" s="82" t="s">
        <v>586</v>
      </c>
      <c r="C75" t="s">
        <v>696</v>
      </c>
    </row>
    <row r="76" spans="1:3">
      <c r="A76" s="83" t="s">
        <v>697</v>
      </c>
      <c r="B76" s="82" t="s">
        <v>698</v>
      </c>
      <c r="C76" t="s">
        <v>699</v>
      </c>
    </row>
    <row r="77" spans="1:3">
      <c r="A77" s="83" t="s">
        <v>515</v>
      </c>
      <c r="B77" s="82" t="s">
        <v>700</v>
      </c>
      <c r="C77" t="s">
        <v>701</v>
      </c>
    </row>
    <row r="78" spans="1:3">
      <c r="A78" s="83" t="s">
        <v>702</v>
      </c>
      <c r="B78" s="82" t="s">
        <v>594</v>
      </c>
      <c r="C78" t="s">
        <v>703</v>
      </c>
    </row>
    <row r="79" spans="1:3">
      <c r="A79" s="83" t="s">
        <v>670</v>
      </c>
      <c r="B79" s="82" t="s">
        <v>704</v>
      </c>
      <c r="C79" t="s">
        <v>705</v>
      </c>
    </row>
    <row r="80" spans="1:3">
      <c r="A80" s="83" t="s">
        <v>706</v>
      </c>
      <c r="B80" s="82" t="s">
        <v>707</v>
      </c>
      <c r="C80" t="s">
        <v>708</v>
      </c>
    </row>
    <row r="81" spans="1:3">
      <c r="A81" s="83" t="s">
        <v>709</v>
      </c>
      <c r="B81" s="82" t="s">
        <v>496</v>
      </c>
      <c r="C81" t="s">
        <v>710</v>
      </c>
    </row>
    <row r="82" spans="1:3">
      <c r="A82" s="83" t="s">
        <v>711</v>
      </c>
      <c r="B82" s="82" t="s">
        <v>525</v>
      </c>
      <c r="C82" t="s">
        <v>712</v>
      </c>
    </row>
    <row r="83" spans="1:3">
      <c r="A83" s="85" t="s">
        <v>713</v>
      </c>
      <c r="B83" s="82" t="s">
        <v>714</v>
      </c>
      <c r="C83" t="s">
        <v>715</v>
      </c>
    </row>
    <row r="84" spans="1:3">
      <c r="A84" s="83" t="s">
        <v>716</v>
      </c>
      <c r="B84" s="82" t="s">
        <v>717</v>
      </c>
      <c r="C84" t="s">
        <v>718</v>
      </c>
    </row>
    <row r="85" spans="1:3">
      <c r="A85" s="83" t="s">
        <v>719</v>
      </c>
      <c r="B85" s="82" t="s">
        <v>720</v>
      </c>
      <c r="C85" t="s">
        <v>721</v>
      </c>
    </row>
    <row r="86" spans="1:3">
      <c r="A86" s="83" t="s">
        <v>507</v>
      </c>
      <c r="B86" s="82" t="s">
        <v>722</v>
      </c>
      <c r="C86" t="s">
        <v>723</v>
      </c>
    </row>
    <row r="87" spans="1:3">
      <c r="A87" s="83" t="s">
        <v>724</v>
      </c>
      <c r="B87" s="82" t="s">
        <v>725</v>
      </c>
      <c r="C87" t="s">
        <v>726</v>
      </c>
    </row>
    <row r="88" spans="1:3">
      <c r="A88" s="83" t="s">
        <v>727</v>
      </c>
      <c r="B88" s="82" t="s">
        <v>728</v>
      </c>
      <c r="C88" t="s">
        <v>729</v>
      </c>
    </row>
    <row r="89" spans="1:3">
      <c r="A89" s="83" t="s">
        <v>730</v>
      </c>
      <c r="B89" s="82" t="s">
        <v>731</v>
      </c>
      <c r="C89" t="s">
        <v>732</v>
      </c>
    </row>
    <row r="90" spans="1:3">
      <c r="A90" s="83" t="s">
        <v>733</v>
      </c>
      <c r="B90" s="82" t="s">
        <v>734</v>
      </c>
      <c r="C90" t="s">
        <v>735</v>
      </c>
    </row>
    <row r="91" spans="1:3">
      <c r="A91" s="83" t="s">
        <v>736</v>
      </c>
      <c r="B91" s="82" t="s">
        <v>737</v>
      </c>
      <c r="C91" t="s">
        <v>738</v>
      </c>
    </row>
    <row r="92" spans="1:3">
      <c r="A92" s="83" t="s">
        <v>739</v>
      </c>
      <c r="B92" s="82">
        <v>360</v>
      </c>
      <c r="C92" t="s">
        <v>740</v>
      </c>
    </row>
    <row r="93" spans="1:3">
      <c r="A93" s="83" t="s">
        <v>741</v>
      </c>
      <c r="B93" s="82" t="s">
        <v>742</v>
      </c>
      <c r="C93" t="s">
        <v>743</v>
      </c>
    </row>
    <row r="94" spans="1:3">
      <c r="A94" s="83" t="s">
        <v>744</v>
      </c>
      <c r="B94" s="82" t="s">
        <v>745</v>
      </c>
      <c r="C94" t="s">
        <v>746</v>
      </c>
    </row>
    <row r="95" spans="1:3">
      <c r="A95" s="83" t="s">
        <v>747</v>
      </c>
      <c r="B95" s="82" t="s">
        <v>748</v>
      </c>
      <c r="C95" t="s">
        <v>749</v>
      </c>
    </row>
    <row r="96" spans="1:3">
      <c r="A96" s="83" t="s">
        <v>750</v>
      </c>
      <c r="B96" s="82" t="s">
        <v>751</v>
      </c>
      <c r="C96" t="s">
        <v>752</v>
      </c>
    </row>
    <row r="97" spans="1:3">
      <c r="A97" s="83" t="s">
        <v>707</v>
      </c>
      <c r="B97" s="82" t="s">
        <v>753</v>
      </c>
      <c r="C97" t="s">
        <v>754</v>
      </c>
    </row>
    <row r="98" spans="1:3">
      <c r="A98" s="83" t="s">
        <v>755</v>
      </c>
      <c r="B98" s="82" t="s">
        <v>756</v>
      </c>
      <c r="C98" t="s">
        <v>757</v>
      </c>
    </row>
    <row r="99" spans="1:3">
      <c r="A99" s="83" t="s">
        <v>758</v>
      </c>
      <c r="B99" s="82" t="s">
        <v>759</v>
      </c>
      <c r="C99" t="s">
        <v>760</v>
      </c>
    </row>
    <row r="100" spans="1:3">
      <c r="A100" s="83" t="s">
        <v>525</v>
      </c>
      <c r="B100" s="82" t="s">
        <v>761</v>
      </c>
      <c r="C100" t="s">
        <v>762</v>
      </c>
    </row>
    <row r="101" spans="1:3">
      <c r="A101" s="83" t="s">
        <v>717</v>
      </c>
      <c r="B101" s="82" t="s">
        <v>763</v>
      </c>
      <c r="C101" t="s">
        <v>764</v>
      </c>
    </row>
    <row r="102" spans="1:3">
      <c r="A102" s="83" t="s">
        <v>765</v>
      </c>
      <c r="B102" s="82" t="s">
        <v>766</v>
      </c>
      <c r="C102" t="s">
        <v>767</v>
      </c>
    </row>
    <row r="103" spans="1:3">
      <c r="A103" s="83" t="s">
        <v>768</v>
      </c>
      <c r="B103" s="82" t="s">
        <v>769</v>
      </c>
      <c r="C103" t="s">
        <v>770</v>
      </c>
    </row>
    <row r="104" spans="1:3">
      <c r="A104" s="83" t="s">
        <v>771</v>
      </c>
      <c r="B104" s="82" t="s">
        <v>772</v>
      </c>
      <c r="C104" t="s">
        <v>773</v>
      </c>
    </row>
    <row r="105" spans="1:3">
      <c r="A105" s="83" t="s">
        <v>774</v>
      </c>
      <c r="B105" s="82" t="s">
        <v>775</v>
      </c>
      <c r="C105" t="s">
        <v>776</v>
      </c>
    </row>
    <row r="106" spans="1:3">
      <c r="A106" s="83" t="s">
        <v>777</v>
      </c>
      <c r="B106" s="82" t="s">
        <v>778</v>
      </c>
      <c r="C106" t="s">
        <v>779</v>
      </c>
    </row>
    <row r="107" spans="1:3">
      <c r="A107" s="83" t="s">
        <v>780</v>
      </c>
      <c r="B107" s="82" t="s">
        <v>781</v>
      </c>
      <c r="C107" t="s">
        <v>782</v>
      </c>
    </row>
    <row r="108" spans="1:3">
      <c r="A108" s="83" t="s">
        <v>783</v>
      </c>
      <c r="B108" s="82" t="s">
        <v>784</v>
      </c>
      <c r="C108" t="s">
        <v>785</v>
      </c>
    </row>
    <row r="109" spans="1:3">
      <c r="A109" s="83" t="s">
        <v>745</v>
      </c>
      <c r="B109" s="82" t="s">
        <v>786</v>
      </c>
      <c r="C109" t="s">
        <v>787</v>
      </c>
    </row>
    <row r="110" spans="1:3">
      <c r="A110" s="83" t="s">
        <v>788</v>
      </c>
      <c r="B110" s="82" t="s">
        <v>789</v>
      </c>
      <c r="C110" t="s">
        <v>790</v>
      </c>
    </row>
    <row r="111" spans="1:3">
      <c r="A111" s="83" t="s">
        <v>791</v>
      </c>
      <c r="B111" s="82" t="s">
        <v>792</v>
      </c>
      <c r="C111" t="s">
        <v>793</v>
      </c>
    </row>
    <row r="112" spans="1:3">
      <c r="A112" s="83" t="s">
        <v>756</v>
      </c>
      <c r="B112" s="82" t="s">
        <v>794</v>
      </c>
      <c r="C112" t="s">
        <v>795</v>
      </c>
    </row>
    <row r="113" spans="1:3">
      <c r="A113" s="83" t="s">
        <v>796</v>
      </c>
      <c r="B113" s="82">
        <v>57</v>
      </c>
      <c r="C113" t="s">
        <v>797</v>
      </c>
    </row>
    <row r="114" spans="1:3">
      <c r="A114" s="83" t="s">
        <v>798</v>
      </c>
      <c r="B114" s="82" t="s">
        <v>799</v>
      </c>
      <c r="C114" t="s">
        <v>800</v>
      </c>
    </row>
    <row r="115" spans="1:3">
      <c r="A115" s="83" t="s">
        <v>801</v>
      </c>
      <c r="B115" s="82" t="s">
        <v>802</v>
      </c>
      <c r="C115" t="s">
        <v>803</v>
      </c>
    </row>
    <row r="116" spans="1:3">
      <c r="A116" s="83" t="s">
        <v>766</v>
      </c>
      <c r="B116" s="82" t="s">
        <v>804</v>
      </c>
      <c r="C116" t="s">
        <v>805</v>
      </c>
    </row>
    <row r="117" spans="1:3">
      <c r="A117" s="83" t="s">
        <v>806</v>
      </c>
      <c r="B117" s="82" t="s">
        <v>807</v>
      </c>
      <c r="C117" t="s">
        <v>808</v>
      </c>
    </row>
    <row r="118" spans="1:3">
      <c r="A118" s="83" t="s">
        <v>809</v>
      </c>
      <c r="B118" s="82" t="s">
        <v>810</v>
      </c>
      <c r="C118" t="s">
        <v>811</v>
      </c>
    </row>
    <row r="119" spans="1:3">
      <c r="A119" s="83" t="s">
        <v>812</v>
      </c>
      <c r="B119" s="82" t="s">
        <v>813</v>
      </c>
      <c r="C119" t="s">
        <v>814</v>
      </c>
    </row>
    <row r="120" spans="1:3">
      <c r="A120" s="83" t="s">
        <v>784</v>
      </c>
      <c r="B120" s="82" t="s">
        <v>815</v>
      </c>
      <c r="C120" t="s">
        <v>816</v>
      </c>
    </row>
    <row r="121" spans="1:3">
      <c r="A121" s="83" t="s">
        <v>786</v>
      </c>
      <c r="B121" s="82" t="s">
        <v>817</v>
      </c>
      <c r="C121" t="s">
        <v>818</v>
      </c>
    </row>
    <row r="122" spans="1:3">
      <c r="A122" s="83" t="s">
        <v>819</v>
      </c>
      <c r="B122" s="82" t="s">
        <v>820</v>
      </c>
      <c r="C122" t="s">
        <v>821</v>
      </c>
    </row>
    <row r="123" spans="1:3">
      <c r="A123" s="83" t="s">
        <v>543</v>
      </c>
      <c r="B123" s="82" t="s">
        <v>822</v>
      </c>
      <c r="C123" t="s">
        <v>823</v>
      </c>
    </row>
    <row r="124" spans="1:3">
      <c r="A124" s="83" t="s">
        <v>824</v>
      </c>
      <c r="B124" s="82" t="s">
        <v>825</v>
      </c>
      <c r="C124" t="s">
        <v>826</v>
      </c>
    </row>
    <row r="125" spans="1:3">
      <c r="A125" s="83" t="s">
        <v>827</v>
      </c>
      <c r="B125" s="82" t="s">
        <v>570</v>
      </c>
      <c r="C125" t="s">
        <v>828</v>
      </c>
    </row>
    <row r="126" spans="1:3">
      <c r="A126" s="83" t="s">
        <v>799</v>
      </c>
      <c r="B126" s="82" t="s">
        <v>829</v>
      </c>
      <c r="C126" t="s">
        <v>830</v>
      </c>
    </row>
    <row r="127" spans="1:3">
      <c r="A127" s="83" t="s">
        <v>802</v>
      </c>
      <c r="B127" s="82" t="s">
        <v>831</v>
      </c>
      <c r="C127" t="s">
        <v>832</v>
      </c>
    </row>
    <row r="128" spans="1:3">
      <c r="A128" s="83" t="s">
        <v>833</v>
      </c>
      <c r="B128" s="82" t="s">
        <v>834</v>
      </c>
      <c r="C128" t="s">
        <v>835</v>
      </c>
    </row>
    <row r="129" spans="1:3">
      <c r="A129" s="83" t="s">
        <v>807</v>
      </c>
      <c r="B129" s="82" t="s">
        <v>836</v>
      </c>
      <c r="C129" t="s">
        <v>837</v>
      </c>
    </row>
    <row r="130" spans="1:3">
      <c r="A130" s="83" t="s">
        <v>838</v>
      </c>
      <c r="B130" s="82" t="s">
        <v>839</v>
      </c>
      <c r="C130" t="s">
        <v>840</v>
      </c>
    </row>
    <row r="131" spans="1:3">
      <c r="A131" s="83" t="s">
        <v>841</v>
      </c>
      <c r="B131" s="82" t="s">
        <v>842</v>
      </c>
      <c r="C131" t="s">
        <v>843</v>
      </c>
    </row>
    <row r="132" spans="1:3">
      <c r="A132" s="83" t="s">
        <v>810</v>
      </c>
      <c r="B132" s="82" t="s">
        <v>844</v>
      </c>
      <c r="C132" t="s">
        <v>845</v>
      </c>
    </row>
    <row r="133" spans="1:3">
      <c r="A133" s="83" t="s">
        <v>846</v>
      </c>
      <c r="B133" s="82" t="s">
        <v>847</v>
      </c>
      <c r="C133" t="s">
        <v>848</v>
      </c>
    </row>
    <row r="134" spans="1:3">
      <c r="A134" s="83" t="s">
        <v>849</v>
      </c>
      <c r="B134" s="82" t="s">
        <v>850</v>
      </c>
      <c r="C134" t="s">
        <v>851</v>
      </c>
    </row>
    <row r="135" spans="1:3">
      <c r="A135" s="83" t="s">
        <v>852</v>
      </c>
      <c r="B135" s="82" t="s">
        <v>555</v>
      </c>
      <c r="C135" t="s">
        <v>853</v>
      </c>
    </row>
    <row r="136" spans="1:3">
      <c r="A136" s="83" t="s">
        <v>822</v>
      </c>
      <c r="B136" s="82" t="s">
        <v>854</v>
      </c>
      <c r="C136" t="s">
        <v>855</v>
      </c>
    </row>
    <row r="137" spans="1:3">
      <c r="A137" s="83" t="s">
        <v>825</v>
      </c>
      <c r="B137" s="82" t="s">
        <v>856</v>
      </c>
      <c r="C137" t="s">
        <v>857</v>
      </c>
    </row>
    <row r="138" spans="1:3">
      <c r="A138" s="83" t="s">
        <v>570</v>
      </c>
      <c r="B138" s="82" t="s">
        <v>763</v>
      </c>
      <c r="C138" t="s">
        <v>858</v>
      </c>
    </row>
    <row r="139" spans="1:3">
      <c r="A139" s="83" t="s">
        <v>859</v>
      </c>
      <c r="B139" s="82" t="s">
        <v>860</v>
      </c>
      <c r="C139" t="s">
        <v>861</v>
      </c>
    </row>
    <row r="140" spans="1:3">
      <c r="A140" s="83" t="s">
        <v>829</v>
      </c>
      <c r="B140" s="82" t="s">
        <v>862</v>
      </c>
      <c r="C140" t="s">
        <v>863</v>
      </c>
    </row>
    <row r="141" spans="1:3">
      <c r="A141" s="83" t="s">
        <v>864</v>
      </c>
      <c r="B141" s="82" t="s">
        <v>865</v>
      </c>
      <c r="C141" t="s">
        <v>866</v>
      </c>
    </row>
    <row r="142" spans="1:2">
      <c r="A142" s="83" t="s">
        <v>834</v>
      </c>
      <c r="B142" s="82" t="s">
        <v>867</v>
      </c>
    </row>
    <row r="143" spans="1:2">
      <c r="A143" s="83" t="s">
        <v>868</v>
      </c>
      <c r="B143" s="82" t="s">
        <v>596</v>
      </c>
    </row>
    <row r="144" spans="1:2">
      <c r="A144" s="83" t="s">
        <v>869</v>
      </c>
      <c r="B144" s="82" t="s">
        <v>870</v>
      </c>
    </row>
    <row r="145" spans="1:2">
      <c r="A145" s="83" t="s">
        <v>593</v>
      </c>
      <c r="B145" s="82" t="s">
        <v>871</v>
      </c>
    </row>
    <row r="146" spans="1:2">
      <c r="A146" s="83" t="s">
        <v>872</v>
      </c>
      <c r="B146" s="82" t="s">
        <v>873</v>
      </c>
    </row>
    <row r="147" spans="1:2">
      <c r="A147" s="83" t="s">
        <v>847</v>
      </c>
      <c r="B147" s="82" t="s">
        <v>704</v>
      </c>
    </row>
    <row r="148" spans="1:2">
      <c r="A148" s="83" t="s">
        <v>850</v>
      </c>
      <c r="B148" s="82" t="s">
        <v>874</v>
      </c>
    </row>
    <row r="149" spans="1:2">
      <c r="A149" s="83" t="s">
        <v>875</v>
      </c>
      <c r="B149" s="82" t="s">
        <v>876</v>
      </c>
    </row>
    <row r="150" spans="1:2">
      <c r="A150" s="83" t="s">
        <v>555</v>
      </c>
      <c r="B150" s="82" t="s">
        <v>877</v>
      </c>
    </row>
    <row r="151" spans="1:2">
      <c r="A151" s="83" t="s">
        <v>878</v>
      </c>
      <c r="B151" s="82" t="s">
        <v>879</v>
      </c>
    </row>
    <row r="152" spans="1:2">
      <c r="A152" s="83" t="s">
        <v>880</v>
      </c>
      <c r="B152" s="82" t="s">
        <v>881</v>
      </c>
    </row>
    <row r="153" spans="1:2">
      <c r="A153" s="83" t="s">
        <v>882</v>
      </c>
      <c r="B153" s="82" t="s">
        <v>883</v>
      </c>
    </row>
    <row r="154" spans="1:2">
      <c r="A154" s="83" t="s">
        <v>884</v>
      </c>
      <c r="B154" s="82" t="s">
        <v>885</v>
      </c>
    </row>
    <row r="155" spans="1:2">
      <c r="A155" s="83" t="s">
        <v>862</v>
      </c>
      <c r="B155" s="82" t="s">
        <v>886</v>
      </c>
    </row>
    <row r="156" spans="1:2">
      <c r="A156" s="83" t="s">
        <v>867</v>
      </c>
      <c r="B156" s="82" t="s">
        <v>887</v>
      </c>
    </row>
    <row r="157" spans="1:2">
      <c r="A157" s="83" t="s">
        <v>596</v>
      </c>
      <c r="B157" s="82" t="s">
        <v>888</v>
      </c>
    </row>
    <row r="158" spans="1:2">
      <c r="A158" s="83" t="s">
        <v>870</v>
      </c>
      <c r="B158" s="82" t="s">
        <v>889</v>
      </c>
    </row>
    <row r="159" spans="1:2">
      <c r="A159" s="83" t="s">
        <v>890</v>
      </c>
      <c r="B159" s="82" t="s">
        <v>891</v>
      </c>
    </row>
    <row r="160" spans="1:2">
      <c r="A160" s="83" t="s">
        <v>873</v>
      </c>
      <c r="B160" s="82" t="s">
        <v>892</v>
      </c>
    </row>
    <row r="161" spans="1:2">
      <c r="A161" s="83" t="s">
        <v>893</v>
      </c>
      <c r="B161" s="82" t="s">
        <v>894</v>
      </c>
    </row>
    <row r="162" spans="1:2">
      <c r="A162" s="83" t="s">
        <v>895</v>
      </c>
      <c r="B162" s="82" t="s">
        <v>896</v>
      </c>
    </row>
    <row r="163" spans="1:2">
      <c r="A163" s="83" t="s">
        <v>897</v>
      </c>
      <c r="B163" s="82" t="s">
        <v>898</v>
      </c>
    </row>
    <row r="164" spans="1:2">
      <c r="A164" s="83" t="s">
        <v>877</v>
      </c>
      <c r="B164" s="82" t="s">
        <v>899</v>
      </c>
    </row>
    <row r="165" spans="1:2">
      <c r="A165" s="83" t="s">
        <v>900</v>
      </c>
      <c r="B165" s="82" t="s">
        <v>516</v>
      </c>
    </row>
    <row r="166" spans="1:2">
      <c r="A166" s="83" t="s">
        <v>879</v>
      </c>
      <c r="B166" s="82" t="s">
        <v>901</v>
      </c>
    </row>
    <row r="167" spans="1:2">
      <c r="A167" s="83" t="s">
        <v>902</v>
      </c>
      <c r="B167" s="82" t="s">
        <v>903</v>
      </c>
    </row>
    <row r="168" spans="1:2">
      <c r="A168" s="83" t="s">
        <v>883</v>
      </c>
      <c r="B168" s="82" t="s">
        <v>904</v>
      </c>
    </row>
    <row r="169" spans="1:2">
      <c r="A169" s="83" t="s">
        <v>885</v>
      </c>
      <c r="B169" s="82" t="s">
        <v>905</v>
      </c>
    </row>
    <row r="170" spans="1:2">
      <c r="A170" s="83" t="s">
        <v>886</v>
      </c>
      <c r="B170" s="82" t="s">
        <v>906</v>
      </c>
    </row>
    <row r="171" spans="1:2">
      <c r="A171" s="83" t="s">
        <v>887</v>
      </c>
      <c r="B171" s="82" t="s">
        <v>907</v>
      </c>
    </row>
    <row r="172" spans="1:2">
      <c r="A172" s="83" t="s">
        <v>888</v>
      </c>
      <c r="B172" s="82" t="s">
        <v>908</v>
      </c>
    </row>
    <row r="173" spans="1:2">
      <c r="A173" s="83" t="s">
        <v>889</v>
      </c>
      <c r="B173" s="82" t="s">
        <v>909</v>
      </c>
    </row>
    <row r="174" spans="1:2">
      <c r="A174" s="83" t="s">
        <v>891</v>
      </c>
      <c r="B174" s="82" t="s">
        <v>910</v>
      </c>
    </row>
    <row r="175" spans="1:2">
      <c r="A175" s="83" t="s">
        <v>892</v>
      </c>
      <c r="B175" s="82" t="s">
        <v>831</v>
      </c>
    </row>
    <row r="176" spans="1:2">
      <c r="A176" s="83" t="s">
        <v>894</v>
      </c>
      <c r="B176" s="82" t="s">
        <v>911</v>
      </c>
    </row>
    <row r="177" spans="1:2">
      <c r="A177" s="83" t="s">
        <v>912</v>
      </c>
      <c r="B177" s="82" t="s">
        <v>586</v>
      </c>
    </row>
    <row r="178" spans="1:2">
      <c r="A178" s="83" t="s">
        <v>896</v>
      </c>
      <c r="B178" s="82" t="s">
        <v>913</v>
      </c>
    </row>
    <row r="179" spans="1:2">
      <c r="A179" s="83" t="s">
        <v>898</v>
      </c>
      <c r="B179" s="82" t="s">
        <v>914</v>
      </c>
    </row>
    <row r="180" spans="1:2">
      <c r="A180" s="83" t="s">
        <v>899</v>
      </c>
      <c r="B180" s="82" t="s">
        <v>915</v>
      </c>
    </row>
    <row r="181" spans="1:2">
      <c r="A181" s="83" t="s">
        <v>516</v>
      </c>
      <c r="B181" s="82" t="s">
        <v>916</v>
      </c>
    </row>
    <row r="182" spans="1:2">
      <c r="A182" s="83" t="s">
        <v>901</v>
      </c>
      <c r="B182" s="82" t="s">
        <v>917</v>
      </c>
    </row>
    <row r="183" spans="1:2">
      <c r="A183" s="83" t="s">
        <v>903</v>
      </c>
      <c r="B183" s="82" t="s">
        <v>918</v>
      </c>
    </row>
    <row r="184" spans="1:2">
      <c r="A184" s="83" t="s">
        <v>904</v>
      </c>
      <c r="B184" s="82" t="s">
        <v>919</v>
      </c>
    </row>
    <row r="185" spans="1:2">
      <c r="A185" s="83" t="s">
        <v>905</v>
      </c>
      <c r="B185" s="82" t="s">
        <v>920</v>
      </c>
    </row>
    <row r="186" spans="1:2">
      <c r="A186" s="83" t="s">
        <v>921</v>
      </c>
      <c r="B186" s="82" t="s">
        <v>922</v>
      </c>
    </row>
    <row r="187" spans="1:2">
      <c r="A187" s="83" t="s">
        <v>907</v>
      </c>
      <c r="B187" s="82" t="s">
        <v>923</v>
      </c>
    </row>
    <row r="188" spans="1:2">
      <c r="A188" s="83" t="s">
        <v>908</v>
      </c>
      <c r="B188" s="82" t="s">
        <v>924</v>
      </c>
    </row>
    <row r="189" spans="1:2">
      <c r="A189" s="83" t="s">
        <v>909</v>
      </c>
      <c r="B189" s="82" t="s">
        <v>925</v>
      </c>
    </row>
    <row r="190" spans="1:2">
      <c r="A190" s="83" t="s">
        <v>910</v>
      </c>
      <c r="B190" s="82" t="s">
        <v>926</v>
      </c>
    </row>
    <row r="191" spans="1:2">
      <c r="A191" s="83" t="s">
        <v>927</v>
      </c>
      <c r="B191" s="82" t="s">
        <v>928</v>
      </c>
    </row>
    <row r="192" spans="1:2">
      <c r="A192" s="83" t="s">
        <v>911</v>
      </c>
      <c r="B192" s="82" t="s">
        <v>929</v>
      </c>
    </row>
    <row r="193" spans="1:2">
      <c r="A193" s="83" t="s">
        <v>930</v>
      </c>
      <c r="B193" s="82" t="s">
        <v>931</v>
      </c>
    </row>
    <row r="194" spans="1:2">
      <c r="A194" s="83" t="s">
        <v>913</v>
      </c>
      <c r="B194" s="82" t="s">
        <v>932</v>
      </c>
    </row>
    <row r="195" spans="1:2">
      <c r="A195" s="83" t="s">
        <v>914</v>
      </c>
      <c r="B195" s="82" t="s">
        <v>558</v>
      </c>
    </row>
    <row r="196" spans="1:2">
      <c r="A196" s="83" t="s">
        <v>933</v>
      </c>
      <c r="B196" s="82" t="s">
        <v>934</v>
      </c>
    </row>
    <row r="197" spans="1:2">
      <c r="A197" s="83" t="s">
        <v>935</v>
      </c>
      <c r="B197" s="82" t="s">
        <v>761</v>
      </c>
    </row>
    <row r="198" spans="1:2">
      <c r="A198" s="83" t="s">
        <v>917</v>
      </c>
      <c r="B198" s="82" t="s">
        <v>936</v>
      </c>
    </row>
    <row r="199" spans="1:2">
      <c r="A199" s="83" t="s">
        <v>918</v>
      </c>
      <c r="B199" s="82" t="s">
        <v>937</v>
      </c>
    </row>
    <row r="200" spans="1:2">
      <c r="A200" s="83" t="s">
        <v>919</v>
      </c>
      <c r="B200" s="82" t="s">
        <v>938</v>
      </c>
    </row>
    <row r="201" spans="1:2">
      <c r="A201" s="83" t="s">
        <v>939</v>
      </c>
      <c r="B201" s="82" t="s">
        <v>940</v>
      </c>
    </row>
    <row r="202" spans="1:2">
      <c r="A202" s="83" t="s">
        <v>922</v>
      </c>
      <c r="B202" s="82" t="s">
        <v>941</v>
      </c>
    </row>
    <row r="203" spans="1:2">
      <c r="A203" s="83" t="s">
        <v>942</v>
      </c>
      <c r="B203" s="82" t="s">
        <v>943</v>
      </c>
    </row>
    <row r="204" spans="1:2">
      <c r="A204" s="83" t="s">
        <v>924</v>
      </c>
      <c r="B204" s="82" t="s">
        <v>944</v>
      </c>
    </row>
    <row r="205" spans="1:2">
      <c r="A205" s="83" t="s">
        <v>925</v>
      </c>
      <c r="B205" s="82" t="s">
        <v>945</v>
      </c>
    </row>
    <row r="206" spans="1:2">
      <c r="A206" s="83" t="s">
        <v>926</v>
      </c>
      <c r="B206" s="82" t="s">
        <v>946</v>
      </c>
    </row>
    <row r="207" spans="1:2">
      <c r="A207" s="83" t="s">
        <v>928</v>
      </c>
      <c r="B207" s="82" t="s">
        <v>947</v>
      </c>
    </row>
    <row r="208" spans="1:2">
      <c r="A208" s="83" t="s">
        <v>929</v>
      </c>
      <c r="B208" s="82" t="s">
        <v>948</v>
      </c>
    </row>
    <row r="209" spans="1:2">
      <c r="A209" s="83" t="s">
        <v>931</v>
      </c>
      <c r="B209" s="82" t="s">
        <v>949</v>
      </c>
    </row>
    <row r="210" spans="1:2">
      <c r="A210" s="83" t="s">
        <v>932</v>
      </c>
      <c r="B210" s="82" t="s">
        <v>950</v>
      </c>
    </row>
    <row r="211" spans="1:2">
      <c r="A211" s="83" t="s">
        <v>558</v>
      </c>
      <c r="B211" s="82" t="s">
        <v>951</v>
      </c>
    </row>
    <row r="212" spans="1:2">
      <c r="A212" s="83" t="s">
        <v>934</v>
      </c>
      <c r="B212" s="82" t="s">
        <v>952</v>
      </c>
    </row>
    <row r="213" spans="1:2">
      <c r="A213" s="83" t="s">
        <v>761</v>
      </c>
      <c r="B213" s="82" t="s">
        <v>953</v>
      </c>
    </row>
    <row r="214" spans="1:2">
      <c r="A214" s="83" t="s">
        <v>936</v>
      </c>
      <c r="B214" s="82" t="s">
        <v>954</v>
      </c>
    </row>
    <row r="215" spans="1:2">
      <c r="A215" s="83" t="s">
        <v>937</v>
      </c>
      <c r="B215" s="82" t="s">
        <v>955</v>
      </c>
    </row>
    <row r="216" spans="1:2">
      <c r="A216" s="83" t="s">
        <v>938</v>
      </c>
      <c r="B216" s="82" t="s">
        <v>956</v>
      </c>
    </row>
    <row r="217" spans="1:2">
      <c r="A217" s="83" t="s">
        <v>940</v>
      </c>
      <c r="B217" s="82" t="s">
        <v>590</v>
      </c>
    </row>
    <row r="218" spans="1:2">
      <c r="A218" s="83" t="s">
        <v>941</v>
      </c>
      <c r="B218" s="82" t="s">
        <v>957</v>
      </c>
    </row>
    <row r="219" spans="1:2">
      <c r="A219" s="83" t="s">
        <v>943</v>
      </c>
      <c r="B219" s="82" t="s">
        <v>817</v>
      </c>
    </row>
    <row r="220" spans="1:2">
      <c r="A220" s="83" t="s">
        <v>945</v>
      </c>
      <c r="B220" s="82" t="s">
        <v>958</v>
      </c>
    </row>
    <row r="221" spans="1:2">
      <c r="A221" s="83" t="s">
        <v>946</v>
      </c>
      <c r="B221" s="82" t="s">
        <v>956</v>
      </c>
    </row>
    <row r="222" spans="1:2">
      <c r="A222" s="83" t="s">
        <v>947</v>
      </c>
      <c r="B222" s="82" t="s">
        <v>497</v>
      </c>
    </row>
    <row r="223" spans="1:2">
      <c r="A223" s="83" t="s">
        <v>948</v>
      </c>
      <c r="B223" s="82" t="s">
        <v>959</v>
      </c>
    </row>
    <row r="224" spans="1:2">
      <c r="A224" s="83" t="s">
        <v>949</v>
      </c>
      <c r="B224" s="82" t="s">
        <v>495</v>
      </c>
    </row>
    <row r="225" spans="1:2">
      <c r="A225" s="83" t="s">
        <v>950</v>
      </c>
      <c r="B225" s="82" t="s">
        <v>960</v>
      </c>
    </row>
    <row r="226" spans="1:2">
      <c r="A226" s="83" t="s">
        <v>951</v>
      </c>
      <c r="B226" s="82" t="s">
        <v>961</v>
      </c>
    </row>
    <row r="227" spans="1:2">
      <c r="A227" s="83" t="s">
        <v>952</v>
      </c>
      <c r="B227" s="82" t="s">
        <v>962</v>
      </c>
    </row>
    <row r="228" spans="1:2">
      <c r="A228" s="83" t="s">
        <v>953</v>
      </c>
      <c r="B228" s="82" t="s">
        <v>963</v>
      </c>
    </row>
    <row r="229" spans="1:1">
      <c r="A229" s="83" t="s">
        <v>964</v>
      </c>
    </row>
    <row r="230" spans="1:1">
      <c r="A230" s="83" t="s">
        <v>955</v>
      </c>
    </row>
    <row r="231" spans="1:1">
      <c r="A231" s="83" t="s">
        <v>965</v>
      </c>
    </row>
    <row r="232" spans="1:1">
      <c r="A232" s="83" t="s">
        <v>590</v>
      </c>
    </row>
    <row r="233" spans="1:1">
      <c r="A233" s="83" t="s">
        <v>957</v>
      </c>
    </row>
    <row r="234" spans="1:1">
      <c r="A234" s="83" t="s">
        <v>966</v>
      </c>
    </row>
    <row r="235" spans="1:1">
      <c r="A235" s="83" t="s">
        <v>958</v>
      </c>
    </row>
    <row r="236" spans="1:1">
      <c r="A236" s="83" t="s">
        <v>967</v>
      </c>
    </row>
    <row r="237" spans="1:1">
      <c r="A237" s="83" t="s">
        <v>968</v>
      </c>
    </row>
    <row r="238" spans="1:1">
      <c r="A238" s="83" t="s">
        <v>969</v>
      </c>
    </row>
    <row r="239" spans="1:1">
      <c r="A239" s="83" t="s">
        <v>495</v>
      </c>
    </row>
    <row r="240" spans="1:1">
      <c r="A240" s="83" t="s">
        <v>970</v>
      </c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356"/>
  <sheetViews>
    <sheetView zoomScale="80" zoomScaleNormal="80" workbookViewId="0">
      <pane ySplit="1" topLeftCell="A2" activePane="bottomLeft" state="frozen"/>
      <selection/>
      <selection pane="bottomLeft" activeCell="B4" sqref="B4"/>
    </sheetView>
  </sheetViews>
  <sheetFormatPr defaultColWidth="9" defaultRowHeight="14.4"/>
  <cols>
    <col min="1" max="1" width="7.25" style="53" customWidth="1"/>
    <col min="2" max="2" width="38.1296296296296" style="52" customWidth="1"/>
    <col min="3" max="3" width="15" style="52" customWidth="1"/>
    <col min="4" max="4" width="13.6296296296296" style="53" customWidth="1"/>
    <col min="5" max="5" width="12.75" style="53" customWidth="1"/>
    <col min="6" max="6" width="16.6296296296296" style="54" customWidth="1"/>
    <col min="7" max="7" width="13.6296296296296" style="53" customWidth="1"/>
    <col min="8" max="8" width="12.6296296296296" style="53" customWidth="1"/>
    <col min="9" max="9" width="12.5" style="53" customWidth="1"/>
    <col min="10" max="10" width="12" style="53" customWidth="1"/>
    <col min="11" max="12" width="9.75" style="53" customWidth="1"/>
    <col min="13" max="15" width="8.62962962962963" style="53" customWidth="1"/>
    <col min="16" max="16" width="8.12962962962963" style="55" customWidth="1"/>
    <col min="17" max="18" width="8.12962962962963" style="53" customWidth="1"/>
    <col min="19" max="19" width="10.1296296296296" style="56" customWidth="1"/>
    <col min="20" max="20" width="7" style="57" customWidth="1"/>
    <col min="21" max="21" width="14.8796296296296" style="52" customWidth="1"/>
    <col min="22" max="16375" width="9" style="52"/>
    <col min="16376" max="16384" width="9" style="58"/>
  </cols>
  <sheetData>
    <row r="1" s="52" customFormat="1" ht="33.4" customHeight="1" spans="1:21">
      <c r="A1" s="59" t="s">
        <v>971</v>
      </c>
      <c r="B1" s="59" t="s">
        <v>972</v>
      </c>
      <c r="C1" s="59" t="s">
        <v>973</v>
      </c>
      <c r="D1" s="59" t="s">
        <v>974</v>
      </c>
      <c r="E1" s="59" t="s">
        <v>975</v>
      </c>
      <c r="F1" s="59" t="s">
        <v>976</v>
      </c>
      <c r="G1" s="59" t="s">
        <v>977</v>
      </c>
      <c r="H1" s="59" t="s">
        <v>978</v>
      </c>
      <c r="I1" s="59" t="s">
        <v>979</v>
      </c>
      <c r="J1" s="59" t="s">
        <v>980</v>
      </c>
      <c r="K1" s="59" t="s">
        <v>981</v>
      </c>
      <c r="L1" s="59" t="s">
        <v>982</v>
      </c>
      <c r="M1" s="59" t="s">
        <v>983</v>
      </c>
      <c r="N1" s="59" t="s">
        <v>103</v>
      </c>
      <c r="O1" s="59" t="s">
        <v>984</v>
      </c>
      <c r="P1" s="69" t="s">
        <v>985</v>
      </c>
      <c r="Q1" s="59" t="s">
        <v>986</v>
      </c>
      <c r="R1" s="59" t="s">
        <v>186</v>
      </c>
      <c r="S1" s="59" t="s">
        <v>987</v>
      </c>
      <c r="T1" s="73" t="s">
        <v>988</v>
      </c>
      <c r="U1" s="59" t="s">
        <v>989</v>
      </c>
    </row>
    <row r="2" s="52" customFormat="1" ht="33.4" hidden="1" customHeight="1" spans="1:21">
      <c r="A2" s="60">
        <v>1</v>
      </c>
      <c r="B2" s="61" t="s">
        <v>990</v>
      </c>
      <c r="C2" s="61" t="s">
        <v>991</v>
      </c>
      <c r="D2" s="60" t="s">
        <v>992</v>
      </c>
      <c r="E2" s="60" t="s">
        <v>993</v>
      </c>
      <c r="F2" s="62" t="s">
        <v>994</v>
      </c>
      <c r="G2" s="60">
        <v>356</v>
      </c>
      <c r="H2" s="60">
        <v>181151</v>
      </c>
      <c r="I2" s="70">
        <f>VLOOKUP(B2,[1]极目数据!A:D,4,0)</f>
        <v>0.004492</v>
      </c>
      <c r="J2" s="60" t="str">
        <f t="shared" ref="J2:J65" si="0">_xlfn.IFS(G2&lt;=50000,"大词",AND(G2&gt;50000,G2&lt;=200000),"中词",G2&gt;200000,"长尾词")</f>
        <v>大词</v>
      </c>
      <c r="K2" s="70">
        <f>VLOOKUP(B2,[1]极目数据!A:S,19,0)</f>
        <v>0.1598</v>
      </c>
      <c r="L2" s="70">
        <f>VLOOKUP(B2,[1]极目数据!A:T,20,0)</f>
        <v>0.1239</v>
      </c>
      <c r="M2" s="60">
        <f>VLOOKUP(B2,[1]极目数据!A:P,16,0)</f>
        <v>273</v>
      </c>
      <c r="N2" s="71">
        <f>VLOOKUP(B2,[1]极目数据!A:V,22,0)</f>
        <v>78.775732</v>
      </c>
      <c r="O2" s="60">
        <f>VLOOKUP(B2,[1]极目数据!A:L,11,0)</f>
        <v>1.1</v>
      </c>
      <c r="P2" s="70">
        <f>VLOOKUP(B2,[1]极目数据!A:J,10,0)</f>
        <v>0.019549</v>
      </c>
      <c r="Q2" s="60">
        <v>39.99</v>
      </c>
      <c r="R2" s="70">
        <f t="shared" ref="R2:R65" si="1">O2/(P2*Q2)</f>
        <v>1.40707333977082</v>
      </c>
      <c r="S2" s="59">
        <f>VLOOKUP(B:B,[1]极目数据!A:H,8,FALSE)</f>
        <v>1133</v>
      </c>
      <c r="T2" s="59"/>
      <c r="U2" s="60">
        <f>VLOOKUP(B:B,[1]极目数据!A:U,21,FALSE)</f>
        <v>98702</v>
      </c>
    </row>
    <row r="3" s="52" customFormat="1" ht="33.4" hidden="1" customHeight="1" spans="1:21">
      <c r="A3" s="60">
        <v>2</v>
      </c>
      <c r="B3" s="61" t="s">
        <v>995</v>
      </c>
      <c r="C3" s="61" t="s">
        <v>996</v>
      </c>
      <c r="D3" s="60" t="s">
        <v>992</v>
      </c>
      <c r="E3" s="63" t="s">
        <v>997</v>
      </c>
      <c r="F3" s="62" t="s">
        <v>998</v>
      </c>
      <c r="G3" s="60">
        <v>1447</v>
      </c>
      <c r="H3" s="60">
        <v>84854</v>
      </c>
      <c r="I3" s="70">
        <f>VLOOKUP(B3,[1]极目数据!A:D,4,0)</f>
        <v>0.057858</v>
      </c>
      <c r="J3" s="60" t="str">
        <f t="shared" si="0"/>
        <v>大词</v>
      </c>
      <c r="K3" s="70">
        <f>VLOOKUP(B3,[1]极目数据!A:S,19,0)</f>
        <v>0.1571</v>
      </c>
      <c r="L3" s="70">
        <f>VLOOKUP(B3,[1]极目数据!A:T,20,0)</f>
        <v>0.1042</v>
      </c>
      <c r="M3" s="60">
        <f>VLOOKUP(B3,[1]极目数据!A:P,16,0)</f>
        <v>143</v>
      </c>
      <c r="N3" s="71">
        <f>VLOOKUP(B3,[1]极目数据!A:V,22,0)</f>
        <v>36.714509</v>
      </c>
      <c r="O3" s="60">
        <f>VLOOKUP(B3,[1]极目数据!A:L,11,0)</f>
        <v>0.9</v>
      </c>
      <c r="P3" s="70">
        <f>VLOOKUP(B3,[1]极目数据!A:J,10,0)</f>
        <v>0.030778</v>
      </c>
      <c r="Q3" s="60">
        <v>39.99</v>
      </c>
      <c r="R3" s="70">
        <f t="shared" si="1"/>
        <v>0.731224459243669</v>
      </c>
      <c r="S3" s="59">
        <f>VLOOKUP(B:B,[1]极目数据!A:H,8,FALSE)</f>
        <v>666</v>
      </c>
      <c r="T3" s="59"/>
      <c r="U3" s="60">
        <f>VLOOKUP(B:B,[1]极目数据!A:U,21,FALSE)</f>
        <v>140805</v>
      </c>
    </row>
    <row r="4" s="52" customFormat="1" ht="33.4" customHeight="1" spans="1:21">
      <c r="A4" s="60">
        <v>3</v>
      </c>
      <c r="B4" s="64" t="s">
        <v>999</v>
      </c>
      <c r="C4" s="61" t="s">
        <v>1000</v>
      </c>
      <c r="D4" s="60" t="s">
        <v>992</v>
      </c>
      <c r="E4" s="63" t="s">
        <v>997</v>
      </c>
      <c r="F4" s="62" t="s">
        <v>1001</v>
      </c>
      <c r="G4" s="60">
        <v>1683</v>
      </c>
      <c r="H4" s="60">
        <v>77854</v>
      </c>
      <c r="I4" s="70">
        <f>VLOOKUP(B4,[1]极目数据!A:D,4,0)</f>
        <v>0.04868</v>
      </c>
      <c r="J4" s="60" t="str">
        <f t="shared" si="0"/>
        <v>大词</v>
      </c>
      <c r="K4" s="70">
        <f>VLOOKUP(B4,[1]极目数据!A:S,19,0)</f>
        <v>0.2503</v>
      </c>
      <c r="L4" s="70">
        <f>VLOOKUP(B4,[1]极目数据!A:T,20,0)</f>
        <v>0.1454</v>
      </c>
      <c r="M4" s="60">
        <f>VLOOKUP(B4,[1]极目数据!A:P,16,0)</f>
        <v>125</v>
      </c>
      <c r="N4" s="71">
        <f>VLOOKUP(B4,[1]极目数据!A:V,22,0)</f>
        <v>15.650891</v>
      </c>
      <c r="O4" s="60">
        <f>VLOOKUP(B4,[1]极目数据!A:L,11,0)</f>
        <v>1.07</v>
      </c>
      <c r="P4" s="72">
        <f>VLOOKUP(B4,[1]极目数据!A:J,10,0)</f>
        <v>0.086896</v>
      </c>
      <c r="Q4" s="60">
        <v>39.99</v>
      </c>
      <c r="R4" s="70">
        <f t="shared" si="1"/>
        <v>0.307916235181056</v>
      </c>
      <c r="S4" s="59">
        <f>VLOOKUP(B:B,[1]极目数据!A:H,8,FALSE)</f>
        <v>2241</v>
      </c>
      <c r="T4" s="73">
        <f>S4/7</f>
        <v>320.142857142857</v>
      </c>
      <c r="U4" s="60">
        <f>VLOOKUP(B:B,[1]极目数据!A:U,21,FALSE)</f>
        <v>133397</v>
      </c>
    </row>
    <row r="5" s="52" customFormat="1" ht="33.4" hidden="1" customHeight="1" spans="1:21">
      <c r="A5" s="60">
        <v>4</v>
      </c>
      <c r="B5" s="61" t="s">
        <v>1002</v>
      </c>
      <c r="C5" s="61" t="s">
        <v>1003</v>
      </c>
      <c r="D5" s="60" t="s">
        <v>992</v>
      </c>
      <c r="E5" s="60" t="s">
        <v>993</v>
      </c>
      <c r="F5" s="62" t="s">
        <v>1004</v>
      </c>
      <c r="G5" s="60">
        <v>4935</v>
      </c>
      <c r="H5" s="60">
        <v>43272</v>
      </c>
      <c r="I5" s="70">
        <f>VLOOKUP(B5,[1]极目数据!A:D,4,0)</f>
        <v>0.038447</v>
      </c>
      <c r="J5" s="60" t="str">
        <f t="shared" si="0"/>
        <v>大词</v>
      </c>
      <c r="K5" s="70">
        <f>VLOOKUP(B5,[1]极目数据!A:S,19,0)</f>
        <v>0.2227</v>
      </c>
      <c r="L5" s="70">
        <f>VLOOKUP(B5,[1]极目数据!A:T,20,0)</f>
        <v>0.2135</v>
      </c>
      <c r="M5" s="60">
        <f>VLOOKUP(B5,[1]极目数据!A:P,16,0)</f>
        <v>75</v>
      </c>
      <c r="N5" s="71">
        <f>VLOOKUP(B5,[1]极目数据!A:V,22,0)</f>
        <v>10.385622</v>
      </c>
      <c r="O5" s="60">
        <f>VLOOKUP(B5,[1]极目数据!A:L,11,0)</f>
        <v>0.35</v>
      </c>
      <c r="P5" s="70">
        <f>VLOOKUP(B5,[1]极目数据!A:J,10,0)</f>
        <v>0.045255</v>
      </c>
      <c r="Q5" s="60">
        <v>39.99</v>
      </c>
      <c r="R5" s="70">
        <f t="shared" si="1"/>
        <v>0.193397150525064</v>
      </c>
      <c r="S5" s="59">
        <f>VLOOKUP(B:B,[1]极目数据!A:H,8,FALSE)</f>
        <v>463</v>
      </c>
      <c r="T5" s="59"/>
      <c r="U5" s="60">
        <f>VLOOKUP(B:B,[1]极目数据!A:U,21,FALSE)</f>
        <v>138176</v>
      </c>
    </row>
    <row r="6" s="52" customFormat="1" ht="33.4" hidden="1" customHeight="1" spans="1:21">
      <c r="A6" s="60">
        <v>5</v>
      </c>
      <c r="B6" s="61" t="s">
        <v>1005</v>
      </c>
      <c r="C6" s="61" t="s">
        <v>1006</v>
      </c>
      <c r="D6" s="60" t="s">
        <v>992</v>
      </c>
      <c r="E6" s="60" t="s">
        <v>993</v>
      </c>
      <c r="F6" s="62" t="s">
        <v>1007</v>
      </c>
      <c r="G6" s="60">
        <v>6009</v>
      </c>
      <c r="H6" s="60">
        <v>31757</v>
      </c>
      <c r="I6" s="70">
        <f>VLOOKUP(B6,[1]极目数据!A:D,4,0)</f>
        <v>0.04765</v>
      </c>
      <c r="J6" s="60" t="str">
        <f t="shared" si="0"/>
        <v>大词</v>
      </c>
      <c r="K6" s="70">
        <f>VLOOKUP(B6,[1]极目数据!A:S,19,0)</f>
        <v>0.2537</v>
      </c>
      <c r="L6" s="70">
        <f>VLOOKUP(B6,[1]极目数据!A:T,20,0)</f>
        <v>0.1626</v>
      </c>
      <c r="M6" s="60">
        <f>VLOOKUP(B6,[1]极目数据!A:P,16,0)</f>
        <v>62</v>
      </c>
      <c r="N6" s="71">
        <f>VLOOKUP(B6,[1]极目数据!A:V,22,0)</f>
        <v>17.620836</v>
      </c>
      <c r="O6" s="60">
        <f>VLOOKUP(B6,[1]极目数据!A:L,11,0)</f>
        <v>1</v>
      </c>
      <c r="P6" s="70">
        <f>VLOOKUP(B6,[1]极目数据!A:J,10,0)</f>
        <v>0.078316</v>
      </c>
      <c r="Q6" s="60">
        <v>39.99</v>
      </c>
      <c r="R6" s="70">
        <f t="shared" si="1"/>
        <v>0.319299396839608</v>
      </c>
      <c r="S6" s="59">
        <f>VLOOKUP(B:B,[1]极目数据!A:H,8,FALSE)</f>
        <v>819</v>
      </c>
      <c r="T6" s="59"/>
      <c r="U6" s="60">
        <f>VLOOKUP(B:B,[1]极目数据!A:U,21,FALSE)</f>
        <v>69482</v>
      </c>
    </row>
    <row r="7" s="52" customFormat="1" ht="33.4" hidden="1" customHeight="1" spans="1:21">
      <c r="A7" s="60">
        <v>6</v>
      </c>
      <c r="B7" s="61" t="s">
        <v>1008</v>
      </c>
      <c r="C7" s="61" t="s">
        <v>1009</v>
      </c>
      <c r="D7" s="60" t="s">
        <v>992</v>
      </c>
      <c r="E7" s="60" t="s">
        <v>993</v>
      </c>
      <c r="F7" s="62" t="s">
        <v>1010</v>
      </c>
      <c r="G7" s="60">
        <v>6654</v>
      </c>
      <c r="H7" s="60">
        <v>29954</v>
      </c>
      <c r="I7" s="70">
        <f>VLOOKUP(B7,[1]极目数据!A:D,4,0)</f>
        <v>0.109824</v>
      </c>
      <c r="J7" s="60" t="str">
        <f t="shared" si="0"/>
        <v>大词</v>
      </c>
      <c r="K7" s="70">
        <f>VLOOKUP(B7,[1]极目数据!A:S,19,0)</f>
        <v>0.1995</v>
      </c>
      <c r="L7" s="70">
        <f>VLOOKUP(B7,[1]极目数据!A:T,20,0)</f>
        <v>0.1452</v>
      </c>
      <c r="M7" s="60">
        <f>VLOOKUP(B7,[1]极目数据!A:P,16,0)</f>
        <v>55</v>
      </c>
      <c r="N7" s="71">
        <f>VLOOKUP(B7,[1]极目数据!A:V,22,0)</f>
        <v>11.033158</v>
      </c>
      <c r="O7" s="60">
        <f>VLOOKUP(B7,[1]极目数据!A:L,11,0)</f>
        <v>0.49</v>
      </c>
      <c r="P7" s="70">
        <f>VLOOKUP(B7,[1]极目数据!A:J,10,0)</f>
        <v>0.058913</v>
      </c>
      <c r="Q7" s="60">
        <v>39.99</v>
      </c>
      <c r="R7" s="70">
        <f t="shared" si="1"/>
        <v>0.207985729224729</v>
      </c>
      <c r="S7" s="59">
        <f>VLOOKUP(B:B,[1]极目数据!A:H,8,FALSE)</f>
        <v>292</v>
      </c>
      <c r="T7" s="59"/>
      <c r="U7" s="60">
        <f>VLOOKUP(B:B,[1]极目数据!A:U,21,FALSE)</f>
        <v>141011</v>
      </c>
    </row>
    <row r="8" s="52" customFormat="1" ht="33.4" hidden="1" customHeight="1" spans="1:21">
      <c r="A8" s="60">
        <v>7</v>
      </c>
      <c r="B8" s="61" t="s">
        <v>1011</v>
      </c>
      <c r="C8" s="61" t="s">
        <v>1012</v>
      </c>
      <c r="D8" s="60" t="s">
        <v>992</v>
      </c>
      <c r="E8" s="60" t="s">
        <v>993</v>
      </c>
      <c r="F8" s="62" t="s">
        <v>1010</v>
      </c>
      <c r="G8" s="60">
        <v>10442</v>
      </c>
      <c r="H8" s="60">
        <v>21904</v>
      </c>
      <c r="I8" s="70">
        <f>VLOOKUP(B8,[1]极目数据!A:D,4,0)</f>
        <v>0.073439</v>
      </c>
      <c r="J8" s="60" t="str">
        <f t="shared" si="0"/>
        <v>大词</v>
      </c>
      <c r="K8" s="70">
        <f>VLOOKUP(B8,[1]极目数据!A:S,19,0)</f>
        <v>0.1965</v>
      </c>
      <c r="L8" s="70">
        <f>VLOOKUP(B8,[1]极目数据!A:T,20,0)</f>
        <v>0.0865</v>
      </c>
      <c r="M8" s="60">
        <f>VLOOKUP(B8,[1]极目数据!A:P,16,0)</f>
        <v>48</v>
      </c>
      <c r="N8" s="71">
        <f>VLOOKUP(B8,[1]极目数据!A:V,22,0)</f>
        <v>14.186264</v>
      </c>
      <c r="O8" s="60">
        <f>VLOOKUP(B8,[1]极目数据!A:L,11,0)</f>
        <v>0.81</v>
      </c>
      <c r="P8" s="70">
        <f>VLOOKUP(B8,[1]极目数据!A:J,10,0)</f>
        <v>0.071196</v>
      </c>
      <c r="Q8" s="60">
        <v>39.99</v>
      </c>
      <c r="R8" s="70">
        <f t="shared" si="1"/>
        <v>0.284497215657361</v>
      </c>
      <c r="S8" s="59">
        <f>VLOOKUP(B:B,[1]极目数据!A:H,8,FALSE)</f>
        <v>304</v>
      </c>
      <c r="T8" s="59"/>
      <c r="U8" s="60">
        <f>VLOOKUP(B:B,[1]极目数据!A:U,21,FALSE)</f>
        <v>53571</v>
      </c>
    </row>
    <row r="9" s="52" customFormat="1" ht="33.4" hidden="1" customHeight="1" spans="1:21">
      <c r="A9" s="60">
        <v>8</v>
      </c>
      <c r="B9" s="61" t="s">
        <v>1013</v>
      </c>
      <c r="C9" s="61" t="s">
        <v>1014</v>
      </c>
      <c r="D9" s="60" t="s">
        <v>992</v>
      </c>
      <c r="E9" s="60" t="s">
        <v>993</v>
      </c>
      <c r="F9" s="62" t="s">
        <v>1015</v>
      </c>
      <c r="G9" s="60">
        <v>13744</v>
      </c>
      <c r="H9" s="60">
        <v>17696</v>
      </c>
      <c r="I9" s="70">
        <f>VLOOKUP(B9,[1]极目数据!A:D,4,0)</f>
        <v>0.06473</v>
      </c>
      <c r="J9" s="60" t="str">
        <f t="shared" si="0"/>
        <v>大词</v>
      </c>
      <c r="K9" s="70">
        <f>VLOOKUP(B9,[1]极目数据!A:S,19,0)</f>
        <v>0.2407</v>
      </c>
      <c r="L9" s="70">
        <f>VLOOKUP(B9,[1]极目数据!A:T,20,0)</f>
        <v>0.1857</v>
      </c>
      <c r="M9" s="60">
        <f>VLOOKUP(B9,[1]极目数据!A:P,16,0)</f>
        <v>44</v>
      </c>
      <c r="N9" s="71">
        <f>VLOOKUP(B9,[1]极目数据!A:V,22,0)</f>
        <v>15.087375</v>
      </c>
      <c r="O9" s="60">
        <f>VLOOKUP(B9,[1]极目数据!A:L,11,0)</f>
        <v>0.61</v>
      </c>
      <c r="P9" s="70">
        <f>VLOOKUP(B9,[1]极目数据!A:J,10,0)</f>
        <v>0.053687</v>
      </c>
      <c r="Q9" s="60">
        <v>39.99</v>
      </c>
      <c r="R9" s="70">
        <f t="shared" si="1"/>
        <v>0.284124899013976</v>
      </c>
      <c r="S9" s="59">
        <f>VLOOKUP(B:B,[1]极目数据!A:H,8,FALSE)</f>
        <v>252</v>
      </c>
      <c r="T9" s="59"/>
      <c r="U9" s="60">
        <f>VLOOKUP(B:B,[1]极目数据!A:U,21,FALSE)</f>
        <v>8900</v>
      </c>
    </row>
    <row r="10" s="52" customFormat="1" ht="33.4" hidden="1" customHeight="1" spans="1:21">
      <c r="A10" s="60">
        <v>9</v>
      </c>
      <c r="B10" s="61" t="s">
        <v>1016</v>
      </c>
      <c r="C10" s="61" t="s">
        <v>1017</v>
      </c>
      <c r="D10" s="60" t="s">
        <v>1018</v>
      </c>
      <c r="E10" s="60" t="s">
        <v>993</v>
      </c>
      <c r="F10" s="62" t="s">
        <v>1019</v>
      </c>
      <c r="G10" s="60">
        <v>14248</v>
      </c>
      <c r="H10" s="60">
        <v>17191</v>
      </c>
      <c r="I10" s="70">
        <f>VLOOKUP(B10,[1]极目数据!A:D,4,0)</f>
        <v>0.032673</v>
      </c>
      <c r="J10" s="60" t="str">
        <f t="shared" si="0"/>
        <v>大词</v>
      </c>
      <c r="K10" s="70">
        <f>VLOOKUP(B10,[1]极目数据!A:S,19,0)</f>
        <v>0.2416</v>
      </c>
      <c r="L10" s="70">
        <f>VLOOKUP(B10,[1]极目数据!A:T,20,0)</f>
        <v>0.1231</v>
      </c>
      <c r="M10" s="60">
        <f>VLOOKUP(B10,[1]极目数据!A:P,16,0)</f>
        <v>49</v>
      </c>
      <c r="N10" s="71">
        <f>VLOOKUP(B10,[1]极目数据!A:V,22,0)</f>
        <v>59.859211</v>
      </c>
      <c r="O10" s="60">
        <f>VLOOKUP(B10,[1]极目数据!A:L,11,0)</f>
        <v>1.31</v>
      </c>
      <c r="P10" s="70">
        <f>VLOOKUP(B10,[1]极目数据!A:J,10,0)</f>
        <v>0.029235</v>
      </c>
      <c r="Q10" s="60">
        <v>39.99</v>
      </c>
      <c r="R10" s="70">
        <f t="shared" si="1"/>
        <v>1.12051272609498</v>
      </c>
      <c r="S10" s="60">
        <f>VLOOKUP(B:B,[1]极目数据!A:H,8,FALSE)</f>
        <v>83</v>
      </c>
      <c r="T10" s="60"/>
      <c r="U10" s="60">
        <f>VLOOKUP(B:B,[1]极目数据!A:U,21,FALSE)</f>
        <v>105967</v>
      </c>
    </row>
    <row r="11" s="52" customFormat="1" ht="33.4" customHeight="1" spans="1:21">
      <c r="A11" s="60">
        <v>10</v>
      </c>
      <c r="B11" s="65" t="s">
        <v>1020</v>
      </c>
      <c r="C11" s="61" t="s">
        <v>1000</v>
      </c>
      <c r="D11" s="60" t="s">
        <v>992</v>
      </c>
      <c r="E11" s="60" t="s">
        <v>993</v>
      </c>
      <c r="F11" s="62" t="s">
        <v>1021</v>
      </c>
      <c r="G11" s="60">
        <v>14264</v>
      </c>
      <c r="H11" s="60">
        <v>17176</v>
      </c>
      <c r="I11" s="70">
        <f>VLOOKUP(B11,[1]极目数据!A:D,4,0)</f>
        <v>0.058612</v>
      </c>
      <c r="J11" s="60" t="str">
        <f t="shared" si="0"/>
        <v>大词</v>
      </c>
      <c r="K11" s="70">
        <f>VLOOKUP(B11,[1]极目数据!A:S,19,0)</f>
        <v>0.2688</v>
      </c>
      <c r="L11" s="70">
        <f>VLOOKUP(B11,[1]极目数据!A:T,20,0)</f>
        <v>0.1726</v>
      </c>
      <c r="M11" s="60">
        <f>VLOOKUP(B11,[1]极目数据!A:P,16,0)</f>
        <v>45</v>
      </c>
      <c r="N11" s="71">
        <f>VLOOKUP(B11,[1]极目数据!A:V,22,0)</f>
        <v>15.290298</v>
      </c>
      <c r="O11" s="60">
        <f>VLOOKUP(B11,[1]极目数据!A:L,11,0)</f>
        <v>1.16</v>
      </c>
      <c r="P11" s="72">
        <f>VLOOKUP(B11,[1]极目数据!A:J,10,0)</f>
        <v>0.087637</v>
      </c>
      <c r="Q11" s="60">
        <v>39.99</v>
      </c>
      <c r="R11" s="70">
        <f t="shared" si="1"/>
        <v>0.330993208495878</v>
      </c>
      <c r="S11" s="59">
        <f>VLOOKUP(B:B,[1]极目数据!A:H,8,FALSE)</f>
        <v>400</v>
      </c>
      <c r="T11" s="73">
        <f>S11/7</f>
        <v>57.1428571428571</v>
      </c>
      <c r="U11" s="60">
        <f>VLOOKUP(B:B,[1]极目数据!A:U,21,FALSE)</f>
        <v>41994</v>
      </c>
    </row>
    <row r="12" s="52" customFormat="1" ht="33.4" customHeight="1" spans="1:21">
      <c r="A12" s="60">
        <v>11</v>
      </c>
      <c r="B12" s="65" t="s">
        <v>1022</v>
      </c>
      <c r="C12" s="61" t="s">
        <v>1023</v>
      </c>
      <c r="D12" s="60" t="s">
        <v>992</v>
      </c>
      <c r="E12" s="60" t="s">
        <v>993</v>
      </c>
      <c r="F12" s="62" t="s">
        <v>1015</v>
      </c>
      <c r="G12" s="60">
        <v>14386</v>
      </c>
      <c r="H12" s="60">
        <v>17055</v>
      </c>
      <c r="I12" s="70">
        <f>VLOOKUP(B12,[1]极目数据!A:D,4,0)</f>
        <v>0.030365</v>
      </c>
      <c r="J12" s="60" t="str">
        <f t="shared" si="0"/>
        <v>大词</v>
      </c>
      <c r="K12" s="70">
        <f>VLOOKUP(B12,[1]极目数据!A:S,19,0)</f>
        <v>0.2757</v>
      </c>
      <c r="L12" s="70">
        <f>VLOOKUP(B12,[1]极目数据!A:T,20,0)</f>
        <v>0.2365</v>
      </c>
      <c r="M12" s="60">
        <f>VLOOKUP(B12,[1]极目数据!A:P,16,0)</f>
        <v>44</v>
      </c>
      <c r="N12" s="71">
        <f>VLOOKUP(B12,[1]极目数据!A:V,22,0)</f>
        <v>10.124183</v>
      </c>
      <c r="O12" s="60">
        <f>VLOOKUP(B12,[1]极目数据!A:L,11,0)</f>
        <v>1.02</v>
      </c>
      <c r="P12" s="72">
        <f>VLOOKUP(B12,[1]极目数据!A:J,10,0)</f>
        <v>0.134332</v>
      </c>
      <c r="Q12" s="60">
        <v>39.99</v>
      </c>
      <c r="R12" s="70">
        <f t="shared" si="1"/>
        <v>0.189875655794215</v>
      </c>
      <c r="S12" s="59">
        <f>VLOOKUP(B:B,[1]极目数据!A:H,8,FALSE)</f>
        <v>801</v>
      </c>
      <c r="T12" s="73">
        <f>S12/7</f>
        <v>114.428571428571</v>
      </c>
      <c r="U12" s="60">
        <f>VLOOKUP(B:B,[1]极目数据!A:U,21,FALSE)</f>
        <v>39687</v>
      </c>
    </row>
    <row r="13" s="52" customFormat="1" ht="33.4" hidden="1" customHeight="1" spans="1:21">
      <c r="A13" s="60">
        <v>12</v>
      </c>
      <c r="B13" s="66" t="s">
        <v>1024</v>
      </c>
      <c r="C13" s="61" t="s">
        <v>1025</v>
      </c>
      <c r="D13" s="60" t="s">
        <v>1018</v>
      </c>
      <c r="E13" s="60" t="s">
        <v>993</v>
      </c>
      <c r="F13" s="62" t="s">
        <v>1026</v>
      </c>
      <c r="G13" s="60">
        <v>18311</v>
      </c>
      <c r="H13" s="60">
        <v>13989</v>
      </c>
      <c r="I13" s="70">
        <f>VLOOKUP(B13,[1]极目数据!A:D,4,0)</f>
        <v>-0.007161</v>
      </c>
      <c r="J13" s="60" t="str">
        <f t="shared" si="0"/>
        <v>大词</v>
      </c>
      <c r="K13" s="70">
        <f>VLOOKUP(B13,[1]极目数据!A:S,19,0)</f>
        <v>0.5176</v>
      </c>
      <c r="L13" s="70">
        <f>VLOOKUP(B13,[1]极目数据!A:T,20,0)</f>
        <v>0.3333</v>
      </c>
      <c r="M13" s="60">
        <f>VLOOKUP(B13,[1]极目数据!A:P,16,0)</f>
        <v>35</v>
      </c>
      <c r="N13" s="71">
        <f>VLOOKUP(B13,[1]极目数据!A:V,22,0)</f>
        <v>9.764723</v>
      </c>
      <c r="O13" s="60">
        <f>VLOOKUP(B13,[1]极目数据!A:L,11,0)</f>
        <v>0.85</v>
      </c>
      <c r="P13" s="70">
        <f>VLOOKUP(B13,[1]极目数据!A:J,10,0)</f>
        <v>0.115723</v>
      </c>
      <c r="Q13" s="60">
        <v>39.99</v>
      </c>
      <c r="R13" s="70">
        <f t="shared" si="1"/>
        <v>0.183674065038559</v>
      </c>
      <c r="S13" s="59">
        <f>VLOOKUP(B:B,[1]极目数据!A:H,8,FALSE)</f>
        <v>427</v>
      </c>
      <c r="T13" s="59"/>
      <c r="U13" s="60">
        <f>VLOOKUP(B:B,[1]极目数据!A:U,21,FALSE)</f>
        <v>1268</v>
      </c>
    </row>
    <row r="14" s="52" customFormat="1" ht="33.4" hidden="1" customHeight="1" spans="1:21">
      <c r="A14" s="60">
        <v>13</v>
      </c>
      <c r="B14" s="61" t="s">
        <v>1027</v>
      </c>
      <c r="C14" s="61" t="s">
        <v>1028</v>
      </c>
      <c r="D14" s="60" t="s">
        <v>992</v>
      </c>
      <c r="E14" s="60" t="s">
        <v>993</v>
      </c>
      <c r="F14" s="62" t="s">
        <v>1029</v>
      </c>
      <c r="G14" s="60">
        <v>21951</v>
      </c>
      <c r="H14" s="60">
        <v>12045</v>
      </c>
      <c r="I14" s="70">
        <f>VLOOKUP(B14,[1]极目数据!A:D,4,0)</f>
        <v>0.117307</v>
      </c>
      <c r="J14" s="60" t="str">
        <f t="shared" si="0"/>
        <v>大词</v>
      </c>
      <c r="K14" s="70">
        <f>VLOOKUP(B14,[1]极目数据!A:S,19,0)</f>
        <v>0.2209</v>
      </c>
      <c r="L14" s="70">
        <f>VLOOKUP(B14,[1]极目数据!A:T,20,0)</f>
        <v>0.1643</v>
      </c>
      <c r="M14" s="60">
        <f>VLOOKUP(B14,[1]极目数据!A:P,16,0)</f>
        <v>34</v>
      </c>
      <c r="N14" s="71">
        <f>VLOOKUP(B14,[1]极目数据!A:V,22,0)</f>
        <v>31.027491</v>
      </c>
      <c r="O14" s="60">
        <f>VLOOKUP(B14,[1]极目数据!A:L,11,0)</f>
        <v>0.89</v>
      </c>
      <c r="P14" s="70">
        <f>VLOOKUP(B14,[1]极目数据!A:J,10,0)</f>
        <v>0.040931</v>
      </c>
      <c r="Q14" s="60">
        <v>39.99</v>
      </c>
      <c r="R14" s="70">
        <f t="shared" si="1"/>
        <v>0.543733695511293</v>
      </c>
      <c r="S14" s="59">
        <f>VLOOKUP(B:B,[1]极目数据!A:H,8,FALSE)</f>
        <v>123</v>
      </c>
      <c r="T14" s="59"/>
      <c r="U14" s="60">
        <f>VLOOKUP(B:B,[1]极目数据!A:U,21,FALSE)</f>
        <v>34064</v>
      </c>
    </row>
    <row r="15" s="52" customFormat="1" ht="33.4" customHeight="1" spans="1:21">
      <c r="A15" s="60">
        <v>14</v>
      </c>
      <c r="B15" s="65" t="s">
        <v>1030</v>
      </c>
      <c r="C15" s="61" t="s">
        <v>1031</v>
      </c>
      <c r="D15" s="60" t="s">
        <v>992</v>
      </c>
      <c r="E15" s="60" t="s">
        <v>993</v>
      </c>
      <c r="F15" s="62" t="s">
        <v>1032</v>
      </c>
      <c r="G15" s="60">
        <v>24352</v>
      </c>
      <c r="H15" s="60">
        <v>10979</v>
      </c>
      <c r="I15" s="70">
        <f>VLOOKUP(B15,[1]极目数据!A:D,4,0)</f>
        <v>0.005352</v>
      </c>
      <c r="J15" s="60" t="str">
        <f t="shared" si="0"/>
        <v>大词</v>
      </c>
      <c r="K15" s="70">
        <f>VLOOKUP(B15,[1]极目数据!A:S,19,0)</f>
        <v>0.2663</v>
      </c>
      <c r="L15" s="70">
        <f>VLOOKUP(B15,[1]极目数据!A:T,20,0)</f>
        <v>0.2101</v>
      </c>
      <c r="M15" s="60">
        <f>VLOOKUP(B15,[1]极目数据!A:P,16,0)</f>
        <v>39</v>
      </c>
      <c r="N15" s="71">
        <f>VLOOKUP(B15,[1]极目数据!A:V,22,0)</f>
        <v>20.303012</v>
      </c>
      <c r="O15" s="60">
        <f>VLOOKUP(B15,[1]极目数据!A:L,11,0)</f>
        <v>1.94</v>
      </c>
      <c r="P15" s="72">
        <f>VLOOKUP(B15,[1]极目数据!A:J,10,0)</f>
        <v>0.113776</v>
      </c>
      <c r="Q15" s="60">
        <v>39.99</v>
      </c>
      <c r="R15" s="70">
        <f t="shared" si="1"/>
        <v>0.426382787512375</v>
      </c>
      <c r="S15" s="59">
        <f>VLOOKUP(B:B,[1]极目数据!A:H,8,FALSE)</f>
        <v>531</v>
      </c>
      <c r="T15" s="73">
        <f>S15/7</f>
        <v>75.8571428571429</v>
      </c>
      <c r="U15" s="60">
        <f>VLOOKUP(B:B,[1]极目数据!A:U,21,FALSE)</f>
        <v>23451</v>
      </c>
    </row>
    <row r="16" s="52" customFormat="1" ht="33.4" customHeight="1" spans="1:21">
      <c r="A16" s="60">
        <v>15</v>
      </c>
      <c r="B16" s="64" t="s">
        <v>1033</v>
      </c>
      <c r="C16" s="61" t="s">
        <v>1000</v>
      </c>
      <c r="D16" s="60" t="s">
        <v>992</v>
      </c>
      <c r="E16" s="63" t="s">
        <v>997</v>
      </c>
      <c r="F16" s="62" t="s">
        <v>1034</v>
      </c>
      <c r="G16" s="60">
        <v>24663</v>
      </c>
      <c r="H16" s="60">
        <v>10868</v>
      </c>
      <c r="I16" s="70">
        <f>VLOOKUP(B16,[1]极目数据!A:D,4,0)</f>
        <v>0.050407</v>
      </c>
      <c r="J16" s="60" t="str">
        <f t="shared" si="0"/>
        <v>大词</v>
      </c>
      <c r="K16" s="70">
        <f>VLOOKUP(B16,[1]极目数据!A:S,19,0)</f>
        <v>0.2644</v>
      </c>
      <c r="L16" s="70">
        <f>VLOOKUP(B16,[1]极目数据!A:T,20,0)</f>
        <v>0.1142</v>
      </c>
      <c r="M16" s="60">
        <f>VLOOKUP(B16,[1]极目数据!A:P,16,0)</f>
        <v>38</v>
      </c>
      <c r="N16" s="71">
        <f>VLOOKUP(B16,[1]极目数据!A:V,22,0)</f>
        <v>15.801713</v>
      </c>
      <c r="O16" s="60">
        <f>VLOOKUP(B16,[1]极目数据!A:L,11,0)</f>
        <v>0.98</v>
      </c>
      <c r="P16" s="72">
        <f>VLOOKUP(B16,[1]极目数据!A:J,10,0)</f>
        <v>0.103786</v>
      </c>
      <c r="Q16" s="60">
        <v>39.99</v>
      </c>
      <c r="R16" s="70">
        <f t="shared" si="1"/>
        <v>0.236121697836249</v>
      </c>
      <c r="S16" s="59">
        <f>VLOOKUP(B:B,[1]极目数据!A:H,8,FALSE)</f>
        <v>332</v>
      </c>
      <c r="T16" s="73">
        <f>S16/7</f>
        <v>47.4285714285714</v>
      </c>
      <c r="U16" s="60">
        <f>VLOOKUP(B:B,[1]极目数据!A:U,21,FALSE)</f>
        <v>137106</v>
      </c>
    </row>
    <row r="17" s="52" customFormat="1" ht="33.4" customHeight="1" spans="1:21">
      <c r="A17" s="60">
        <v>16</v>
      </c>
      <c r="B17" s="65" t="s">
        <v>1035</v>
      </c>
      <c r="C17" s="61" t="s">
        <v>1036</v>
      </c>
      <c r="D17" s="60" t="s">
        <v>992</v>
      </c>
      <c r="E17" s="60" t="s">
        <v>993</v>
      </c>
      <c r="F17" s="62" t="s">
        <v>1037</v>
      </c>
      <c r="G17" s="60">
        <v>28422</v>
      </c>
      <c r="H17" s="60">
        <v>9616</v>
      </c>
      <c r="I17" s="70">
        <f>VLOOKUP(B17,[1]极目数据!A:D,4,0)</f>
        <v>0.030326</v>
      </c>
      <c r="J17" s="60" t="str">
        <f t="shared" si="0"/>
        <v>大词</v>
      </c>
      <c r="K17" s="70">
        <f>VLOOKUP(B17,[1]极目数据!A:S,19,0)</f>
        <v>0.3156</v>
      </c>
      <c r="L17" s="70">
        <f>VLOOKUP(B17,[1]极目数据!A:T,20,0)</f>
        <v>0.1358</v>
      </c>
      <c r="M17" s="60">
        <f>VLOOKUP(B17,[1]极目数据!A:P,16,0)</f>
        <v>36</v>
      </c>
      <c r="N17" s="71">
        <f>VLOOKUP(B17,[1]极目数据!A:V,22,0)</f>
        <v>11.263919</v>
      </c>
      <c r="O17" s="60">
        <f>VLOOKUP(B17,[1]极目数据!A:L,11,0)</f>
        <v>0.8</v>
      </c>
      <c r="P17" s="72">
        <f>VLOOKUP(B17,[1]极目数据!A:J,10,0)</f>
        <v>0.094106</v>
      </c>
      <c r="Q17" s="60">
        <v>39.99</v>
      </c>
      <c r="R17" s="70">
        <f t="shared" si="1"/>
        <v>0.212579444990889</v>
      </c>
      <c r="S17" s="59">
        <f>VLOOKUP(B:B,[1]极目数据!A:H,8,FALSE)</f>
        <v>262</v>
      </c>
      <c r="T17" s="73">
        <f>S17/7</f>
        <v>37.4285714285714</v>
      </c>
      <c r="U17" s="60">
        <f>VLOOKUP(B:B,[1]极目数据!A:U,21,FALSE)</f>
        <v>17162</v>
      </c>
    </row>
    <row r="18" s="52" customFormat="1" ht="33.4" customHeight="1" spans="1:21">
      <c r="A18" s="60">
        <v>17</v>
      </c>
      <c r="B18" s="65" t="s">
        <v>1038</v>
      </c>
      <c r="C18" s="61" t="s">
        <v>1039</v>
      </c>
      <c r="D18" s="60" t="s">
        <v>992</v>
      </c>
      <c r="E18" s="60" t="s">
        <v>993</v>
      </c>
      <c r="F18" s="62" t="s">
        <v>1040</v>
      </c>
      <c r="G18" s="60">
        <v>47636</v>
      </c>
      <c r="H18" s="60">
        <v>6070</v>
      </c>
      <c r="I18" s="70">
        <f>VLOOKUP(B18,[1]极目数据!A:D,4,0)</f>
        <v>0.009527</v>
      </c>
      <c r="J18" s="60" t="str">
        <f t="shared" si="0"/>
        <v>大词</v>
      </c>
      <c r="K18" s="70">
        <f>VLOOKUP(B18,[1]极目数据!A:S,19,0)</f>
        <v>0.272</v>
      </c>
      <c r="L18" s="70">
        <f>VLOOKUP(B18,[1]极目数据!A:T,20,0)</f>
        <v>0.175</v>
      </c>
      <c r="M18" s="60">
        <f>VLOOKUP(B18,[1]极目数据!A:P,16,0)</f>
        <v>35</v>
      </c>
      <c r="N18" s="71">
        <f>VLOOKUP(B18,[1]极目数据!A:V,22,0)</f>
        <v>23.721565</v>
      </c>
      <c r="O18" s="60">
        <f>VLOOKUP(B18,[1]极目数据!A:L,11,0)</f>
        <v>2.17</v>
      </c>
      <c r="P18" s="72">
        <f>VLOOKUP(B18,[1]极目数据!A:J,10,0)</f>
        <v>0.10834</v>
      </c>
      <c r="Q18" s="60">
        <v>39.99</v>
      </c>
      <c r="R18" s="70">
        <f t="shared" si="1"/>
        <v>0.500863632005472</v>
      </c>
      <c r="S18" s="59">
        <f>VLOOKUP(B:B,[1]极目数据!A:H,8,FALSE)</f>
        <v>318</v>
      </c>
      <c r="T18" s="73">
        <f>S18/7</f>
        <v>45.4285714285714</v>
      </c>
      <c r="U18" s="60">
        <f>VLOOKUP(B:B,[1]极目数据!A:U,21,FALSE)</f>
        <v>35432</v>
      </c>
    </row>
    <row r="19" s="52" customFormat="1" ht="33.4" hidden="1" customHeight="1" spans="1:21">
      <c r="A19" s="60">
        <v>18</v>
      </c>
      <c r="B19" s="61" t="s">
        <v>1041</v>
      </c>
      <c r="C19" s="61" t="s">
        <v>1042</v>
      </c>
      <c r="D19" s="60" t="s">
        <v>992</v>
      </c>
      <c r="E19" s="60" t="s">
        <v>993</v>
      </c>
      <c r="F19" s="62" t="s">
        <v>1043</v>
      </c>
      <c r="G19" s="60">
        <v>49481</v>
      </c>
      <c r="H19" s="60">
        <v>5868</v>
      </c>
      <c r="I19" s="70">
        <f>VLOOKUP(B19,[1]极目数据!A:D,4,0)</f>
        <v>0.181058</v>
      </c>
      <c r="J19" s="60" t="str">
        <f t="shared" si="0"/>
        <v>大词</v>
      </c>
      <c r="K19" s="70">
        <f>VLOOKUP(B19,[1]极目数据!A:S,19,0)</f>
        <v>0.1876</v>
      </c>
      <c r="L19" s="70">
        <f>VLOOKUP(B19,[1]极目数据!A:T,20,0)</f>
        <v>0.0872</v>
      </c>
      <c r="M19" s="60">
        <f>VLOOKUP(B19,[1]极目数据!A:P,16,0)</f>
        <v>32</v>
      </c>
      <c r="N19" s="71">
        <f>VLOOKUP(B19,[1]极目数据!A:V,22,0)</f>
        <v>31.250076</v>
      </c>
      <c r="O19" s="60">
        <f>VLOOKUP(B19,[1]极目数据!A:L,11,0)</f>
        <v>1.05</v>
      </c>
      <c r="P19" s="70">
        <f>VLOOKUP(B19,[1]极目数据!A:J,10,0)</f>
        <v>0.05632</v>
      </c>
      <c r="Q19" s="60">
        <v>39.99</v>
      </c>
      <c r="R19" s="70">
        <f t="shared" si="1"/>
        <v>0.466203198526904</v>
      </c>
      <c r="S19" s="59">
        <f>VLOOKUP(B:B,[1]极目数据!A:H,8,FALSE)</f>
        <v>125</v>
      </c>
      <c r="T19" s="59"/>
      <c r="U19" s="60">
        <f>VLOOKUP(B:B,[1]极目数据!A:U,21,FALSE)</f>
        <v>33996</v>
      </c>
    </row>
    <row r="20" s="52" customFormat="1" ht="33.4" hidden="1" customHeight="1" spans="1:21">
      <c r="A20" s="60">
        <v>19</v>
      </c>
      <c r="B20" s="61" t="s">
        <v>1044</v>
      </c>
      <c r="C20" s="61" t="s">
        <v>1045</v>
      </c>
      <c r="D20" s="60" t="s">
        <v>992</v>
      </c>
      <c r="E20" s="60" t="s">
        <v>993</v>
      </c>
      <c r="F20" s="62" t="s">
        <v>1046</v>
      </c>
      <c r="G20" s="60">
        <v>50501</v>
      </c>
      <c r="H20" s="60">
        <v>5767</v>
      </c>
      <c r="I20" s="70">
        <f>VLOOKUP(B20,[1]极目数据!A:D,4,0)</f>
        <v>0.035917</v>
      </c>
      <c r="J20" s="60" t="str">
        <f t="shared" si="0"/>
        <v>中词</v>
      </c>
      <c r="K20" s="70">
        <f>VLOOKUP(B20,[1]极目数据!A:S,19,0)</f>
        <v>0.2592</v>
      </c>
      <c r="L20" s="70">
        <f>VLOOKUP(B20,[1]极目数据!A:T,20,0)</f>
        <v>0.1564</v>
      </c>
      <c r="M20" s="60">
        <f>VLOOKUP(B20,[1]极目数据!A:P,16,0)</f>
        <v>31</v>
      </c>
      <c r="N20" s="71">
        <f>VLOOKUP(B20,[1]极目数据!A:V,22,0)</f>
        <v>16.199875</v>
      </c>
      <c r="O20" s="60">
        <f>VLOOKUP(B20,[1]极目数据!A:L,11,0)</f>
        <v>0.74</v>
      </c>
      <c r="P20" s="70">
        <f>VLOOKUP(B20,[1]极目数据!A:J,10,0)</f>
        <v>0.051235</v>
      </c>
      <c r="Q20" s="60">
        <v>39.99</v>
      </c>
      <c r="R20" s="70">
        <f t="shared" si="1"/>
        <v>0.361171584981734</v>
      </c>
      <c r="S20" s="59">
        <f>VLOOKUP(B:B,[1]极目数据!A:H,8,FALSE)</f>
        <v>84</v>
      </c>
      <c r="T20" s="59"/>
      <c r="U20" s="60">
        <f>VLOOKUP(B:B,[1]极目数据!A:U,21,FALSE)</f>
        <v>57082</v>
      </c>
    </row>
    <row r="21" s="52" customFormat="1" ht="33.4" hidden="1" customHeight="1" spans="1:21">
      <c r="A21" s="60">
        <v>20</v>
      </c>
      <c r="B21" s="61" t="s">
        <v>1047</v>
      </c>
      <c r="C21" s="61" t="s">
        <v>1048</v>
      </c>
      <c r="D21" s="60" t="s">
        <v>992</v>
      </c>
      <c r="E21" s="60" t="s">
        <v>993</v>
      </c>
      <c r="F21" s="62" t="s">
        <v>1049</v>
      </c>
      <c r="G21" s="60">
        <v>51757</v>
      </c>
      <c r="H21" s="60">
        <v>5641</v>
      </c>
      <c r="I21" s="70">
        <f>VLOOKUP(B21,[1]极目数据!A:D,4,0)</f>
        <v>0.003609</v>
      </c>
      <c r="J21" s="60" t="str">
        <f t="shared" si="0"/>
        <v>中词</v>
      </c>
      <c r="K21" s="70">
        <f>VLOOKUP(B21,[1]极目数据!A:S,19,0)</f>
        <v>0.171</v>
      </c>
      <c r="L21" s="70">
        <f>VLOOKUP(B21,[1]极目数据!A:T,20,0)</f>
        <v>0.125</v>
      </c>
      <c r="M21" s="60">
        <f>VLOOKUP(B21,[1]极目数据!A:P,16,0)</f>
        <v>32</v>
      </c>
      <c r="N21" s="71">
        <f>VLOOKUP(B21,[1]极目数据!A:V,22,0)</f>
        <v>22.522843</v>
      </c>
      <c r="O21" s="60">
        <f>VLOOKUP(B21,[1]极目数据!A:L,11,0)</f>
        <v>0.78</v>
      </c>
      <c r="P21" s="70">
        <f>VLOOKUP(B21,[1]极目数据!A:J,10,0)</f>
        <v>0.038627</v>
      </c>
      <c r="Q21" s="60">
        <v>39.99</v>
      </c>
      <c r="R21" s="70">
        <f t="shared" si="1"/>
        <v>0.504954467575912</v>
      </c>
      <c r="S21" s="59">
        <f>VLOOKUP(B:B,[1]极目数据!A:H,8,FALSE)</f>
        <v>44</v>
      </c>
      <c r="T21" s="59"/>
      <c r="U21" s="60">
        <f>VLOOKUP(B:B,[1]极目数据!A:U,21,FALSE)</f>
        <v>117945</v>
      </c>
    </row>
    <row r="22" s="52" customFormat="1" ht="33.4" hidden="1" customHeight="1" spans="1:21">
      <c r="A22" s="60">
        <v>21</v>
      </c>
      <c r="B22" s="61" t="s">
        <v>1050</v>
      </c>
      <c r="C22" s="61" t="s">
        <v>1051</v>
      </c>
      <c r="D22" s="60" t="s">
        <v>992</v>
      </c>
      <c r="E22" s="60" t="s">
        <v>993</v>
      </c>
      <c r="F22" s="62" t="s">
        <v>1052</v>
      </c>
      <c r="G22" s="60">
        <v>52882</v>
      </c>
      <c r="H22" s="60">
        <v>5530</v>
      </c>
      <c r="I22" s="70">
        <f>VLOOKUP(B22,[1]极目数据!A:D,4,0)</f>
        <v>0.028322</v>
      </c>
      <c r="J22" s="60" t="str">
        <f t="shared" si="0"/>
        <v>中词</v>
      </c>
      <c r="K22" s="70">
        <f>VLOOKUP(B22,[1]极目数据!A:S,19,0)</f>
        <v>0.1936</v>
      </c>
      <c r="L22" s="70">
        <f>VLOOKUP(B22,[1]极目数据!A:T,20,0)</f>
        <v>0.2029</v>
      </c>
      <c r="M22" s="60">
        <f>VLOOKUP(B22,[1]极目数据!A:P,16,0)</f>
        <v>33</v>
      </c>
      <c r="N22" s="71">
        <f>VLOOKUP(B22,[1]极目数据!A:V,22,0)</f>
        <v>18.825425</v>
      </c>
      <c r="O22" s="60">
        <f>VLOOKUP(B22,[1]极目数据!A:L,11,0)</f>
        <v>1.01</v>
      </c>
      <c r="P22" s="70">
        <f>VLOOKUP(B22,[1]极目数据!A:J,10,0)</f>
        <v>0.071712</v>
      </c>
      <c r="Q22" s="60">
        <v>39.99</v>
      </c>
      <c r="R22" s="70">
        <f t="shared" si="1"/>
        <v>0.352190903593815</v>
      </c>
      <c r="S22" s="59">
        <f>VLOOKUP(B:B,[1]极目数据!A:H,8,FALSE)</f>
        <v>98</v>
      </c>
      <c r="T22" s="59"/>
      <c r="U22" s="60">
        <f>VLOOKUP(B:B,[1]极目数据!A:U,21,FALSE)</f>
        <v>59841</v>
      </c>
    </row>
    <row r="23" s="52" customFormat="1" ht="33.4" hidden="1" customHeight="1" spans="1:21">
      <c r="A23" s="60">
        <v>22</v>
      </c>
      <c r="B23" s="61" t="s">
        <v>1053</v>
      </c>
      <c r="C23" s="61" t="s">
        <v>1054</v>
      </c>
      <c r="D23" s="60" t="s">
        <v>992</v>
      </c>
      <c r="E23" s="60" t="s">
        <v>993</v>
      </c>
      <c r="F23" s="62" t="s">
        <v>1055</v>
      </c>
      <c r="G23" s="60">
        <v>53467</v>
      </c>
      <c r="H23" s="60">
        <v>5469</v>
      </c>
      <c r="I23" s="70">
        <f>VLOOKUP(B23,[1]极目数据!A:D,4,0)</f>
        <v>0.057193</v>
      </c>
      <c r="J23" s="60" t="str">
        <f t="shared" si="0"/>
        <v>中词</v>
      </c>
      <c r="K23" s="70">
        <f>VLOOKUP(B23,[1]极目数据!A:S,19,0)</f>
        <v>0.2686</v>
      </c>
      <c r="L23" s="70">
        <f>VLOOKUP(B23,[1]极目数据!A:T,20,0)</f>
        <v>0.2049</v>
      </c>
      <c r="M23" s="60">
        <f>VLOOKUP(B23,[1]极目数据!A:P,16,0)</f>
        <v>30</v>
      </c>
      <c r="N23" s="71">
        <f>VLOOKUP(B23,[1]极目数据!A:V,22,0)</f>
        <v>18.685903</v>
      </c>
      <c r="O23" s="60">
        <f>VLOOKUP(B23,[1]极目数据!A:L,11,0)</f>
        <v>1.04</v>
      </c>
      <c r="P23" s="70">
        <f>VLOOKUP(B23,[1]极目数据!A:J,10,0)</f>
        <v>0.074388</v>
      </c>
      <c r="Q23" s="60">
        <v>39.99</v>
      </c>
      <c r="R23" s="70">
        <f t="shared" si="1"/>
        <v>0.349606141116932</v>
      </c>
      <c r="S23" s="59">
        <f>VLOOKUP(B:B,[1]极目数据!A:H,8,FALSE)</f>
        <v>106</v>
      </c>
      <c r="T23" s="59"/>
      <c r="U23" s="60">
        <f>VLOOKUP(B:B,[1]极目数据!A:U,21,FALSE)</f>
        <v>2727</v>
      </c>
    </row>
    <row r="24" s="52" customFormat="1" ht="33.4" hidden="1" customHeight="1" spans="1:21">
      <c r="A24" s="60">
        <v>23</v>
      </c>
      <c r="B24" s="61" t="s">
        <v>1056</v>
      </c>
      <c r="C24" s="61" t="s">
        <v>1057</v>
      </c>
      <c r="D24" s="60" t="s">
        <v>1018</v>
      </c>
      <c r="E24" s="60" t="s">
        <v>993</v>
      </c>
      <c r="F24" s="62" t="s">
        <v>1058</v>
      </c>
      <c r="G24" s="60">
        <v>54623</v>
      </c>
      <c r="H24" s="60">
        <v>5363</v>
      </c>
      <c r="I24" s="70">
        <f>VLOOKUP(B24,[1]极目数据!A:D,4,0)</f>
        <v>0.238956</v>
      </c>
      <c r="J24" s="60" t="str">
        <f t="shared" si="0"/>
        <v>中词</v>
      </c>
      <c r="K24" s="70">
        <f>VLOOKUP(B24,[1]极目数据!A:S,19,0)</f>
        <v>0.2138</v>
      </c>
      <c r="L24" s="70">
        <f>VLOOKUP(B24,[1]极目数据!A:T,20,0)</f>
        <v>0.1923</v>
      </c>
      <c r="M24" s="60">
        <f>VLOOKUP(B24,[1]极目数据!A:P,16,0)</f>
        <v>32</v>
      </c>
      <c r="N24" s="71">
        <f>VLOOKUP(B24,[1]极目数据!A:V,22,0)</f>
        <v>10.493488</v>
      </c>
      <c r="O24" s="60">
        <f>VLOOKUP(B24,[1]极目数据!A:L,11,0)</f>
        <v>0.65</v>
      </c>
      <c r="P24" s="70">
        <f>VLOOKUP(B24,[1]极目数据!A:J,10,0)</f>
        <v>0.073379</v>
      </c>
      <c r="Q24" s="60">
        <v>39.99</v>
      </c>
      <c r="R24" s="70">
        <f t="shared" si="1"/>
        <v>0.221508381360866</v>
      </c>
      <c r="S24" s="60">
        <f>VLOOKUP(B:B,[1]极目数据!A:H,8,FALSE)</f>
        <v>60</v>
      </c>
      <c r="T24" s="60"/>
      <c r="U24" s="60">
        <f>VLOOKUP(B:B,[1]极目数据!A:U,21,FALSE)</f>
        <v>4625</v>
      </c>
    </row>
    <row r="25" s="52" customFormat="1" ht="33.4" hidden="1" customHeight="1" spans="1:21">
      <c r="A25" s="60">
        <v>24</v>
      </c>
      <c r="B25" s="61" t="s">
        <v>1059</v>
      </c>
      <c r="C25" s="61" t="s">
        <v>1060</v>
      </c>
      <c r="D25" s="60" t="s">
        <v>1018</v>
      </c>
      <c r="E25" s="60" t="s">
        <v>993</v>
      </c>
      <c r="F25" s="62" t="s">
        <v>1061</v>
      </c>
      <c r="G25" s="60">
        <v>56701</v>
      </c>
      <c r="H25" s="60">
        <v>5186</v>
      </c>
      <c r="I25" s="70">
        <f>VLOOKUP(B25,[1]极目数据!A:D,4,0)</f>
        <v>0.089673</v>
      </c>
      <c r="J25" s="60" t="str">
        <f t="shared" si="0"/>
        <v>中词</v>
      </c>
      <c r="K25" s="70">
        <f>VLOOKUP(B25,[1]极目数据!A:S,19,0)</f>
        <v>0.3048</v>
      </c>
      <c r="L25" s="70">
        <f>VLOOKUP(B25,[1]极目数据!A:T,20,0)</f>
        <v>0.1667</v>
      </c>
      <c r="M25" s="60">
        <f>VLOOKUP(B25,[1]极目数据!A:P,16,0)</f>
        <v>31</v>
      </c>
      <c r="N25" s="71">
        <f>VLOOKUP(B25,[1]极目数据!A:V,22,0)</f>
        <v>1132.337027</v>
      </c>
      <c r="O25" s="60">
        <f>VLOOKUP(B25,[1]极目数据!A:L,11,0)</f>
        <v>0.97</v>
      </c>
      <c r="P25" s="70">
        <f>VLOOKUP(B25,[1]极目数据!A:J,10,0)</f>
        <v>0.001298</v>
      </c>
      <c r="Q25" s="60">
        <v>39.99</v>
      </c>
      <c r="R25" s="70">
        <f t="shared" si="1"/>
        <v>18.6872604129461</v>
      </c>
      <c r="S25" s="60">
        <f>VLOOKUP(B:B,[1]极目数据!A:H,8,FALSE)</f>
        <v>2</v>
      </c>
      <c r="T25" s="60"/>
      <c r="U25" s="60">
        <f>VLOOKUP(B:B,[1]极目数据!A:U,21,FALSE)</f>
        <v>62658</v>
      </c>
    </row>
    <row r="26" s="52" customFormat="1" ht="33.4" hidden="1" customHeight="1" spans="1:21">
      <c r="A26" s="60">
        <v>25</v>
      </c>
      <c r="B26" s="61" t="s">
        <v>1062</v>
      </c>
      <c r="C26" s="61" t="s">
        <v>1063</v>
      </c>
      <c r="D26" s="60" t="s">
        <v>992</v>
      </c>
      <c r="E26" s="60" t="s">
        <v>993</v>
      </c>
      <c r="F26" s="62" t="s">
        <v>1064</v>
      </c>
      <c r="G26" s="60">
        <v>57814</v>
      </c>
      <c r="H26" s="60">
        <v>5095</v>
      </c>
      <c r="I26" s="70">
        <f>VLOOKUP(B26,[1]极目数据!A:D,4,0)</f>
        <v>0.047147</v>
      </c>
      <c r="J26" s="60" t="str">
        <f t="shared" si="0"/>
        <v>中词</v>
      </c>
      <c r="K26" s="70">
        <f>VLOOKUP(B26,[1]极目数据!A:S,19,0)</f>
        <v>0.2051</v>
      </c>
      <c r="L26" s="70">
        <f>VLOOKUP(B26,[1]极目数据!A:T,20,0)</f>
        <v>0.1009</v>
      </c>
      <c r="M26" s="60">
        <f>VLOOKUP(B26,[1]极目数据!A:P,16,0)</f>
        <v>31</v>
      </c>
      <c r="N26" s="71">
        <f>VLOOKUP(B26,[1]极目数据!A:V,22,0)</f>
        <v>24.498407</v>
      </c>
      <c r="O26" s="60">
        <f>VLOOKUP(B26,[1]极目数据!A:L,11,0)</f>
        <v>0.85</v>
      </c>
      <c r="P26" s="70">
        <f>VLOOKUP(B26,[1]极目数据!A:J,10,0)</f>
        <v>0.050207</v>
      </c>
      <c r="Q26" s="60">
        <v>39.99</v>
      </c>
      <c r="R26" s="70">
        <f t="shared" si="1"/>
        <v>0.423353592695383</v>
      </c>
      <c r="S26" s="59">
        <f>VLOOKUP(B:B,[1]极目数据!A:H,8,FALSE)</f>
        <v>51</v>
      </c>
      <c r="T26" s="59"/>
      <c r="U26" s="60">
        <f>VLOOKUP(B:B,[1]极目数据!A:U,21,FALSE)</f>
        <v>47472</v>
      </c>
    </row>
    <row r="27" s="52" customFormat="1" ht="33.4" hidden="1" customHeight="1" spans="1:21">
      <c r="A27" s="60">
        <v>26</v>
      </c>
      <c r="B27" s="61" t="s">
        <v>1065</v>
      </c>
      <c r="C27" s="61" t="s">
        <v>1066</v>
      </c>
      <c r="D27" s="60" t="s">
        <v>992</v>
      </c>
      <c r="E27" s="60" t="s">
        <v>993</v>
      </c>
      <c r="F27" s="62" t="s">
        <v>1067</v>
      </c>
      <c r="G27" s="60">
        <v>61029</v>
      </c>
      <c r="H27" s="60">
        <v>4848</v>
      </c>
      <c r="I27" s="70">
        <f>VLOOKUP(B27,[1]极目数据!A:D,4,0)</f>
        <v>-0.011456</v>
      </c>
      <c r="J27" s="60" t="str">
        <f t="shared" si="0"/>
        <v>中词</v>
      </c>
      <c r="K27" s="70">
        <f>VLOOKUP(B27,[1]极目数据!A:S,19,0)</f>
        <v>0.1969</v>
      </c>
      <c r="L27" s="70">
        <f>VLOOKUP(B27,[1]极目数据!A:T,20,0)</f>
        <v>0.0922</v>
      </c>
      <c r="M27" s="60">
        <f>VLOOKUP(B27,[1]极目数据!A:P,16,0)</f>
        <v>33</v>
      </c>
      <c r="N27" s="71">
        <f>VLOOKUP(B27,[1]极目数据!A:V,22,0)</f>
        <v>60.950144</v>
      </c>
      <c r="O27" s="60">
        <f>VLOOKUP(B27,[1]极目数据!A:L,11,0)</f>
        <v>1.12</v>
      </c>
      <c r="P27" s="70">
        <f>VLOOKUP(B27,[1]极目数据!A:J,10,0)</f>
        <v>0.024446</v>
      </c>
      <c r="Q27" s="60">
        <v>39.99</v>
      </c>
      <c r="R27" s="70">
        <f t="shared" si="1"/>
        <v>1.14566807454952</v>
      </c>
      <c r="S27" s="59">
        <f>VLOOKUP(B:B,[1]极目数据!A:H,8,FALSE)</f>
        <v>32</v>
      </c>
      <c r="T27" s="59"/>
      <c r="U27" s="60">
        <f>VLOOKUP(B:B,[1]极目数据!A:U,21,FALSE)</f>
        <v>682</v>
      </c>
    </row>
    <row r="28" s="52" customFormat="1" ht="33.4" hidden="1" customHeight="1" spans="1:21">
      <c r="A28" s="60">
        <v>27</v>
      </c>
      <c r="B28" s="61" t="s">
        <v>1068</v>
      </c>
      <c r="C28" s="61" t="s">
        <v>1069</v>
      </c>
      <c r="D28" s="60" t="s">
        <v>1018</v>
      </c>
      <c r="E28" s="60" t="s">
        <v>993</v>
      </c>
      <c r="F28" s="62" t="s">
        <v>1070</v>
      </c>
      <c r="G28" s="60">
        <v>61179</v>
      </c>
      <c r="H28" s="60">
        <v>4838</v>
      </c>
      <c r="I28" s="70">
        <f>VLOOKUP(B28,[1]极目数据!A:D,4,0)</f>
        <v>0.063983</v>
      </c>
      <c r="J28" s="60" t="str">
        <f t="shared" si="0"/>
        <v>中词</v>
      </c>
      <c r="K28" s="70">
        <f>VLOOKUP(B28,[1]极目数据!A:S,19,0)</f>
        <v>0.213</v>
      </c>
      <c r="L28" s="70">
        <f>VLOOKUP(B28,[1]极目数据!A:T,20,0)</f>
        <v>0.0968</v>
      </c>
      <c r="M28" s="60">
        <f>VLOOKUP(B28,[1]极目数据!A:P,16,0)</f>
        <v>30</v>
      </c>
      <c r="N28" s="71">
        <f>VLOOKUP(B28,[1]极目数据!A:V,22,0)</f>
        <v>31.928684</v>
      </c>
      <c r="O28" s="60">
        <f>VLOOKUP(B28,[1]极目数据!A:L,11,0)</f>
        <v>0.59</v>
      </c>
      <c r="P28" s="70">
        <f>VLOOKUP(B28,[1]极目数据!A:J,10,0)</f>
        <v>0.024429</v>
      </c>
      <c r="Q28" s="60">
        <v>39.99</v>
      </c>
      <c r="R28" s="70">
        <f t="shared" si="1"/>
        <v>0.603941562164048</v>
      </c>
      <c r="S28" s="60">
        <f>VLOOKUP(B:B,[1]极目数据!A:H,8,FALSE)</f>
        <v>34</v>
      </c>
      <c r="T28" s="60"/>
      <c r="U28" s="60">
        <f>VLOOKUP(B:B,[1]极目数据!A:U,21,FALSE)</f>
        <v>778</v>
      </c>
    </row>
    <row r="29" s="52" customFormat="1" ht="33.4" hidden="1" customHeight="1" spans="1:21">
      <c r="A29" s="60">
        <v>28</v>
      </c>
      <c r="B29" s="61" t="s">
        <v>1071</v>
      </c>
      <c r="C29" s="61" t="s">
        <v>1072</v>
      </c>
      <c r="D29" s="60" t="s">
        <v>992</v>
      </c>
      <c r="E29" s="60" t="s">
        <v>993</v>
      </c>
      <c r="F29" s="62" t="s">
        <v>1073</v>
      </c>
      <c r="G29" s="60">
        <v>63884</v>
      </c>
      <c r="H29" s="60">
        <v>4651</v>
      </c>
      <c r="I29" s="70">
        <f>VLOOKUP(B29,[1]极目数据!A:D,4,0)</f>
        <v>0.037263</v>
      </c>
      <c r="J29" s="60" t="str">
        <f t="shared" si="0"/>
        <v>中词</v>
      </c>
      <c r="K29" s="70">
        <f>VLOOKUP(B29,[1]极目数据!A:S,19,0)</f>
        <v>0.1651</v>
      </c>
      <c r="L29" s="70">
        <f>VLOOKUP(B29,[1]极目数据!A:T,20,0)</f>
        <v>0.0782</v>
      </c>
      <c r="M29" s="60">
        <f>VLOOKUP(B29,[1]极目数据!A:P,16,0)</f>
        <v>31</v>
      </c>
      <c r="N29" s="71">
        <f>VLOOKUP(B29,[1]极目数据!A:V,22,0)</f>
        <v>56.510765</v>
      </c>
      <c r="O29" s="60">
        <f>VLOOKUP(B29,[1]极目数据!A:L,11,0)</f>
        <v>1.03</v>
      </c>
      <c r="P29" s="70">
        <f>VLOOKUP(B29,[1]极目数据!A:J,10,0)</f>
        <v>0.027782</v>
      </c>
      <c r="Q29" s="60">
        <v>39.99</v>
      </c>
      <c r="R29" s="70">
        <f t="shared" si="1"/>
        <v>0.927090890136687</v>
      </c>
      <c r="S29" s="59">
        <f>VLOOKUP(B:B,[1]极目数据!A:H,8,FALSE)</f>
        <v>25</v>
      </c>
      <c r="T29" s="59"/>
      <c r="U29" s="60">
        <f>VLOOKUP(B:B,[1]极目数据!A:U,21,FALSE)</f>
        <v>75718</v>
      </c>
    </row>
    <row r="30" s="52" customFormat="1" ht="33.4" hidden="1" customHeight="1" spans="1:21">
      <c r="A30" s="60">
        <v>29</v>
      </c>
      <c r="B30" s="61" t="s">
        <v>1074</v>
      </c>
      <c r="C30" s="61" t="s">
        <v>1075</v>
      </c>
      <c r="D30" s="60" t="s">
        <v>1018</v>
      </c>
      <c r="E30" s="60" t="s">
        <v>993</v>
      </c>
      <c r="F30" s="62" t="s">
        <v>1076</v>
      </c>
      <c r="G30" s="60">
        <v>64537</v>
      </c>
      <c r="H30" s="60">
        <v>4611</v>
      </c>
      <c r="I30" s="70">
        <f>VLOOKUP(B30,[1]极目数据!A:D,4,0)</f>
        <v>0.066748</v>
      </c>
      <c r="J30" s="60" t="str">
        <f t="shared" si="0"/>
        <v>中词</v>
      </c>
      <c r="K30" s="70">
        <f>VLOOKUP(B30,[1]极目数据!A:S,19,0)</f>
        <v>0.2102</v>
      </c>
      <c r="L30" s="70">
        <f>VLOOKUP(B30,[1]极目数据!A:T,20,0)</f>
        <v>0.1734</v>
      </c>
      <c r="M30" s="60">
        <f>VLOOKUP(B30,[1]极目数据!A:P,16,0)</f>
        <v>29</v>
      </c>
      <c r="N30" s="71">
        <f>VLOOKUP(B30,[1]极目数据!A:V,22,0)</f>
        <v>9.822733</v>
      </c>
      <c r="O30" s="60">
        <f>VLOOKUP(B30,[1]极目数据!A:L,11,0)</f>
        <v>0.77</v>
      </c>
      <c r="P30" s="70">
        <f>VLOOKUP(B30,[1]极目数据!A:J,10,0)</f>
        <v>0.104859</v>
      </c>
      <c r="Q30" s="60">
        <v>39.99</v>
      </c>
      <c r="R30" s="70">
        <f t="shared" si="1"/>
        <v>0.18362576129303</v>
      </c>
      <c r="S30" s="60">
        <f>VLOOKUP(B:B,[1]极目数据!A:H,8,FALSE)</f>
        <v>65</v>
      </c>
      <c r="T30" s="60"/>
      <c r="U30" s="60">
        <f>VLOOKUP(B:B,[1]极目数据!A:U,21,FALSE)</f>
        <v>92398</v>
      </c>
    </row>
    <row r="31" s="52" customFormat="1" ht="33.4" hidden="1" customHeight="1" spans="1:21">
      <c r="A31" s="60">
        <v>30</v>
      </c>
      <c r="B31" s="61" t="s">
        <v>1077</v>
      </c>
      <c r="C31" s="61" t="s">
        <v>1078</v>
      </c>
      <c r="D31" s="60" t="s">
        <v>992</v>
      </c>
      <c r="E31" s="60" t="s">
        <v>993</v>
      </c>
      <c r="F31" s="62" t="s">
        <v>1079</v>
      </c>
      <c r="G31" s="60">
        <v>69127</v>
      </c>
      <c r="H31" s="60">
        <v>4333</v>
      </c>
      <c r="I31" s="70">
        <f>VLOOKUP(B31,[1]极目数据!A:D,4,0)</f>
        <v>-0.024962</v>
      </c>
      <c r="J31" s="60" t="str">
        <f t="shared" si="0"/>
        <v>中词</v>
      </c>
      <c r="K31" s="70">
        <f>VLOOKUP(B31,[1]极目数据!A:S,19,0)</f>
        <v>0.2716</v>
      </c>
      <c r="L31" s="70">
        <f>VLOOKUP(B31,[1]极目数据!A:T,20,0)</f>
        <v>0.1042</v>
      </c>
      <c r="M31" s="60">
        <f>VLOOKUP(B31,[1]极目数据!A:P,16,0)</f>
        <v>30</v>
      </c>
      <c r="N31" s="71">
        <f>VLOOKUP(B31,[1]极目数据!A:V,22,0)</f>
        <v>18.891358</v>
      </c>
      <c r="O31" s="60">
        <f>VLOOKUP(B31,[1]极目数据!A:L,11,0)</f>
        <v>0.52</v>
      </c>
      <c r="P31" s="70">
        <f>VLOOKUP(B31,[1]极目数据!A:J,10,0)</f>
        <v>0.042347</v>
      </c>
      <c r="Q31" s="60">
        <v>39.99</v>
      </c>
      <c r="R31" s="70">
        <f t="shared" si="1"/>
        <v>0.307064274038378</v>
      </c>
      <c r="S31" s="59">
        <f>VLOOKUP(B:B,[1]极目数据!A:H,8,FALSE)</f>
        <v>63</v>
      </c>
      <c r="T31" s="59"/>
      <c r="U31" s="60">
        <f>VLOOKUP(B:B,[1]极目数据!A:U,21,FALSE)</f>
        <v>110422</v>
      </c>
    </row>
    <row r="32" s="52" customFormat="1" ht="33.4" hidden="1" customHeight="1" spans="1:21">
      <c r="A32" s="60">
        <v>31</v>
      </c>
      <c r="B32" s="61" t="s">
        <v>1080</v>
      </c>
      <c r="C32" s="61" t="s">
        <v>1081</v>
      </c>
      <c r="D32" s="60" t="s">
        <v>1018</v>
      </c>
      <c r="E32" s="60" t="s">
        <v>993</v>
      </c>
      <c r="F32" s="62" t="s">
        <v>1082</v>
      </c>
      <c r="G32" s="60">
        <v>72477</v>
      </c>
      <c r="H32" s="60">
        <v>4151</v>
      </c>
      <c r="I32" s="70">
        <f>VLOOKUP(B32,[1]极目数据!A:D,4,0)</f>
        <v>0.268041</v>
      </c>
      <c r="J32" s="60" t="str">
        <f t="shared" si="0"/>
        <v>中词</v>
      </c>
      <c r="K32" s="70">
        <f>VLOOKUP(B32,[1]极目数据!A:S,19,0)</f>
        <v>0.2093</v>
      </c>
      <c r="L32" s="70">
        <f>VLOOKUP(B32,[1]极目数据!A:T,20,0)</f>
        <v>0.1059</v>
      </c>
      <c r="M32" s="60">
        <f>VLOOKUP(B32,[1]极目数据!A:P,16,0)</f>
        <v>30</v>
      </c>
      <c r="N32" s="71">
        <f>VLOOKUP(B32,[1]极目数据!A:V,22,0)</f>
        <v>52.011609</v>
      </c>
      <c r="O32" s="60">
        <f>VLOOKUP(B32,[1]极目数据!A:L,11,0)</f>
        <v>1</v>
      </c>
      <c r="P32" s="70">
        <f>VLOOKUP(B32,[1]极目数据!A:J,10,0)</f>
        <v>0.024418</v>
      </c>
      <c r="Q32" s="60">
        <v>39.99</v>
      </c>
      <c r="R32" s="70">
        <f t="shared" si="1"/>
        <v>1.02409089863587</v>
      </c>
      <c r="S32" s="60">
        <f>VLOOKUP(B:B,[1]极目数据!A:H,8,FALSE)</f>
        <v>27</v>
      </c>
      <c r="T32" s="60"/>
      <c r="U32" s="60">
        <f>VLOOKUP(B:B,[1]极目数据!A:U,21,FALSE)</f>
        <v>709</v>
      </c>
    </row>
    <row r="33" s="52" customFormat="1" ht="33.4" hidden="1" customHeight="1" spans="1:21">
      <c r="A33" s="60">
        <v>32</v>
      </c>
      <c r="B33" s="61" t="s">
        <v>1083</v>
      </c>
      <c r="C33" s="61" t="s">
        <v>1084</v>
      </c>
      <c r="D33" s="60" t="s">
        <v>992</v>
      </c>
      <c r="E33" s="60" t="s">
        <v>993</v>
      </c>
      <c r="F33" s="62" t="s">
        <v>1085</v>
      </c>
      <c r="G33" s="60">
        <v>75267</v>
      </c>
      <c r="H33" s="60">
        <v>4010</v>
      </c>
      <c r="I33" s="70">
        <f>VLOOKUP(B33,[1]极目数据!A:D,4,0)</f>
        <v>0.093011</v>
      </c>
      <c r="J33" s="60" t="str">
        <f t="shared" si="0"/>
        <v>中词</v>
      </c>
      <c r="K33" s="70">
        <f>VLOOKUP(B33,[1]极目数据!A:S,19,0)</f>
        <v>0.1813</v>
      </c>
      <c r="L33" s="70">
        <f>VLOOKUP(B33,[1]极目数据!A:T,20,0)</f>
        <v>0.1721</v>
      </c>
      <c r="M33" s="60">
        <f>VLOOKUP(B33,[1]极目数据!A:P,16,0)</f>
        <v>30</v>
      </c>
      <c r="N33" s="71">
        <f>VLOOKUP(B33,[1]极目数据!A:V,22,0)</f>
        <v>23.73276</v>
      </c>
      <c r="O33" s="60">
        <f>VLOOKUP(B33,[1]极目数据!A:L,11,0)</f>
        <v>0.83</v>
      </c>
      <c r="P33" s="70">
        <f>VLOOKUP(B33,[1]极目数据!A:J,10,0)</f>
        <v>0.053934</v>
      </c>
      <c r="Q33" s="60">
        <v>39.99</v>
      </c>
      <c r="R33" s="70">
        <f t="shared" si="1"/>
        <v>0.384825690607025</v>
      </c>
      <c r="S33" s="59">
        <f>VLOOKUP(B:B,[1]极目数据!A:H,8,FALSE)</f>
        <v>67</v>
      </c>
      <c r="T33" s="59"/>
      <c r="U33" s="60">
        <f>VLOOKUP(B:B,[1]极目数据!A:U,21,FALSE)</f>
        <v>43049</v>
      </c>
    </row>
    <row r="34" s="52" customFormat="1" ht="33.4" hidden="1" customHeight="1" spans="1:21">
      <c r="A34" s="60">
        <v>33</v>
      </c>
      <c r="B34" s="61" t="s">
        <v>1086</v>
      </c>
      <c r="C34" s="61" t="s">
        <v>1087</v>
      </c>
      <c r="D34" s="60" t="s">
        <v>992</v>
      </c>
      <c r="E34" s="60" t="s">
        <v>993</v>
      </c>
      <c r="F34" s="62" t="s">
        <v>1046</v>
      </c>
      <c r="G34" s="60">
        <v>78989</v>
      </c>
      <c r="H34" s="60">
        <v>3838</v>
      </c>
      <c r="I34" s="70">
        <f>VLOOKUP(B34,[1]极目数据!A:D,4,0)</f>
        <v>0.033693</v>
      </c>
      <c r="J34" s="60" t="str">
        <f t="shared" si="0"/>
        <v>中词</v>
      </c>
      <c r="K34" s="70">
        <f>VLOOKUP(B34,[1]极目数据!A:S,19,0)</f>
        <v>0.2869</v>
      </c>
      <c r="L34" s="70">
        <f>VLOOKUP(B34,[1]极目数据!A:T,20,0)</f>
        <v>0.1945</v>
      </c>
      <c r="M34" s="60">
        <f>VLOOKUP(B34,[1]极目数据!A:P,16,0)</f>
        <v>30</v>
      </c>
      <c r="N34" s="71">
        <f>VLOOKUP(B34,[1]极目数据!A:V,22,0)</f>
        <v>17.431351</v>
      </c>
      <c r="O34" s="60">
        <f>VLOOKUP(B34,[1]极目数据!A:L,11,0)</f>
        <v>0.79</v>
      </c>
      <c r="P34" s="70">
        <f>VLOOKUP(B34,[1]极目数据!A:J,10,0)</f>
        <v>0.055073</v>
      </c>
      <c r="Q34" s="60">
        <v>39.99</v>
      </c>
      <c r="R34" s="70">
        <f t="shared" si="1"/>
        <v>0.358704605427045</v>
      </c>
      <c r="S34" s="59">
        <f>VLOOKUP(B:B,[1]极目数据!A:H,8,FALSE)</f>
        <v>62</v>
      </c>
      <c r="T34" s="59"/>
      <c r="U34" s="60">
        <f>VLOOKUP(B:B,[1]极目数据!A:U,21,FALSE)</f>
        <v>57076</v>
      </c>
    </row>
    <row r="35" s="52" customFormat="1" ht="33.4" hidden="1" customHeight="1" spans="1:21">
      <c r="A35" s="60">
        <v>34</v>
      </c>
      <c r="B35" s="61" t="s">
        <v>1088</v>
      </c>
      <c r="C35" s="61" t="s">
        <v>1089</v>
      </c>
      <c r="D35" s="60" t="s">
        <v>992</v>
      </c>
      <c r="E35" s="60" t="s">
        <v>993</v>
      </c>
      <c r="F35" s="62" t="s">
        <v>1085</v>
      </c>
      <c r="G35" s="60">
        <v>83273</v>
      </c>
      <c r="H35" s="60">
        <v>3661</v>
      </c>
      <c r="I35" s="70">
        <f>VLOOKUP(B35,[1]极目数据!A:D,4,0)</f>
        <v>-0.023883</v>
      </c>
      <c r="J35" s="60" t="str">
        <f t="shared" si="0"/>
        <v>中词</v>
      </c>
      <c r="K35" s="70">
        <f>VLOOKUP(B35,[1]极目数据!A:S,19,0)</f>
        <v>0.1641</v>
      </c>
      <c r="L35" s="70">
        <f>VLOOKUP(B35,[1]极目数据!A:T,20,0)</f>
        <v>0.1714</v>
      </c>
      <c r="M35" s="60">
        <f>VLOOKUP(B35,[1]极目数据!A:P,16,0)</f>
        <v>29</v>
      </c>
      <c r="N35" s="71">
        <f>VLOOKUP(B35,[1]极目数据!A:V,22,0)</f>
        <v>9.533334</v>
      </c>
      <c r="O35" s="60">
        <f>VLOOKUP(B35,[1]极目数据!A:L,11,0)</f>
        <v>0.65</v>
      </c>
      <c r="P35" s="70">
        <f>VLOOKUP(B35,[1]极目数据!A:J,10,0)</f>
        <v>0.078671</v>
      </c>
      <c r="Q35" s="60">
        <v>39.99</v>
      </c>
      <c r="R35" s="70">
        <f t="shared" si="1"/>
        <v>0.206608070520001</v>
      </c>
      <c r="S35" s="59">
        <f>VLOOKUP(B:B,[1]极目数据!A:H,8,FALSE)</f>
        <v>92</v>
      </c>
      <c r="T35" s="59"/>
      <c r="U35" s="60">
        <f>VLOOKUP(B:B,[1]极目数据!A:U,21,FALSE)</f>
        <v>80507</v>
      </c>
    </row>
    <row r="36" s="52" customFormat="1" ht="33.4" hidden="1" customHeight="1" spans="1:21">
      <c r="A36" s="60">
        <v>35</v>
      </c>
      <c r="B36" s="66" t="s">
        <v>1090</v>
      </c>
      <c r="C36" s="61" t="s">
        <v>1091</v>
      </c>
      <c r="D36" s="60" t="s">
        <v>1018</v>
      </c>
      <c r="E36" s="60" t="s">
        <v>993</v>
      </c>
      <c r="F36" s="62" t="s">
        <v>1026</v>
      </c>
      <c r="G36" s="60">
        <v>83664</v>
      </c>
      <c r="H36" s="60">
        <v>3646</v>
      </c>
      <c r="I36" s="70">
        <f>VLOOKUP(B36,[1]极目数据!A:D,4,0)</f>
        <v>-0.013176</v>
      </c>
      <c r="J36" s="60" t="str">
        <f t="shared" si="0"/>
        <v>中词</v>
      </c>
      <c r="K36" s="70">
        <f>VLOOKUP(B36,[1]极目数据!A:S,19,0)</f>
        <v>0.6052</v>
      </c>
      <c r="L36" s="70">
        <f>VLOOKUP(B36,[1]极目数据!A:T,20,0)</f>
        <v>0.4245</v>
      </c>
      <c r="M36" s="60">
        <f>VLOOKUP(B36,[1]极目数据!A:P,16,0)</f>
        <v>27</v>
      </c>
      <c r="N36" s="71">
        <f>VLOOKUP(B36,[1]极目数据!A:V,22,0)</f>
        <v>7.070245</v>
      </c>
      <c r="O36" s="60">
        <f>VLOOKUP(B36,[1]极目数据!A:L,11,0)</f>
        <v>0.62</v>
      </c>
      <c r="P36" s="70">
        <f>VLOOKUP(B36,[1]极目数据!A:J,10,0)</f>
        <v>0.118808</v>
      </c>
      <c r="Q36" s="60">
        <v>39.99</v>
      </c>
      <c r="R36" s="70">
        <f t="shared" si="1"/>
        <v>0.130495218916169</v>
      </c>
      <c r="S36" s="59">
        <f>VLOOKUP(B:B,[1]极目数据!A:H,8,FALSE)</f>
        <v>119</v>
      </c>
      <c r="T36" s="59"/>
      <c r="U36" s="60">
        <f>VLOOKUP(B:B,[1]极目数据!A:U,21,FALSE)</f>
        <v>1172</v>
      </c>
    </row>
    <row r="37" s="52" customFormat="1" ht="33.4" hidden="1" customHeight="1" spans="1:21">
      <c r="A37" s="60">
        <v>36</v>
      </c>
      <c r="B37" s="61" t="s">
        <v>1092</v>
      </c>
      <c r="C37" s="61" t="s">
        <v>1093</v>
      </c>
      <c r="D37" s="60" t="s">
        <v>992</v>
      </c>
      <c r="E37" s="60" t="s">
        <v>993</v>
      </c>
      <c r="F37" s="62" t="s">
        <v>1094</v>
      </c>
      <c r="G37" s="60">
        <v>87513</v>
      </c>
      <c r="H37" s="60">
        <v>3499</v>
      </c>
      <c r="I37" s="70">
        <f>VLOOKUP(B37,[1]极目数据!A:D,4,0)</f>
        <v>0.052723</v>
      </c>
      <c r="J37" s="60" t="str">
        <f t="shared" si="0"/>
        <v>中词</v>
      </c>
      <c r="K37" s="70">
        <f>VLOOKUP(B37,[1]极目数据!A:S,19,0)</f>
        <v>0.2727</v>
      </c>
      <c r="L37" s="70">
        <f>VLOOKUP(B37,[1]极目数据!A:T,20,0)</f>
        <v>0.0784</v>
      </c>
      <c r="M37" s="60">
        <f>VLOOKUP(B37,[1]极目数据!A:P,16,0)</f>
        <v>29</v>
      </c>
      <c r="N37" s="71">
        <f>VLOOKUP(B37,[1]极目数据!A:V,22,0)</f>
        <v>12.584001</v>
      </c>
      <c r="O37" s="60">
        <f>VLOOKUP(B37,[1]极目数据!A:L,11,0)</f>
        <v>0.87</v>
      </c>
      <c r="P37" s="70">
        <f>VLOOKUP(B37,[1]极目数据!A:J,10,0)</f>
        <v>0.078671</v>
      </c>
      <c r="Q37" s="60">
        <v>39.99</v>
      </c>
      <c r="R37" s="70">
        <f t="shared" si="1"/>
        <v>0.27653695592677</v>
      </c>
      <c r="S37" s="59">
        <f>VLOOKUP(B:B,[1]极目数据!A:H,8,FALSE)</f>
        <v>88</v>
      </c>
      <c r="T37" s="59"/>
      <c r="U37" s="60">
        <f>VLOOKUP(B:B,[1]极目数据!A:U,21,FALSE)</f>
        <v>2395</v>
      </c>
    </row>
    <row r="38" s="52" customFormat="1" ht="33.4" hidden="1" customHeight="1" spans="1:21">
      <c r="A38" s="60">
        <v>37</v>
      </c>
      <c r="B38" s="66" t="s">
        <v>1095</v>
      </c>
      <c r="C38" s="61" t="s">
        <v>1096</v>
      </c>
      <c r="D38" s="60" t="s">
        <v>1018</v>
      </c>
      <c r="E38" s="60" t="s">
        <v>993</v>
      </c>
      <c r="F38" s="62" t="s">
        <v>1026</v>
      </c>
      <c r="G38" s="60">
        <v>89170</v>
      </c>
      <c r="H38" s="60">
        <v>3439</v>
      </c>
      <c r="I38" s="70">
        <f>VLOOKUP(B38,[1]极目数据!A:D,4,0)</f>
        <v>-0.004592</v>
      </c>
      <c r="J38" s="60" t="str">
        <f t="shared" si="0"/>
        <v>中词</v>
      </c>
      <c r="K38" s="70">
        <f>VLOOKUP(B38,[1]极目数据!A:S,19,0)</f>
        <v>0.7724</v>
      </c>
      <c r="L38" s="70">
        <f>VLOOKUP(B38,[1]极目数据!A:T,20,0)</f>
        <v>0.4083</v>
      </c>
      <c r="M38" s="60">
        <f>VLOOKUP(B38,[1]极目数据!A:P,16,0)</f>
        <v>27</v>
      </c>
      <c r="N38" s="71">
        <f>VLOOKUP(B38,[1]极目数据!A:V,22,0)</f>
        <v>9.722274</v>
      </c>
      <c r="O38" s="60">
        <f>VLOOKUP(B38,[1]极目数据!A:L,11,0)</f>
        <v>0.71</v>
      </c>
      <c r="P38" s="70">
        <f>VLOOKUP(B38,[1]极目数据!A:J,10,0)</f>
        <v>0.082285</v>
      </c>
      <c r="Q38" s="60">
        <v>39.99</v>
      </c>
      <c r="R38" s="70">
        <f t="shared" si="1"/>
        <v>0.215767619975116</v>
      </c>
      <c r="S38" s="60">
        <f>VLOOKUP(B:B,[1]极目数据!A:H,8,FALSE)</f>
        <v>87</v>
      </c>
      <c r="T38" s="60"/>
      <c r="U38" s="60">
        <f>VLOOKUP(B:B,[1]极目数据!A:U,21,FALSE)</f>
        <v>559</v>
      </c>
    </row>
    <row r="39" s="52" customFormat="1" ht="33.4" customHeight="1" spans="1:21">
      <c r="A39" s="60">
        <v>38</v>
      </c>
      <c r="B39" s="67" t="s">
        <v>1097</v>
      </c>
      <c r="C39" s="61" t="s">
        <v>1006</v>
      </c>
      <c r="D39" s="60" t="s">
        <v>992</v>
      </c>
      <c r="E39" s="60" t="s">
        <v>993</v>
      </c>
      <c r="F39" s="62" t="s">
        <v>1055</v>
      </c>
      <c r="G39" s="60">
        <v>90821</v>
      </c>
      <c r="H39" s="60">
        <v>3383</v>
      </c>
      <c r="I39" s="70">
        <f>VLOOKUP(B39,[1]极目数据!A:D,4,0)</f>
        <v>0.007452</v>
      </c>
      <c r="J39" s="60" t="str">
        <f t="shared" si="0"/>
        <v>中词</v>
      </c>
      <c r="K39" s="70">
        <f>VLOOKUP(B39,[1]极目数据!A:S,19,0)</f>
        <v>0.2761</v>
      </c>
      <c r="L39" s="70">
        <f>VLOOKUP(B39,[1]极目数据!A:T,20,0)</f>
        <v>0.1832</v>
      </c>
      <c r="M39" s="60">
        <f>VLOOKUP(B39,[1]极目数据!A:P,16,0)</f>
        <v>29</v>
      </c>
      <c r="N39" s="71">
        <f>VLOOKUP(B39,[1]极目数据!A:V,22,0)</f>
        <v>18.908162</v>
      </c>
      <c r="O39" s="60">
        <f>VLOOKUP(B39,[1]极目数据!A:L,11,0)</f>
        <v>1.06</v>
      </c>
      <c r="P39" s="72">
        <f>VLOOKUP(B39,[1]极目数据!A:J,10,0)</f>
        <v>0.081446</v>
      </c>
      <c r="Q39" s="60">
        <v>39.99</v>
      </c>
      <c r="R39" s="70">
        <f t="shared" si="1"/>
        <v>0.325450318697839</v>
      </c>
      <c r="S39" s="59">
        <f>VLOOKUP(B:B,[1]极目数据!A:H,8,FALSE)</f>
        <v>89</v>
      </c>
      <c r="T39" s="73">
        <f>S39/7</f>
        <v>12.7142857142857</v>
      </c>
      <c r="U39" s="60">
        <f>VLOOKUP(B:B,[1]极目数据!A:U,21,FALSE)</f>
        <v>2722</v>
      </c>
    </row>
    <row r="40" s="52" customFormat="1" ht="33.4" hidden="1" customHeight="1" spans="1:21">
      <c r="A40" s="60">
        <v>39</v>
      </c>
      <c r="B40" s="68" t="s">
        <v>1098</v>
      </c>
      <c r="C40" s="61" t="s">
        <v>1099</v>
      </c>
      <c r="D40" s="60" t="s">
        <v>992</v>
      </c>
      <c r="E40" s="60" t="s">
        <v>993</v>
      </c>
      <c r="F40" s="62" t="s">
        <v>1015</v>
      </c>
      <c r="G40" s="60">
        <v>94523</v>
      </c>
      <c r="H40" s="60">
        <v>3257</v>
      </c>
      <c r="I40" s="70">
        <f>VLOOKUP(B40,[1]极目数据!A:D,4,0)</f>
        <v>0.07256</v>
      </c>
      <c r="J40" s="60" t="str">
        <f t="shared" si="0"/>
        <v>中词</v>
      </c>
      <c r="K40" s="70">
        <f>VLOOKUP(B40,[1]极目数据!A:S,19,0)</f>
        <v>0.2511</v>
      </c>
      <c r="L40" s="70">
        <f>VLOOKUP(B40,[1]极目数据!A:T,20,0)</f>
        <v>0.2436</v>
      </c>
      <c r="M40" s="60">
        <f>VLOOKUP(B40,[1]极目数据!A:P,16,0)</f>
        <v>29</v>
      </c>
      <c r="N40" s="71">
        <f>VLOOKUP(B40,[1]极目数据!A:V,22,0)</f>
        <v>8.791929</v>
      </c>
      <c r="O40" s="60">
        <f>VLOOKUP(B40,[1]极目数据!A:L,11,0)</f>
        <v>0.41</v>
      </c>
      <c r="P40" s="70">
        <f>VLOOKUP(B40,[1]极目数据!A:J,10,0)</f>
        <v>0.06142</v>
      </c>
      <c r="Q40" s="60">
        <v>39.99</v>
      </c>
      <c r="R40" s="70">
        <f t="shared" si="1"/>
        <v>0.166925482591749</v>
      </c>
      <c r="S40" s="59">
        <f>VLOOKUP(B:B,[1]极目数据!A:H,8,FALSE)</f>
        <v>64</v>
      </c>
      <c r="T40" s="59"/>
      <c r="U40" s="60">
        <f>VLOOKUP(B:B,[1]极目数据!A:U,21,FALSE)</f>
        <v>137316</v>
      </c>
    </row>
    <row r="41" s="52" customFormat="1" ht="33.4" hidden="1" customHeight="1" spans="1:21">
      <c r="A41" s="60">
        <v>40</v>
      </c>
      <c r="B41" s="68" t="s">
        <v>1100</v>
      </c>
      <c r="C41" s="61" t="s">
        <v>1101</v>
      </c>
      <c r="D41" s="60" t="s">
        <v>992</v>
      </c>
      <c r="E41" s="60" t="s">
        <v>993</v>
      </c>
      <c r="F41" s="62" t="s">
        <v>1102</v>
      </c>
      <c r="G41" s="60">
        <v>96575</v>
      </c>
      <c r="H41" s="60">
        <v>3196</v>
      </c>
      <c r="I41" s="70">
        <f>VLOOKUP(B41,[1]极目数据!A:D,4,0)</f>
        <v>0.006057</v>
      </c>
      <c r="J41" s="60" t="str">
        <f t="shared" si="0"/>
        <v>中词</v>
      </c>
      <c r="K41" s="70">
        <f>VLOOKUP(B41,[1]极目数据!A:S,19,0)</f>
        <v>0.1896</v>
      </c>
      <c r="L41" s="70">
        <f>VLOOKUP(B41,[1]极目数据!A:T,20,0)</f>
        <v>0.1083</v>
      </c>
      <c r="M41" s="60">
        <f>VLOOKUP(B41,[1]极目数据!A:P,16,0)</f>
        <v>29</v>
      </c>
      <c r="N41" s="71">
        <f>VLOOKUP(B41,[1]极目数据!A:V,22,0)</f>
        <v>25.487508</v>
      </c>
      <c r="O41" s="60">
        <f>VLOOKUP(B41,[1]极目数据!A:L,11,0)</f>
        <v>1.52</v>
      </c>
      <c r="P41" s="70">
        <f>VLOOKUP(B41,[1]极目数据!A:J,10,0)</f>
        <v>0.069838</v>
      </c>
      <c r="Q41" s="60">
        <v>39.99</v>
      </c>
      <c r="R41" s="70">
        <f t="shared" si="1"/>
        <v>0.544252446742374</v>
      </c>
      <c r="S41" s="59">
        <f>VLOOKUP(B:B,[1]极目数据!A:H,8,FALSE)</f>
        <v>85</v>
      </c>
      <c r="T41" s="59"/>
      <c r="U41" s="60">
        <f>VLOOKUP(B:B,[1]极目数据!A:U,21,FALSE)</f>
        <v>48647</v>
      </c>
    </row>
    <row r="42" s="52" customFormat="1" ht="33.4" hidden="1" customHeight="1" spans="1:21">
      <c r="A42" s="60">
        <v>41</v>
      </c>
      <c r="B42" s="68" t="s">
        <v>1103</v>
      </c>
      <c r="C42" s="61" t="s">
        <v>1104</v>
      </c>
      <c r="D42" s="60" t="s">
        <v>1018</v>
      </c>
      <c r="E42" s="60" t="s">
        <v>993</v>
      </c>
      <c r="F42" s="62" t="s">
        <v>1105</v>
      </c>
      <c r="G42" s="60">
        <v>101306</v>
      </c>
      <c r="H42" s="60">
        <v>3055</v>
      </c>
      <c r="I42" s="70">
        <f>VLOOKUP(B42,[1]极目数据!A:D,4,0)</f>
        <v>0.003023</v>
      </c>
      <c r="J42" s="60" t="str">
        <f t="shared" si="0"/>
        <v>中词</v>
      </c>
      <c r="K42" s="70">
        <f>VLOOKUP(B42,[1]极目数据!A:S,19,0)</f>
        <v>0.2214</v>
      </c>
      <c r="L42" s="70">
        <f>VLOOKUP(B42,[1]极目数据!A:T,20,0)</f>
        <v>0.0308</v>
      </c>
      <c r="M42" s="60">
        <f>VLOOKUP(B42,[1]极目数据!A:P,16,0)</f>
        <v>30</v>
      </c>
      <c r="N42" s="71">
        <f>VLOOKUP(B42,[1]极目数据!A:V,22,0)</f>
        <v>17.879888</v>
      </c>
      <c r="O42" s="60">
        <f>VLOOKUP(B42,[1]极目数据!A:L,11,0)</f>
        <v>0.55</v>
      </c>
      <c r="P42" s="70">
        <f>VLOOKUP(B42,[1]极目数据!A:J,10,0)</f>
        <v>0.041387</v>
      </c>
      <c r="Q42" s="60">
        <v>39.99</v>
      </c>
      <c r="R42" s="70">
        <f t="shared" si="1"/>
        <v>0.332313005523229</v>
      </c>
      <c r="S42" s="60">
        <f>VLOOKUP(B:B,[1]极目数据!A:H,8,FALSE)</f>
        <v>23</v>
      </c>
      <c r="T42" s="60"/>
      <c r="U42" s="60">
        <f>VLOOKUP(B:B,[1]极目数据!A:U,21,FALSE)</f>
        <v>132695</v>
      </c>
    </row>
    <row r="43" s="52" customFormat="1" ht="33.4" hidden="1" customHeight="1" spans="1:21">
      <c r="A43" s="60">
        <v>42</v>
      </c>
      <c r="B43" s="68" t="s">
        <v>1106</v>
      </c>
      <c r="C43" s="61" t="s">
        <v>1107</v>
      </c>
      <c r="D43" s="60" t="s">
        <v>992</v>
      </c>
      <c r="E43" s="60" t="s">
        <v>997</v>
      </c>
      <c r="F43" s="62" t="s">
        <v>998</v>
      </c>
      <c r="G43" s="60">
        <v>108206</v>
      </c>
      <c r="H43" s="60">
        <v>2873</v>
      </c>
      <c r="I43" s="70">
        <f>VLOOKUP(B43,[1]极目数据!A:D,4,0)</f>
        <v>0.049491</v>
      </c>
      <c r="J43" s="60" t="str">
        <f t="shared" si="0"/>
        <v>中词</v>
      </c>
      <c r="K43" s="70">
        <f>VLOOKUP(B43,[1]极目数据!A:S,19,0)</f>
        <v>0.1671</v>
      </c>
      <c r="L43" s="70">
        <f>VLOOKUP(B43,[1]极目数据!A:T,20,0)</f>
        <v>0.0784</v>
      </c>
      <c r="M43" s="60">
        <f>VLOOKUP(B43,[1]极目数据!A:P,16,0)</f>
        <v>28</v>
      </c>
      <c r="N43" s="71">
        <f>VLOOKUP(B43,[1]极目数据!A:V,22,0)</f>
        <v>28.152614</v>
      </c>
      <c r="O43" s="60">
        <f>VLOOKUP(B43,[1]极目数据!A:L,11,0)</f>
        <v>0.89</v>
      </c>
      <c r="P43" s="70">
        <f>VLOOKUP(B43,[1]极目数据!A:J,10,0)</f>
        <v>0.044756</v>
      </c>
      <c r="Q43" s="60">
        <v>39.99</v>
      </c>
      <c r="R43" s="70">
        <f t="shared" si="1"/>
        <v>0.497264364352774</v>
      </c>
      <c r="S43" s="59">
        <f>VLOOKUP(B:B,[1]极目数据!A:H,8,FALSE)</f>
        <v>38</v>
      </c>
      <c r="T43" s="59"/>
      <c r="U43" s="60">
        <f>VLOOKUP(B:B,[1]极目数据!A:U,21,FALSE)</f>
        <v>137728</v>
      </c>
    </row>
    <row r="44" s="52" customFormat="1" ht="33.4" customHeight="1" spans="1:21">
      <c r="A44" s="60">
        <v>43</v>
      </c>
      <c r="B44" s="67" t="s">
        <v>1108</v>
      </c>
      <c r="C44" s="61" t="s">
        <v>1109</v>
      </c>
      <c r="D44" s="60" t="s">
        <v>992</v>
      </c>
      <c r="E44" s="60" t="s">
        <v>993</v>
      </c>
      <c r="F44" s="62" t="s">
        <v>1052</v>
      </c>
      <c r="G44" s="60">
        <v>110200</v>
      </c>
      <c r="H44" s="60">
        <v>2823</v>
      </c>
      <c r="I44" s="70">
        <f>VLOOKUP(B44,[1]极目数据!A:D,4,0)</f>
        <v>0.026288</v>
      </c>
      <c r="J44" s="60" t="str">
        <f t="shared" si="0"/>
        <v>中词</v>
      </c>
      <c r="K44" s="70">
        <f>VLOOKUP(B44,[1]极目数据!A:S,19,0)</f>
        <v>0.2629</v>
      </c>
      <c r="L44" s="70">
        <f>VLOOKUP(B44,[1]极目数据!A:T,20,0)</f>
        <v>0.162</v>
      </c>
      <c r="M44" s="60">
        <f>VLOOKUP(B44,[1]极目数据!A:P,16,0)</f>
        <v>28</v>
      </c>
      <c r="N44" s="71">
        <f>VLOOKUP(B44,[1]极目数据!A:V,22,0)</f>
        <v>11.069974</v>
      </c>
      <c r="O44" s="60">
        <f>VLOOKUP(B44,[1]极目数据!A:L,11,0)</f>
        <v>0.96</v>
      </c>
      <c r="P44" s="72">
        <f>VLOOKUP(B44,[1]极目数据!A:J,10,0)</f>
        <v>0.115628</v>
      </c>
      <c r="Q44" s="60">
        <v>39.99</v>
      </c>
      <c r="R44" s="70">
        <f t="shared" si="1"/>
        <v>0.207614085691832</v>
      </c>
      <c r="S44" s="59">
        <f>VLOOKUP(B:B,[1]极目数据!A:H,8,FALSE)</f>
        <v>137</v>
      </c>
      <c r="T44" s="73">
        <f>S44/7</f>
        <v>19.5714285714286</v>
      </c>
      <c r="U44" s="60">
        <f>VLOOKUP(B:B,[1]极目数据!A:U,21,FALSE)</f>
        <v>28123</v>
      </c>
    </row>
    <row r="45" s="52" customFormat="1" ht="33.4" hidden="1" customHeight="1" spans="1:21">
      <c r="A45" s="60">
        <v>44</v>
      </c>
      <c r="B45" s="61" t="s">
        <v>1110</v>
      </c>
      <c r="C45" s="61" t="s">
        <v>1111</v>
      </c>
      <c r="D45" s="60" t="s">
        <v>992</v>
      </c>
      <c r="E45" s="60" t="s">
        <v>993</v>
      </c>
      <c r="F45" s="62" t="s">
        <v>1112</v>
      </c>
      <c r="G45" s="60">
        <v>121301</v>
      </c>
      <c r="H45" s="60">
        <v>2575</v>
      </c>
      <c r="I45" s="70">
        <f>VLOOKUP(B45,[1]极目数据!A:D,4,0)</f>
        <v>0.211287</v>
      </c>
      <c r="J45" s="60" t="str">
        <f t="shared" si="0"/>
        <v>中词</v>
      </c>
      <c r="K45" s="70">
        <f>VLOOKUP(B45,[1]极目数据!A:S,19,0)</f>
        <v>0.1961</v>
      </c>
      <c r="L45" s="70">
        <f>VLOOKUP(B45,[1]极目数据!A:T,20,0)</f>
        <v>0.125</v>
      </c>
      <c r="M45" s="60">
        <f>VLOOKUP(B45,[1]极目数据!A:P,16,0)</f>
        <v>28</v>
      </c>
      <c r="N45" s="71">
        <f>VLOOKUP(B45,[1]极目数据!A:V,22,0)</f>
        <v>10.423112</v>
      </c>
      <c r="O45" s="60">
        <f>VLOOKUP(B45,[1]极目数据!A:L,11,0)</f>
        <v>0.69</v>
      </c>
      <c r="P45" s="70">
        <f>VLOOKUP(B45,[1]极目数据!A:J,10,0)</f>
        <v>0.078671</v>
      </c>
      <c r="Q45" s="60">
        <v>39.99</v>
      </c>
      <c r="R45" s="70">
        <f t="shared" si="1"/>
        <v>0.219322413321231</v>
      </c>
      <c r="S45" s="59">
        <f>VLOOKUP(B:B,[1]极目数据!A:H,8,FALSE)</f>
        <v>65</v>
      </c>
      <c r="T45" s="59"/>
      <c r="U45" s="60">
        <f>VLOOKUP(B:B,[1]极目数据!A:U,21,FALSE)</f>
        <v>2543</v>
      </c>
    </row>
    <row r="46" s="52" customFormat="1" ht="33.4" hidden="1" customHeight="1" spans="1:21">
      <c r="A46" s="60">
        <v>45</v>
      </c>
      <c r="B46" s="66" t="s">
        <v>1113</v>
      </c>
      <c r="C46" s="61" t="s">
        <v>1114</v>
      </c>
      <c r="D46" s="60" t="s">
        <v>1018</v>
      </c>
      <c r="E46" s="60" t="s">
        <v>993</v>
      </c>
      <c r="F46" s="62" t="s">
        <v>1026</v>
      </c>
      <c r="G46" s="60">
        <v>122606</v>
      </c>
      <c r="H46" s="60">
        <v>2550</v>
      </c>
      <c r="I46" s="70">
        <f>VLOOKUP(B46,[1]极目数据!A:D,4,0)</f>
        <v>0.007058</v>
      </c>
      <c r="J46" s="60" t="str">
        <f t="shared" si="0"/>
        <v>中词</v>
      </c>
      <c r="K46" s="70">
        <f>VLOOKUP(B46,[1]极目数据!A:S,19,0)</f>
        <v>0.3782</v>
      </c>
      <c r="L46" s="70">
        <f>VLOOKUP(B46,[1]极目数据!A:T,20,0)</f>
        <v>0.383</v>
      </c>
      <c r="M46" s="60">
        <f>VLOOKUP(B46,[1]极目数据!A:P,16,0)</f>
        <v>27</v>
      </c>
      <c r="N46" s="71">
        <f>VLOOKUP(B46,[1]极目数据!A:V,22,0)</f>
        <v>7.689297</v>
      </c>
      <c r="O46" s="60">
        <f>VLOOKUP(B46,[1]极目数据!A:L,11,0)</f>
        <v>0.67</v>
      </c>
      <c r="P46" s="70">
        <f>VLOOKUP(B46,[1]极目数据!A:J,10,0)</f>
        <v>0.126149</v>
      </c>
      <c r="Q46" s="60">
        <v>39.99</v>
      </c>
      <c r="R46" s="70">
        <f t="shared" si="1"/>
        <v>0.132812694092991</v>
      </c>
      <c r="S46" s="59">
        <f>VLOOKUP(B:B,[1]极目数据!A:H,8,FALSE)</f>
        <v>69</v>
      </c>
      <c r="T46" s="59"/>
      <c r="U46" s="60">
        <f>VLOOKUP(B:B,[1]极目数据!A:U,21,FALSE)</f>
        <v>3284</v>
      </c>
    </row>
    <row r="47" s="52" customFormat="1" ht="33.4" hidden="1" customHeight="1" spans="1:21">
      <c r="A47" s="60">
        <v>46</v>
      </c>
      <c r="B47" s="61" t="s">
        <v>1115</v>
      </c>
      <c r="C47" s="61" t="s">
        <v>1116</v>
      </c>
      <c r="D47" s="60" t="s">
        <v>992</v>
      </c>
      <c r="E47" s="60" t="s">
        <v>993</v>
      </c>
      <c r="F47" s="62" t="s">
        <v>1117</v>
      </c>
      <c r="G47" s="60">
        <v>124997</v>
      </c>
      <c r="H47" s="60">
        <v>2505</v>
      </c>
      <c r="I47" s="70">
        <f>VLOOKUP(B47,[1]极目数据!A:D,4,0)</f>
        <v>0.176205</v>
      </c>
      <c r="J47" s="60" t="str">
        <f t="shared" si="0"/>
        <v>中词</v>
      </c>
      <c r="K47" s="70">
        <f>VLOOKUP(B47,[1]极目数据!A:S,19,0)</f>
        <v>0.2138</v>
      </c>
      <c r="L47" s="70">
        <f>VLOOKUP(B47,[1]极目数据!A:T,20,0)</f>
        <v>0.0652</v>
      </c>
      <c r="M47" s="60">
        <f>VLOOKUP(B47,[1]极目数据!A:P,16,0)</f>
        <v>28</v>
      </c>
      <c r="N47" s="71">
        <f>VLOOKUP(B47,[1]极目数据!A:V,22,0)</f>
        <v>30.058947</v>
      </c>
      <c r="O47" s="60">
        <f>VLOOKUP(B47,[1]极目数据!A:L,11,0)</f>
        <v>0.68</v>
      </c>
      <c r="P47" s="70">
        <f>VLOOKUP(B47,[1]极目数据!A:J,10,0)</f>
        <v>0.029276</v>
      </c>
      <c r="Q47" s="60">
        <v>39.99</v>
      </c>
      <c r="R47" s="70">
        <f t="shared" si="1"/>
        <v>0.580825627229324</v>
      </c>
      <c r="S47" s="59">
        <f>VLOOKUP(B:B,[1]极目数据!A:H,8,FALSE)</f>
        <v>19</v>
      </c>
      <c r="T47" s="59"/>
      <c r="U47" s="60">
        <f>VLOOKUP(B:B,[1]极目数据!A:U,21,FALSE)</f>
        <v>35945</v>
      </c>
    </row>
    <row r="48" s="52" customFormat="1" ht="33.4" hidden="1" customHeight="1" spans="1:21">
      <c r="A48" s="60">
        <v>47</v>
      </c>
      <c r="B48" s="61" t="s">
        <v>1118</v>
      </c>
      <c r="C48" s="61" t="s">
        <v>1119</v>
      </c>
      <c r="D48" s="60" t="s">
        <v>992</v>
      </c>
      <c r="E48" s="60" t="s">
        <v>993</v>
      </c>
      <c r="F48" s="62" t="s">
        <v>1120</v>
      </c>
      <c r="G48" s="60">
        <v>127206</v>
      </c>
      <c r="H48" s="60">
        <v>2464</v>
      </c>
      <c r="I48" s="70">
        <f>VLOOKUP(B48,[1]极目数据!A:D,4,0)</f>
        <v>0.228708</v>
      </c>
      <c r="J48" s="60" t="str">
        <f t="shared" si="0"/>
        <v>中词</v>
      </c>
      <c r="K48" s="70">
        <f>VLOOKUP(B48,[1]极目数据!A:S,19,0)</f>
        <v>0.2234</v>
      </c>
      <c r="L48" s="70">
        <f>VLOOKUP(B48,[1]极目数据!A:T,20,0)</f>
        <v>0.1445</v>
      </c>
      <c r="M48" s="60">
        <f>VLOOKUP(B48,[1]极目数据!A:P,16,0)</f>
        <v>28</v>
      </c>
      <c r="N48" s="71">
        <f>VLOOKUP(B48,[1]极目数据!A:V,22,0)</f>
        <v>25.876929</v>
      </c>
      <c r="O48" s="60">
        <f>VLOOKUP(B48,[1]极目数据!A:L,11,0)</f>
        <v>0.81</v>
      </c>
      <c r="P48" s="70">
        <f>VLOOKUP(B48,[1]极目数据!A:J,10,0)</f>
        <v>0.051784</v>
      </c>
      <c r="Q48" s="60">
        <v>39.99</v>
      </c>
      <c r="R48" s="70">
        <f t="shared" si="1"/>
        <v>0.39114521408044</v>
      </c>
      <c r="S48" s="59">
        <f>VLOOKUP(B:B,[1]极目数据!A:H,8,FALSE)</f>
        <v>40</v>
      </c>
      <c r="T48" s="59"/>
      <c r="U48" s="60">
        <f>VLOOKUP(B:B,[1]极目数据!A:U,21,FALSE)</f>
        <v>34065</v>
      </c>
    </row>
    <row r="49" s="52" customFormat="1" ht="33.4" hidden="1" customHeight="1" spans="1:21">
      <c r="A49" s="60">
        <v>48</v>
      </c>
      <c r="B49" s="61" t="s">
        <v>1121</v>
      </c>
      <c r="C49" s="61" t="s">
        <v>1122</v>
      </c>
      <c r="D49" s="60" t="s">
        <v>992</v>
      </c>
      <c r="E49" s="60" t="s">
        <v>993</v>
      </c>
      <c r="F49" s="62" t="s">
        <v>1105</v>
      </c>
      <c r="G49" s="60">
        <v>128290</v>
      </c>
      <c r="H49" s="60">
        <v>2444</v>
      </c>
      <c r="I49" s="70">
        <f>VLOOKUP(B49,[1]极目数据!A:D,4,0)</f>
        <v>0.081953</v>
      </c>
      <c r="J49" s="60" t="str">
        <f t="shared" si="0"/>
        <v>中词</v>
      </c>
      <c r="K49" s="70">
        <f>VLOOKUP(B49,[1]极目数据!A:S,19,0)</f>
        <v>0.283</v>
      </c>
      <c r="L49" s="70">
        <f>VLOOKUP(B49,[1]极目数据!A:T,20,0)</f>
        <v>0.297</v>
      </c>
      <c r="M49" s="60">
        <f>VLOOKUP(B49,[1]极目数据!A:P,16,0)</f>
        <v>28</v>
      </c>
      <c r="N49" s="71">
        <f>VLOOKUP(B49,[1]极目数据!A:V,22,0)</f>
        <v>16.270223</v>
      </c>
      <c r="O49" s="60">
        <f>VLOOKUP(B49,[1]极目数据!A:L,11,0)</f>
        <v>0.97</v>
      </c>
      <c r="P49" s="70">
        <f>VLOOKUP(B49,[1]极目数据!A:J,10,0)</f>
        <v>0.078671</v>
      </c>
      <c r="Q49" s="60">
        <v>39.99</v>
      </c>
      <c r="R49" s="70">
        <f t="shared" si="1"/>
        <v>0.308322812929847</v>
      </c>
      <c r="S49" s="59">
        <f>VLOOKUP(B:B,[1]极目数据!A:H,8,FALSE)</f>
        <v>61</v>
      </c>
      <c r="T49" s="59"/>
      <c r="U49" s="60">
        <f>VLOOKUP(B:B,[1]极目数据!A:U,21,FALSE)</f>
        <v>54631</v>
      </c>
    </row>
    <row r="50" s="52" customFormat="1" ht="33.4" customHeight="1" spans="1:21">
      <c r="A50" s="60">
        <v>49</v>
      </c>
      <c r="B50" s="64" t="s">
        <v>1123</v>
      </c>
      <c r="C50" s="61" t="s">
        <v>1003</v>
      </c>
      <c r="D50" s="60" t="s">
        <v>992</v>
      </c>
      <c r="E50" s="60" t="s">
        <v>993</v>
      </c>
      <c r="F50" s="62" t="s">
        <v>1015</v>
      </c>
      <c r="G50" s="60">
        <v>129516</v>
      </c>
      <c r="H50" s="60">
        <v>2424</v>
      </c>
      <c r="I50" s="70">
        <f>VLOOKUP(B50,[1]极目数据!A:D,4,0)</f>
        <v>0.077612</v>
      </c>
      <c r="J50" s="60" t="str">
        <f t="shared" si="0"/>
        <v>中词</v>
      </c>
      <c r="K50" s="70">
        <f>VLOOKUP(B50,[1]极目数据!A:S,19,0)</f>
        <v>0.2854</v>
      </c>
      <c r="L50" s="70">
        <f>VLOOKUP(B50,[1]极目数据!A:T,20,0)</f>
        <v>0.1834</v>
      </c>
      <c r="M50" s="60">
        <f>VLOOKUP(B50,[1]极目数据!A:P,16,0)</f>
        <v>28</v>
      </c>
      <c r="N50" s="71">
        <f>VLOOKUP(B50,[1]极目数据!A:V,22,0)</f>
        <v>11.732956</v>
      </c>
      <c r="O50" s="60">
        <f>VLOOKUP(B50,[1]极目数据!A:L,11,0)</f>
        <v>0.83</v>
      </c>
      <c r="P50" s="72">
        <f>VLOOKUP(B50,[1]极目数据!A:J,10,0)</f>
        <v>0.082673</v>
      </c>
      <c r="Q50" s="60">
        <v>39.99</v>
      </c>
      <c r="R50" s="70">
        <f t="shared" si="1"/>
        <v>0.25105159843237</v>
      </c>
      <c r="S50" s="59">
        <f>VLOOKUP(B:B,[1]极目数据!A:H,8,FALSE)</f>
        <v>65</v>
      </c>
      <c r="T50" s="73">
        <f>S50/7</f>
        <v>9.28571428571429</v>
      </c>
      <c r="U50" s="60">
        <f>VLOOKUP(B:B,[1]极目数据!A:U,21,FALSE)</f>
        <v>129719</v>
      </c>
    </row>
    <row r="51" s="52" customFormat="1" ht="33.4" hidden="1" customHeight="1" spans="1:21">
      <c r="A51" s="60">
        <v>50</v>
      </c>
      <c r="B51" s="61" t="s">
        <v>1124</v>
      </c>
      <c r="C51" s="61" t="s">
        <v>996</v>
      </c>
      <c r="D51" s="60" t="s">
        <v>992</v>
      </c>
      <c r="E51" s="63" t="s">
        <v>997</v>
      </c>
      <c r="F51" s="62" t="s">
        <v>1125</v>
      </c>
      <c r="G51" s="60">
        <v>134746</v>
      </c>
      <c r="H51" s="60">
        <v>2333</v>
      </c>
      <c r="I51" s="70">
        <f>VLOOKUP(B51,[1]极目数据!A:D,4,0)</f>
        <v>-0.040993</v>
      </c>
      <c r="J51" s="60" t="str">
        <f t="shared" si="0"/>
        <v>中词</v>
      </c>
      <c r="K51" s="70">
        <f>VLOOKUP(B51,[1]极目数据!A:S,19,0)</f>
        <v>0.1493</v>
      </c>
      <c r="L51" s="70">
        <f>VLOOKUP(B51,[1]极目数据!A:T,20,0)</f>
        <v>0.0682</v>
      </c>
      <c r="M51" s="60">
        <f>VLOOKUP(B51,[1]极目数据!A:P,16,0)</f>
        <v>28</v>
      </c>
      <c r="N51" s="71">
        <f>VLOOKUP(B51,[1]极目数据!A:V,22,0)</f>
        <v>42.323944</v>
      </c>
      <c r="O51" s="60">
        <f>VLOOKUP(B51,[1]极目数据!A:L,11,0)</f>
        <v>0.75</v>
      </c>
      <c r="P51" s="70">
        <f>VLOOKUP(B51,[1]极目数据!A:J,10,0)</f>
        <v>0.023627</v>
      </c>
      <c r="Q51" s="60">
        <v>39.99</v>
      </c>
      <c r="R51" s="70">
        <f t="shared" si="1"/>
        <v>0.793782057483728</v>
      </c>
      <c r="S51" s="59">
        <f>VLOOKUP(B:B,[1]极目数据!A:H,8,FALSE)</f>
        <v>7</v>
      </c>
      <c r="T51" s="59"/>
      <c r="U51" s="60">
        <f>VLOOKUP(B:B,[1]极目数据!A:U,21,FALSE)</f>
        <v>129091</v>
      </c>
    </row>
    <row r="52" s="52" customFormat="1" ht="33.4" hidden="1" customHeight="1" spans="1:21">
      <c r="A52" s="60">
        <v>51</v>
      </c>
      <c r="B52" s="61" t="s">
        <v>1126</v>
      </c>
      <c r="C52" s="61" t="s">
        <v>1127</v>
      </c>
      <c r="D52" s="60" t="s">
        <v>992</v>
      </c>
      <c r="E52" s="60" t="s">
        <v>993</v>
      </c>
      <c r="F52" s="62" t="s">
        <v>1128</v>
      </c>
      <c r="G52" s="60">
        <v>134746</v>
      </c>
      <c r="H52" s="60">
        <v>2333</v>
      </c>
      <c r="I52" s="70">
        <f>VLOOKUP(B52,[1]极目数据!A:D,4,0)</f>
        <v>0.209245</v>
      </c>
      <c r="J52" s="60" t="str">
        <f t="shared" si="0"/>
        <v>中词</v>
      </c>
      <c r="K52" s="70">
        <f>VLOOKUP(B52,[1]极目数据!A:S,19,0)</f>
        <v>0.2576</v>
      </c>
      <c r="L52" s="70">
        <f>VLOOKUP(B52,[1]极目数据!A:T,20,0)</f>
        <v>0.2745</v>
      </c>
      <c r="M52" s="60">
        <f>VLOOKUP(B52,[1]极目数据!A:P,16,0)</f>
        <v>28</v>
      </c>
      <c r="N52" s="71">
        <f>VLOOKUP(B52,[1]极目数据!A:V,22,0)</f>
        <v>23.261334</v>
      </c>
      <c r="O52" s="60">
        <f>VLOOKUP(B52,[1]极目数据!A:L,11,0)</f>
        <v>1.28</v>
      </c>
      <c r="P52" s="70">
        <f>VLOOKUP(B52,[1]极目数据!A:J,10,0)</f>
        <v>0.078671</v>
      </c>
      <c r="Q52" s="60">
        <v>39.99</v>
      </c>
      <c r="R52" s="70">
        <f t="shared" si="1"/>
        <v>0.406858969639386</v>
      </c>
      <c r="S52" s="59">
        <f>VLOOKUP(B:B,[1]极目数据!A:H,8,FALSE)</f>
        <v>59</v>
      </c>
      <c r="T52" s="59"/>
      <c r="U52" s="60">
        <f>VLOOKUP(B:B,[1]极目数据!A:U,21,FALSE)</f>
        <v>29586</v>
      </c>
    </row>
    <row r="53" s="52" customFormat="1" ht="33.4" hidden="1" customHeight="1" spans="1:21">
      <c r="A53" s="60">
        <v>52</v>
      </c>
      <c r="B53" s="61" t="s">
        <v>1129</v>
      </c>
      <c r="C53" s="61" t="s">
        <v>1130</v>
      </c>
      <c r="D53" s="60" t="s">
        <v>992</v>
      </c>
      <c r="E53" s="60" t="s">
        <v>993</v>
      </c>
      <c r="F53" s="62" t="s">
        <v>1029</v>
      </c>
      <c r="G53" s="60">
        <v>140371</v>
      </c>
      <c r="H53" s="60">
        <v>2247</v>
      </c>
      <c r="I53" s="70">
        <f>VLOOKUP(B53,[1]极目数据!A:D,4,0)</f>
        <v>-0.03019</v>
      </c>
      <c r="J53" s="60" t="str">
        <f t="shared" si="0"/>
        <v>中词</v>
      </c>
      <c r="K53" s="70">
        <f>VLOOKUP(B53,[1]极目数据!A:S,19,0)</f>
        <v>0.2269</v>
      </c>
      <c r="L53" s="70">
        <f>VLOOKUP(B53,[1]极目数据!A:T,20,0)</f>
        <v>0.1972</v>
      </c>
      <c r="M53" s="60">
        <f>VLOOKUP(B53,[1]极目数据!A:P,16,0)</f>
        <v>28</v>
      </c>
      <c r="N53" s="71">
        <f>VLOOKUP(B53,[1]极目数据!A:V,22,0)</f>
        <v>14.741284</v>
      </c>
      <c r="O53" s="60">
        <f>VLOOKUP(B53,[1]极目数据!A:L,11,0)</f>
        <v>0.66</v>
      </c>
      <c r="P53" s="70">
        <f>VLOOKUP(B53,[1]极目数据!A:J,10,0)</f>
        <v>0.059696</v>
      </c>
      <c r="Q53" s="60">
        <v>39.99</v>
      </c>
      <c r="R53" s="70">
        <f t="shared" si="1"/>
        <v>0.27646954622601</v>
      </c>
      <c r="S53" s="59">
        <f>VLOOKUP(B:B,[1]极目数据!A:H,8,FALSE)</f>
        <v>42</v>
      </c>
      <c r="T53" s="59"/>
      <c r="U53" s="60">
        <f>VLOOKUP(B:B,[1]极目数据!A:U,21,FALSE)</f>
        <v>1614</v>
      </c>
    </row>
    <row r="54" s="52" customFormat="1" ht="33.4" hidden="1" customHeight="1" spans="1:21">
      <c r="A54" s="60">
        <v>53</v>
      </c>
      <c r="B54" s="61" t="s">
        <v>1131</v>
      </c>
      <c r="C54" s="61" t="s">
        <v>1132</v>
      </c>
      <c r="D54" s="60" t="s">
        <v>1018</v>
      </c>
      <c r="E54" s="60" t="s">
        <v>993</v>
      </c>
      <c r="F54" s="62" t="s">
        <v>1133</v>
      </c>
      <c r="G54" s="60">
        <v>142459</v>
      </c>
      <c r="H54" s="60">
        <v>2217</v>
      </c>
      <c r="I54" s="70">
        <f>VLOOKUP(B54,[1]极目数据!A:D,4,0)</f>
        <v>-0.008569</v>
      </c>
      <c r="J54" s="60" t="str">
        <f t="shared" si="0"/>
        <v>中词</v>
      </c>
      <c r="K54" s="70">
        <f>VLOOKUP(B54,[1]极目数据!A:S,19,0)</f>
        <v>0.2893</v>
      </c>
      <c r="L54" s="70">
        <f>VLOOKUP(B54,[1]极目数据!A:T,20,0)</f>
        <v>0.1841</v>
      </c>
      <c r="M54" s="60">
        <f>VLOOKUP(B54,[1]极目数据!A:P,16,0)</f>
        <v>28</v>
      </c>
      <c r="N54" s="71">
        <f>VLOOKUP(B54,[1]极目数据!A:V,22,0)</f>
        <v>21.271258</v>
      </c>
      <c r="O54" s="60">
        <f>VLOOKUP(B54,[1]极目数据!A:L,11,0)</f>
        <v>1.01</v>
      </c>
      <c r="P54" s="70">
        <f>VLOOKUP(B54,[1]极目数据!A:J,10,0)</f>
        <v>0.059705</v>
      </c>
      <c r="Q54" s="60">
        <v>39.99</v>
      </c>
      <c r="R54" s="70">
        <f t="shared" si="1"/>
        <v>0.423018408483705</v>
      </c>
      <c r="S54" s="60">
        <f>VLOOKUP(B:B,[1]极目数据!A:H,8,FALSE)</f>
        <v>42</v>
      </c>
      <c r="T54" s="60"/>
      <c r="U54" s="60">
        <f>VLOOKUP(B:B,[1]极目数据!A:U,21,FALSE)</f>
        <v>72187</v>
      </c>
    </row>
    <row r="55" s="52" customFormat="1" ht="33.4" hidden="1" customHeight="1" spans="1:21">
      <c r="A55" s="60">
        <v>54</v>
      </c>
      <c r="B55" s="61" t="s">
        <v>1134</v>
      </c>
      <c r="C55" s="61" t="s">
        <v>1135</v>
      </c>
      <c r="D55" s="60" t="s">
        <v>1018</v>
      </c>
      <c r="E55" s="60" t="s">
        <v>993</v>
      </c>
      <c r="F55" s="62" t="s">
        <v>1015</v>
      </c>
      <c r="G55" s="60">
        <v>149373</v>
      </c>
      <c r="H55" s="60">
        <v>2121</v>
      </c>
      <c r="I55" s="70">
        <f>VLOOKUP(B55,[1]极目数据!A:D,4,0)</f>
        <v>0.055911</v>
      </c>
      <c r="J55" s="60" t="str">
        <f t="shared" si="0"/>
        <v>中词</v>
      </c>
      <c r="K55" s="70">
        <f>VLOOKUP(B55,[1]极目数据!A:S,19,0)</f>
        <v>0.2548</v>
      </c>
      <c r="L55" s="70">
        <f>VLOOKUP(B55,[1]极目数据!A:T,20,0)</f>
        <v>0.1282</v>
      </c>
      <c r="M55" s="60">
        <f>VLOOKUP(B55,[1]极目数据!A:P,16,0)</f>
        <v>27</v>
      </c>
      <c r="N55" s="71">
        <f>VLOOKUP(B55,[1]极目数据!A:V,22,0)</f>
        <v>11.117647</v>
      </c>
      <c r="O55" s="60">
        <f>VLOOKUP(B55,[1]极目数据!A:L,11,0)</f>
        <v>0.42</v>
      </c>
      <c r="P55" s="70">
        <f>VLOOKUP(B55,[1]极目数据!A:J,10,0)</f>
        <v>0.05037</v>
      </c>
      <c r="Q55" s="60">
        <v>39.99</v>
      </c>
      <c r="R55" s="70">
        <f t="shared" si="1"/>
        <v>0.208509542513681</v>
      </c>
      <c r="S55" s="60">
        <f>VLOOKUP(B:B,[1]极目数据!A:H,8,FALSE)</f>
        <v>14</v>
      </c>
      <c r="T55" s="60"/>
      <c r="U55" s="60">
        <f>VLOOKUP(B:B,[1]极目数据!A:U,21,FALSE)</f>
        <v>145846</v>
      </c>
    </row>
    <row r="56" s="52" customFormat="1" ht="33.4" hidden="1" customHeight="1" spans="1:21">
      <c r="A56" s="60">
        <v>55</v>
      </c>
      <c r="B56" s="61" t="s">
        <v>1136</v>
      </c>
      <c r="C56" s="61" t="s">
        <v>1137</v>
      </c>
      <c r="D56" s="60" t="s">
        <v>992</v>
      </c>
      <c r="E56" s="60" t="s">
        <v>993</v>
      </c>
      <c r="F56" s="62" t="s">
        <v>1138</v>
      </c>
      <c r="G56" s="60">
        <v>153118</v>
      </c>
      <c r="H56" s="60">
        <v>2070</v>
      </c>
      <c r="I56" s="70">
        <f>VLOOKUP(B56,[1]极目数据!A:D,4,0)</f>
        <v>0.077728</v>
      </c>
      <c r="J56" s="60" t="str">
        <f t="shared" si="0"/>
        <v>中词</v>
      </c>
      <c r="K56" s="70">
        <f>VLOOKUP(B56,[1]极目数据!A:S,19,0)</f>
        <v>0.2</v>
      </c>
      <c r="L56" s="70">
        <f>VLOOKUP(B56,[1]极目数据!A:T,20,0)</f>
        <v>0.2094</v>
      </c>
      <c r="M56" s="60">
        <f>VLOOKUP(B56,[1]极目数据!A:P,16,0)</f>
        <v>27</v>
      </c>
      <c r="N56" s="71">
        <f>VLOOKUP(B56,[1]极目数据!A:V,22,0)</f>
        <v>20.68606</v>
      </c>
      <c r="O56" s="60">
        <f>VLOOKUP(B56,[1]极目数据!A:L,11,0)</f>
        <v>0.83</v>
      </c>
      <c r="P56" s="70">
        <f>VLOOKUP(B56,[1]极目数据!A:J,10,0)</f>
        <v>0.05656</v>
      </c>
      <c r="Q56" s="60">
        <v>39.99</v>
      </c>
      <c r="R56" s="70">
        <f t="shared" si="1"/>
        <v>0.366958783543128</v>
      </c>
      <c r="S56" s="59">
        <f>VLOOKUP(B:B,[1]极目数据!A:H,8,FALSE)</f>
        <v>37</v>
      </c>
      <c r="T56" s="59"/>
      <c r="U56" s="60">
        <f>VLOOKUP(B:B,[1]极目数据!A:U,21,FALSE)</f>
        <v>114246</v>
      </c>
    </row>
    <row r="57" s="52" customFormat="1" ht="33.4" hidden="1" customHeight="1" spans="1:21">
      <c r="A57" s="60">
        <v>56</v>
      </c>
      <c r="B57" s="61" t="s">
        <v>1139</v>
      </c>
      <c r="C57" s="61" t="s">
        <v>1140</v>
      </c>
      <c r="D57" s="60" t="s">
        <v>1018</v>
      </c>
      <c r="E57" s="60" t="s">
        <v>993</v>
      </c>
      <c r="F57" s="62" t="s">
        <v>1141</v>
      </c>
      <c r="G57" s="60">
        <v>156291</v>
      </c>
      <c r="H57" s="60">
        <v>2030</v>
      </c>
      <c r="I57" s="70">
        <f>VLOOKUP(B57,[1]极目数据!A:D,4,0)</f>
        <v>0.087638</v>
      </c>
      <c r="J57" s="60" t="str">
        <f t="shared" si="0"/>
        <v>中词</v>
      </c>
      <c r="K57" s="70">
        <f>VLOOKUP(B57,[1]极目数据!A:S,19,0)</f>
        <v>0.2338</v>
      </c>
      <c r="L57" s="70">
        <f>VLOOKUP(B57,[1]极目数据!A:T,20,0)</f>
        <v>0.1875</v>
      </c>
      <c r="M57" s="60">
        <f>VLOOKUP(B57,[1]极目数据!A:P,16,0)</f>
        <v>27</v>
      </c>
      <c r="N57" s="71">
        <f>VLOOKUP(B57,[1]极目数据!A:V,22,0)</f>
        <v>6.901912</v>
      </c>
      <c r="O57" s="60">
        <f>VLOOKUP(B57,[1]极目数据!A:L,11,0)</f>
        <v>0.62</v>
      </c>
      <c r="P57" s="70">
        <f>VLOOKUP(B57,[1]极目数据!A:J,10,0)</f>
        <v>0.113012</v>
      </c>
      <c r="Q57" s="60">
        <v>39.99</v>
      </c>
      <c r="R57" s="70">
        <f t="shared" si="1"/>
        <v>0.137187873579728</v>
      </c>
      <c r="S57" s="60">
        <f>VLOOKUP(B:B,[1]极目数据!A:H,8,FALSE)</f>
        <v>63</v>
      </c>
      <c r="T57" s="60"/>
      <c r="U57" s="60">
        <f>VLOOKUP(B:B,[1]极目数据!A:U,21,FALSE)</f>
        <v>121831</v>
      </c>
    </row>
    <row r="58" s="52" customFormat="1" ht="33.4" hidden="1" customHeight="1" spans="1:21">
      <c r="A58" s="60">
        <v>57</v>
      </c>
      <c r="B58" s="66" t="s">
        <v>1142</v>
      </c>
      <c r="C58" s="61" t="s">
        <v>1143</v>
      </c>
      <c r="D58" s="60" t="s">
        <v>1018</v>
      </c>
      <c r="E58" s="60" t="s">
        <v>993</v>
      </c>
      <c r="F58" s="62" t="s">
        <v>1144</v>
      </c>
      <c r="G58" s="60">
        <v>157117</v>
      </c>
      <c r="H58" s="60">
        <v>2020</v>
      </c>
      <c r="I58" s="70">
        <f>VLOOKUP(B58,[1]极目数据!A:D,4,0)</f>
        <v>0.012673</v>
      </c>
      <c r="J58" s="60" t="str">
        <f t="shared" si="0"/>
        <v>中词</v>
      </c>
      <c r="K58" s="70">
        <f>VLOOKUP(B58,[1]极目数据!A:S,19,0)</f>
        <v>0.725</v>
      </c>
      <c r="L58" s="70">
        <f>VLOOKUP(B58,[1]极目数据!A:T,20,0)</f>
        <v>0.4486</v>
      </c>
      <c r="M58" s="60">
        <f>VLOOKUP(B58,[1]极目数据!A:P,16,0)</f>
        <v>12</v>
      </c>
      <c r="N58" s="71">
        <f>VLOOKUP(B58,[1]极目数据!A:V,22,0)</f>
        <v>13.970451</v>
      </c>
      <c r="O58" s="60">
        <f>VLOOKUP(B58,[1]极目数据!A:L,11,0)</f>
        <v>1.16</v>
      </c>
      <c r="P58" s="70">
        <f>VLOOKUP(B58,[1]极目数据!A:J,10,0)</f>
        <v>0.110233</v>
      </c>
      <c r="Q58" s="60">
        <v>39.99</v>
      </c>
      <c r="R58" s="70">
        <f t="shared" si="1"/>
        <v>0.263144900464954</v>
      </c>
      <c r="S58" s="60">
        <f>VLOOKUP(B:B,[1]极目数据!A:H,8,FALSE)</f>
        <v>42</v>
      </c>
      <c r="T58" s="60"/>
      <c r="U58" s="60">
        <f>VLOOKUP(B:B,[1]极目数据!A:U,21,FALSE)</f>
        <v>109</v>
      </c>
    </row>
    <row r="59" s="52" customFormat="1" ht="33.4" customHeight="1" spans="1:21">
      <c r="A59" s="60">
        <v>58</v>
      </c>
      <c r="B59" s="67" t="s">
        <v>1145</v>
      </c>
      <c r="C59" s="61" t="s">
        <v>1146</v>
      </c>
      <c r="D59" s="60" t="s">
        <v>992</v>
      </c>
      <c r="E59" s="60" t="s">
        <v>993</v>
      </c>
      <c r="F59" s="62" t="s">
        <v>1055</v>
      </c>
      <c r="G59" s="60">
        <v>158328</v>
      </c>
      <c r="H59" s="60">
        <v>2005</v>
      </c>
      <c r="I59" s="70">
        <f>VLOOKUP(B59,[1]极目数据!A:D,4,0)</f>
        <v>0.138587</v>
      </c>
      <c r="J59" s="60" t="str">
        <f t="shared" si="0"/>
        <v>中词</v>
      </c>
      <c r="K59" s="70">
        <f>VLOOKUP(B59,[1]极目数据!A:S,19,0)</f>
        <v>0.2293</v>
      </c>
      <c r="L59" s="70">
        <f>VLOOKUP(B59,[1]极目数据!A:T,20,0)</f>
        <v>0.2058</v>
      </c>
      <c r="M59" s="60">
        <f>VLOOKUP(B59,[1]极目数据!A:P,16,0)</f>
        <v>27</v>
      </c>
      <c r="N59" s="71">
        <f>VLOOKUP(B59,[1]极目数据!A:V,22,0)</f>
        <v>16.443226</v>
      </c>
      <c r="O59" s="60">
        <f>VLOOKUP(B59,[1]极目数据!A:L,11,0)</f>
        <v>1</v>
      </c>
      <c r="P59" s="72">
        <f>VLOOKUP(B59,[1]极目数据!A:J,10,0)</f>
        <v>0.080884</v>
      </c>
      <c r="Q59" s="60">
        <v>39.99</v>
      </c>
      <c r="R59" s="70">
        <f t="shared" si="1"/>
        <v>0.309161905480574</v>
      </c>
      <c r="S59" s="59">
        <f>VLOOKUP(B:B,[1]极目数据!A:H,8,FALSE)</f>
        <v>52</v>
      </c>
      <c r="T59" s="73">
        <f>S59/7</f>
        <v>7.42857142857143</v>
      </c>
      <c r="U59" s="60">
        <f>VLOOKUP(B:B,[1]极目数据!A:U,21,FALSE)</f>
        <v>69581</v>
      </c>
    </row>
    <row r="60" s="52" customFormat="1" ht="33.4" hidden="1" customHeight="1" spans="1:21">
      <c r="A60" s="60">
        <v>59</v>
      </c>
      <c r="B60" s="61" t="s">
        <v>1147</v>
      </c>
      <c r="C60" s="61" t="s">
        <v>1148</v>
      </c>
      <c r="D60" s="60" t="s">
        <v>992</v>
      </c>
      <c r="E60" s="60" t="s">
        <v>993</v>
      </c>
      <c r="F60" s="62" t="s">
        <v>1021</v>
      </c>
      <c r="G60" s="60">
        <v>163509</v>
      </c>
      <c r="H60" s="60">
        <v>1944</v>
      </c>
      <c r="I60" s="70">
        <f>VLOOKUP(B60,[1]极目数据!A:D,4,0)</f>
        <v>0.416725</v>
      </c>
      <c r="J60" s="60" t="str">
        <f t="shared" si="0"/>
        <v>中词</v>
      </c>
      <c r="K60" s="70">
        <f>VLOOKUP(B60,[1]极目数据!A:S,19,0)</f>
        <v>0.1974</v>
      </c>
      <c r="L60" s="70">
        <f>VLOOKUP(B60,[1]极目数据!A:T,20,0)</f>
        <v>0.3208</v>
      </c>
      <c r="M60" s="60">
        <f>VLOOKUP(B60,[1]极目数据!A:P,16,0)</f>
        <v>27</v>
      </c>
      <c r="N60" s="71">
        <f>VLOOKUP(B60,[1]极目数据!A:V,22,0)</f>
        <v>37.750263</v>
      </c>
      <c r="O60" s="60">
        <f>VLOOKUP(B60,[1]极目数据!A:L,11,0)</f>
        <v>1.49</v>
      </c>
      <c r="P60" s="70">
        <f>VLOOKUP(B60,[1]极目数据!A:J,10,0)</f>
        <v>0.05245</v>
      </c>
      <c r="Q60" s="60">
        <v>39.99</v>
      </c>
      <c r="R60" s="70">
        <f t="shared" si="1"/>
        <v>0.710377785104045</v>
      </c>
      <c r="S60" s="59">
        <f>VLOOKUP(B:B,[1]极目数据!A:H,8,FALSE)</f>
        <v>30</v>
      </c>
      <c r="T60" s="59"/>
      <c r="U60" s="60">
        <f>VLOOKUP(B:B,[1]极目数据!A:U,21,FALSE)</f>
        <v>673</v>
      </c>
    </row>
    <row r="61" s="52" customFormat="1" ht="33.4" hidden="1" customHeight="1" spans="1:21">
      <c r="A61" s="60">
        <v>60</v>
      </c>
      <c r="B61" s="61" t="s">
        <v>1149</v>
      </c>
      <c r="C61" s="61" t="s">
        <v>1150</v>
      </c>
      <c r="D61" s="60" t="s">
        <v>992</v>
      </c>
      <c r="E61" s="60" t="s">
        <v>993</v>
      </c>
      <c r="F61" s="62" t="s">
        <v>998</v>
      </c>
      <c r="G61" s="60">
        <v>163509</v>
      </c>
      <c r="H61" s="60">
        <v>1944</v>
      </c>
      <c r="I61" s="70">
        <f>VLOOKUP(B61,[1]极目数据!A:D,4,0)</f>
        <v>-0.101238</v>
      </c>
      <c r="J61" s="60" t="str">
        <f t="shared" si="0"/>
        <v>中词</v>
      </c>
      <c r="K61" s="70">
        <f>VLOOKUP(B61,[1]极目数据!A:S,19,0)</f>
        <v>0.1532</v>
      </c>
      <c r="L61" s="70">
        <f>VLOOKUP(B61,[1]极目数据!A:T,20,0)</f>
        <v>0.16</v>
      </c>
      <c r="M61" s="60">
        <f>VLOOKUP(B61,[1]极目数据!A:P,16,0)</f>
        <v>27</v>
      </c>
      <c r="N61" s="71">
        <f>VLOOKUP(B61,[1]极目数据!A:V,22,0)</f>
        <v>11.205623</v>
      </c>
      <c r="O61" s="60">
        <f>VLOOKUP(B61,[1]极目数据!A:L,11,0)</f>
        <v>0.5</v>
      </c>
      <c r="P61" s="70">
        <f>VLOOKUP(B61,[1]极目数据!A:J,10,0)</f>
        <v>0.058899</v>
      </c>
      <c r="Q61" s="60">
        <v>39.99</v>
      </c>
      <c r="R61" s="70">
        <f t="shared" si="1"/>
        <v>0.212280782041212</v>
      </c>
      <c r="S61" s="59">
        <f>VLOOKUP(B:B,[1]极目数据!A:H,8,FALSE)</f>
        <v>34</v>
      </c>
      <c r="T61" s="59"/>
      <c r="U61" s="60">
        <f>VLOOKUP(B:B,[1]极目数据!A:U,21,FALSE)</f>
        <v>128255</v>
      </c>
    </row>
    <row r="62" s="52" customFormat="1" ht="33.4" hidden="1" customHeight="1" spans="1:21">
      <c r="A62" s="60">
        <v>61</v>
      </c>
      <c r="B62" s="61" t="s">
        <v>1151</v>
      </c>
      <c r="C62" s="61" t="s">
        <v>1152</v>
      </c>
      <c r="D62" s="60" t="s">
        <v>992</v>
      </c>
      <c r="E62" s="60" t="s">
        <v>993</v>
      </c>
      <c r="F62" s="62" t="s">
        <v>1085</v>
      </c>
      <c r="G62" s="60">
        <v>165737</v>
      </c>
      <c r="H62" s="60">
        <v>1919</v>
      </c>
      <c r="I62" s="70">
        <f>VLOOKUP(B62,[1]极目数据!A:D,4,0)</f>
        <v>-0.035096</v>
      </c>
      <c r="J62" s="60" t="str">
        <f t="shared" si="0"/>
        <v>中词</v>
      </c>
      <c r="K62" s="70">
        <f>VLOOKUP(B62,[1]极目数据!A:S,19,0)</f>
        <v>0.1999</v>
      </c>
      <c r="L62" s="70">
        <f>VLOOKUP(B62,[1]极目数据!A:T,20,0)</f>
        <v>0.1025</v>
      </c>
      <c r="M62" s="60">
        <f>VLOOKUP(B62,[1]极目数据!A:P,16,0)</f>
        <v>27</v>
      </c>
      <c r="N62" s="71">
        <f>VLOOKUP(B62,[1]极目数据!A:V,22,0)</f>
        <v>32.389614</v>
      </c>
      <c r="O62" s="60">
        <f>VLOOKUP(B62,[1]极目数据!A:L,11,0)</f>
        <v>0.91</v>
      </c>
      <c r="P62" s="70">
        <f>VLOOKUP(B62,[1]极目数据!A:J,10,0)</f>
        <v>0.036123</v>
      </c>
      <c r="Q62" s="60">
        <v>39.99</v>
      </c>
      <c r="R62" s="70">
        <f t="shared" si="1"/>
        <v>0.62995014041554</v>
      </c>
      <c r="S62" s="59">
        <f>VLOOKUP(B:B,[1]极目数据!A:H,8,FALSE)</f>
        <v>20</v>
      </c>
      <c r="T62" s="59"/>
      <c r="U62" s="60">
        <f>VLOOKUP(B:B,[1]极目数据!A:U,21,FALSE)</f>
        <v>35290</v>
      </c>
    </row>
    <row r="63" s="52" customFormat="1" ht="33.4" customHeight="1" spans="1:21">
      <c r="A63" s="60">
        <v>62</v>
      </c>
      <c r="B63" s="64" t="s">
        <v>1153</v>
      </c>
      <c r="C63" s="61" t="s">
        <v>1000</v>
      </c>
      <c r="D63" s="60" t="s">
        <v>992</v>
      </c>
      <c r="E63" s="63" t="s">
        <v>997</v>
      </c>
      <c r="F63" s="62" t="s">
        <v>1001</v>
      </c>
      <c r="G63" s="60">
        <v>168450</v>
      </c>
      <c r="H63" s="60">
        <v>1888</v>
      </c>
      <c r="I63" s="70">
        <f>VLOOKUP(B63,[1]极目数据!A:D,4,0)</f>
        <v>0.047165</v>
      </c>
      <c r="J63" s="60" t="str">
        <f t="shared" si="0"/>
        <v>中词</v>
      </c>
      <c r="K63" s="70">
        <f>VLOOKUP(B63,[1]极目数据!A:S,19,0)</f>
        <v>0.2513</v>
      </c>
      <c r="L63" s="70">
        <f>VLOOKUP(B63,[1]极目数据!A:T,20,0)</f>
        <v>0.1857</v>
      </c>
      <c r="M63" s="60">
        <f>VLOOKUP(B63,[1]极目数据!A:P,16,0)</f>
        <v>27</v>
      </c>
      <c r="N63" s="71">
        <f>VLOOKUP(B63,[1]极目数据!A:V,22,0)</f>
        <v>20.251325</v>
      </c>
      <c r="O63" s="60">
        <f>VLOOKUP(B63,[1]极目数据!A:L,11,0)</f>
        <v>1.24</v>
      </c>
      <c r="P63" s="72">
        <f>VLOOKUP(B63,[1]极目数据!A:J,10,0)</f>
        <v>0.08197</v>
      </c>
      <c r="Q63" s="60">
        <v>39.99</v>
      </c>
      <c r="R63" s="70">
        <f t="shared" si="1"/>
        <v>0.378281712065201</v>
      </c>
      <c r="S63" s="59">
        <f>VLOOKUP(B:B,[1]极目数据!A:H,8,FALSE)</f>
        <v>50</v>
      </c>
      <c r="T63" s="73">
        <f>S63/7</f>
        <v>7.14285714285714</v>
      </c>
      <c r="U63" s="60">
        <f>VLOOKUP(B:B,[1]极目数据!A:U,21,FALSE)</f>
        <v>139115</v>
      </c>
    </row>
    <row r="64" s="52" customFormat="1" ht="33.4" hidden="1" customHeight="1" spans="1:21">
      <c r="A64" s="60">
        <v>63</v>
      </c>
      <c r="B64" s="61" t="s">
        <v>1154</v>
      </c>
      <c r="C64" s="61" t="s">
        <v>1155</v>
      </c>
      <c r="D64" s="60" t="s">
        <v>1018</v>
      </c>
      <c r="E64" s="60" t="s">
        <v>993</v>
      </c>
      <c r="F64" s="62"/>
      <c r="G64" s="60">
        <v>172871</v>
      </c>
      <c r="H64" s="60">
        <v>1843</v>
      </c>
      <c r="I64" s="70">
        <f>VLOOKUP(B64,[1]极目数据!A:D,4,0)</f>
        <v>-0.008655</v>
      </c>
      <c r="J64" s="60" t="str">
        <f t="shared" si="0"/>
        <v>中词</v>
      </c>
      <c r="K64" s="70">
        <f>VLOOKUP(B64,[1]极目数据!A:S,19,0)</f>
        <v>0.7233</v>
      </c>
      <c r="L64" s="70">
        <f>VLOOKUP(B64,[1]极目数据!A:T,20,0)</f>
        <v>0.4688</v>
      </c>
      <c r="M64" s="60">
        <f>VLOOKUP(B64,[1]极目数据!A:P,16,0)</f>
        <v>26</v>
      </c>
      <c r="N64" s="71">
        <f>VLOOKUP(B64,[1]极目数据!A:V,22,0)</f>
        <v>12.262602</v>
      </c>
      <c r="O64" s="60">
        <f>VLOOKUP(B64,[1]极目数据!A:L,11,0)</f>
        <v>0.55</v>
      </c>
      <c r="P64" s="70">
        <f>VLOOKUP(B64,[1]极目数据!A:J,10,0)</f>
        <v>0.060346</v>
      </c>
      <c r="Q64" s="60">
        <v>39.99</v>
      </c>
      <c r="R64" s="70">
        <f t="shared" si="1"/>
        <v>0.227909693427732</v>
      </c>
      <c r="S64" s="60">
        <f>VLOOKUP(B:B,[1]极目数据!A:H,8,FALSE)</f>
        <v>36</v>
      </c>
      <c r="T64" s="60"/>
      <c r="U64" s="60">
        <f>VLOOKUP(B:B,[1]极目数据!A:U,21,FALSE)</f>
        <v>158</v>
      </c>
    </row>
    <row r="65" s="52" customFormat="1" ht="33.4" hidden="1" customHeight="1" spans="1:21">
      <c r="A65" s="60">
        <v>64</v>
      </c>
      <c r="B65" s="61" t="s">
        <v>1156</v>
      </c>
      <c r="C65" s="61" t="s">
        <v>1000</v>
      </c>
      <c r="D65" s="60" t="s">
        <v>992</v>
      </c>
      <c r="E65" s="60" t="s">
        <v>993</v>
      </c>
      <c r="F65" s="62" t="s">
        <v>1157</v>
      </c>
      <c r="G65" s="60">
        <v>172871</v>
      </c>
      <c r="H65" s="60">
        <v>1843</v>
      </c>
      <c r="I65" s="70">
        <f>VLOOKUP(B65,[1]极目数据!A:D,4,0)</f>
        <v>-0.045994</v>
      </c>
      <c r="J65" s="60" t="str">
        <f t="shared" si="0"/>
        <v>中词</v>
      </c>
      <c r="K65" s="70">
        <f>VLOOKUP(B65,[1]极目数据!A:S,19,0)</f>
        <v>0.1836</v>
      </c>
      <c r="L65" s="70">
        <f>VLOOKUP(B65,[1]极目数据!A:T,20,0)</f>
        <v>0.0435</v>
      </c>
      <c r="M65" s="60">
        <f>VLOOKUP(B65,[1]极目数据!A:P,16,0)</f>
        <v>27</v>
      </c>
      <c r="N65" s="71">
        <f>VLOOKUP(B65,[1]极目数据!A:V,22,0)</f>
        <v>47.745316</v>
      </c>
      <c r="O65" s="60">
        <f>VLOOKUP(B65,[1]极目数据!A:L,11,0)</f>
        <v>1.14</v>
      </c>
      <c r="P65" s="70">
        <f>VLOOKUP(B65,[1]极目数据!A:J,10,0)</f>
        <v>0.031836</v>
      </c>
      <c r="Q65" s="60">
        <v>39.99</v>
      </c>
      <c r="R65" s="70">
        <f t="shared" si="1"/>
        <v>0.895436825659487</v>
      </c>
      <c r="S65" s="59">
        <f>VLOOKUP(B:B,[1]极目数据!A:H,8,FALSE)</f>
        <v>15</v>
      </c>
      <c r="T65" s="59"/>
      <c r="U65" s="60">
        <f>VLOOKUP(B:B,[1]极目数据!A:U,21,FALSE)</f>
        <v>1244</v>
      </c>
    </row>
    <row r="66" s="52" customFormat="1" ht="33.4" customHeight="1" spans="1:21">
      <c r="A66" s="60">
        <v>65</v>
      </c>
      <c r="B66" s="67" t="s">
        <v>1158</v>
      </c>
      <c r="C66" s="61" t="s">
        <v>1023</v>
      </c>
      <c r="D66" s="60" t="s">
        <v>992</v>
      </c>
      <c r="E66" s="60" t="s">
        <v>993</v>
      </c>
      <c r="F66" s="62" t="s">
        <v>1004</v>
      </c>
      <c r="G66" s="60">
        <v>175884</v>
      </c>
      <c r="H66" s="60">
        <v>1813</v>
      </c>
      <c r="I66" s="70">
        <f>VLOOKUP(B66,[1]极目数据!A:D,4,0)</f>
        <v>0.069182</v>
      </c>
      <c r="J66" s="60" t="str">
        <f t="shared" ref="J66:J129" si="2">_xlfn.IFS(G66&lt;=50000,"大词",AND(G66&gt;50000,G66&lt;=200000),"中词",G66&gt;200000,"长尾词")</f>
        <v>中词</v>
      </c>
      <c r="K66" s="70">
        <f>VLOOKUP(B66,[1]极目数据!A:S,19,0)</f>
        <v>0.2759</v>
      </c>
      <c r="L66" s="70">
        <f>VLOOKUP(B66,[1]极目数据!A:T,20,0)</f>
        <v>0.2079</v>
      </c>
      <c r="M66" s="60">
        <f>VLOOKUP(B66,[1]极目数据!A:P,16,0)</f>
        <v>27</v>
      </c>
      <c r="N66" s="71">
        <f>VLOOKUP(B66,[1]极目数据!A:V,22,0)</f>
        <v>11.648351</v>
      </c>
      <c r="O66" s="60">
        <f>VLOOKUP(B66,[1]极目数据!A:L,11,0)</f>
        <v>1.06</v>
      </c>
      <c r="P66" s="72">
        <f>VLOOKUP(B66,[1]极目数据!A:J,10,0)</f>
        <v>0.121047</v>
      </c>
      <c r="Q66" s="60">
        <v>39.99</v>
      </c>
      <c r="R66" s="70">
        <f t="shared" ref="R66:R129" si="3">O66/(P66*Q66)</f>
        <v>0.218977972660736</v>
      </c>
      <c r="S66" s="59">
        <f>VLOOKUP(B:B,[1]极目数据!A:H,8,FALSE)</f>
        <v>69</v>
      </c>
      <c r="T66" s="73">
        <f>S66/7</f>
        <v>9.85714285714286</v>
      </c>
      <c r="U66" s="60">
        <f>VLOOKUP(B:B,[1]极目数据!A:U,21,FALSE)</f>
        <v>11186</v>
      </c>
    </row>
    <row r="67" s="52" customFormat="1" ht="33.4" hidden="1" customHeight="1" spans="1:21">
      <c r="A67" s="60">
        <v>66</v>
      </c>
      <c r="B67" s="66" t="s">
        <v>1159</v>
      </c>
      <c r="C67" s="61" t="s">
        <v>1160</v>
      </c>
      <c r="D67" s="60" t="s">
        <v>1018</v>
      </c>
      <c r="E67" s="60" t="s">
        <v>993</v>
      </c>
      <c r="F67" s="62" t="s">
        <v>1026</v>
      </c>
      <c r="G67" s="60">
        <v>179609</v>
      </c>
      <c r="H67" s="60">
        <v>1777</v>
      </c>
      <c r="I67" s="70">
        <f>VLOOKUP(B67,[1]极目数据!A:D,4,0)</f>
        <v>-0.012104</v>
      </c>
      <c r="J67" s="60" t="str">
        <f t="shared" si="2"/>
        <v>中词</v>
      </c>
      <c r="K67" s="70">
        <f>VLOOKUP(B67,[1]极目数据!A:S,19,0)</f>
        <v>0.6988</v>
      </c>
      <c r="L67" s="70">
        <f>VLOOKUP(B67,[1]极目数据!A:T,20,0)</f>
        <v>0.4435</v>
      </c>
      <c r="M67" s="60">
        <f>VLOOKUP(B67,[1]极目数据!A:P,16,0)</f>
        <v>26</v>
      </c>
      <c r="N67" s="71">
        <f>VLOOKUP(B67,[1]极目数据!A:V,22,0)</f>
        <v>15.32958</v>
      </c>
      <c r="O67" s="60">
        <f>VLOOKUP(B67,[1]极目数据!A:L,11,0)</f>
        <v>1.48</v>
      </c>
      <c r="P67" s="70">
        <f>VLOOKUP(B67,[1]极目数据!A:J,10,0)</f>
        <v>0.12851</v>
      </c>
      <c r="Q67" s="60">
        <v>39.99</v>
      </c>
      <c r="R67" s="70">
        <f t="shared" si="3"/>
        <v>0.287987334161375</v>
      </c>
      <c r="S67" s="60">
        <f>VLOOKUP(B:B,[1]极目数据!A:H,8,FALSE)</f>
        <v>61</v>
      </c>
      <c r="T67" s="60"/>
      <c r="U67" s="60">
        <f>VLOOKUP(B:B,[1]极目数据!A:U,21,FALSE)</f>
        <v>941</v>
      </c>
    </row>
    <row r="68" s="52" customFormat="1" ht="33.4" hidden="1" customHeight="1" spans="1:21">
      <c r="A68" s="60">
        <v>67</v>
      </c>
      <c r="B68" s="66" t="s">
        <v>1161</v>
      </c>
      <c r="C68" s="61" t="s">
        <v>1162</v>
      </c>
      <c r="D68" s="60" t="s">
        <v>1018</v>
      </c>
      <c r="E68" s="60" t="s">
        <v>993</v>
      </c>
      <c r="F68" s="62" t="s">
        <v>1141</v>
      </c>
      <c r="G68" s="60">
        <v>181206</v>
      </c>
      <c r="H68" s="60">
        <v>1762</v>
      </c>
      <c r="I68" s="70">
        <f>VLOOKUP(B68,[1]极目数据!A:D,4,0)</f>
        <v>0.119416</v>
      </c>
      <c r="J68" s="60" t="str">
        <f t="shared" si="2"/>
        <v>中词</v>
      </c>
      <c r="K68" s="70">
        <f>VLOOKUP(B68,[1]极目数据!A:S,19,0)</f>
        <v>0.2149</v>
      </c>
      <c r="L68" s="70">
        <f>VLOOKUP(B68,[1]极目数据!A:T,20,0)</f>
        <v>0.1344</v>
      </c>
      <c r="M68" s="60">
        <f>VLOOKUP(B68,[1]极目数据!A:P,16,0)</f>
        <v>26</v>
      </c>
      <c r="N68" s="71">
        <f>VLOOKUP(B68,[1]极目数据!A:V,22,0)</f>
        <v>7.250505</v>
      </c>
      <c r="O68" s="60">
        <f>VLOOKUP(B68,[1]极目数据!A:L,11,0)</f>
        <v>0.44</v>
      </c>
      <c r="P68" s="70">
        <f>VLOOKUP(B68,[1]极目数据!A:J,10,0)</f>
        <v>0.081374</v>
      </c>
      <c r="Q68" s="60">
        <v>39.99</v>
      </c>
      <c r="R68" s="70">
        <f t="shared" si="3"/>
        <v>0.135212115511981</v>
      </c>
      <c r="S68" s="60">
        <f>VLOOKUP(B:B,[1]极目数据!A:H,8,FALSE)</f>
        <v>32</v>
      </c>
      <c r="T68" s="60"/>
      <c r="U68" s="60">
        <f>VLOOKUP(B:B,[1]极目数据!A:U,21,FALSE)</f>
        <v>124929</v>
      </c>
    </row>
    <row r="69" s="52" customFormat="1" ht="33.4" hidden="1" customHeight="1" spans="1:21">
      <c r="A69" s="60">
        <v>68</v>
      </c>
      <c r="B69" s="66" t="s">
        <v>1163</v>
      </c>
      <c r="C69" s="61" t="s">
        <v>1164</v>
      </c>
      <c r="D69" s="60" t="s">
        <v>992</v>
      </c>
      <c r="E69" s="60" t="s">
        <v>993</v>
      </c>
      <c r="F69" s="62" t="s">
        <v>1165</v>
      </c>
      <c r="G69" s="60">
        <v>181739</v>
      </c>
      <c r="H69" s="60">
        <v>1757</v>
      </c>
      <c r="I69" s="70">
        <f>VLOOKUP(B69,[1]极目数据!A:D,4,0)</f>
        <v>0.072442</v>
      </c>
      <c r="J69" s="60" t="str">
        <f t="shared" si="2"/>
        <v>中词</v>
      </c>
      <c r="K69" s="70">
        <f>VLOOKUP(B69,[1]极目数据!A:S,19,0)</f>
        <v>0.3276</v>
      </c>
      <c r="L69" s="70">
        <f>VLOOKUP(B69,[1]极目数据!A:T,20,0)</f>
        <v>0.193</v>
      </c>
      <c r="M69" s="60">
        <f>VLOOKUP(B69,[1]极目数据!A:P,16,0)</f>
        <v>27</v>
      </c>
      <c r="N69" s="71">
        <f>VLOOKUP(B69,[1]极目数据!A:V,22,0)</f>
        <v>9.656224</v>
      </c>
      <c r="O69" s="60">
        <f>VLOOKUP(B69,[1]极目数据!A:L,11,0)</f>
        <v>0.57</v>
      </c>
      <c r="P69" s="70">
        <f>VLOOKUP(B69,[1]极目数据!A:J,10,0)</f>
        <v>0.076635</v>
      </c>
      <c r="Q69" s="60">
        <v>39.99</v>
      </c>
      <c r="R69" s="70">
        <f t="shared" si="3"/>
        <v>0.185992867369318</v>
      </c>
      <c r="S69" s="59">
        <f>VLOOKUP(B:B,[1]极目数据!A:H,8,FALSE)</f>
        <v>25</v>
      </c>
      <c r="T69" s="59"/>
      <c r="U69" s="60">
        <f>VLOOKUP(B:B,[1]极目数据!A:U,21,FALSE)</f>
        <v>71453</v>
      </c>
    </row>
    <row r="70" s="52" customFormat="1" ht="33.4" hidden="1" customHeight="1" spans="1:21">
      <c r="A70" s="60">
        <v>69</v>
      </c>
      <c r="B70" s="66" t="s">
        <v>1166</v>
      </c>
      <c r="C70" s="61" t="s">
        <v>1167</v>
      </c>
      <c r="D70" s="60" t="s">
        <v>1018</v>
      </c>
      <c r="E70" s="60" t="s">
        <v>993</v>
      </c>
      <c r="F70" s="62" t="s">
        <v>1026</v>
      </c>
      <c r="G70" s="60">
        <v>182291</v>
      </c>
      <c r="H70" s="60">
        <v>1752</v>
      </c>
      <c r="I70" s="70">
        <f>VLOOKUP(B70,[1]极目数据!A:D,4,0)</f>
        <v>-0.014523</v>
      </c>
      <c r="J70" s="60" t="str">
        <f t="shared" si="2"/>
        <v>中词</v>
      </c>
      <c r="K70" s="70">
        <f>VLOOKUP(B70,[1]极目数据!A:S,19,0)</f>
        <v>0.6657</v>
      </c>
      <c r="L70" s="70">
        <f>VLOOKUP(B70,[1]极目数据!A:T,20,0)</f>
        <v>0.45</v>
      </c>
      <c r="M70" s="60">
        <f>VLOOKUP(B70,[1]极目数据!A:P,16,0)</f>
        <v>12</v>
      </c>
      <c r="N70" s="71">
        <f>VLOOKUP(B70,[1]极目数据!A:V,22,0)</f>
        <v>20.406854</v>
      </c>
      <c r="O70" s="60">
        <f>VLOOKUP(B70,[1]极目数据!A:L,11,0)</f>
        <v>1.77</v>
      </c>
      <c r="P70" s="70">
        <f>VLOOKUP(B70,[1]极目数据!A:J,10,0)</f>
        <v>0.115647</v>
      </c>
      <c r="Q70" s="60">
        <v>39.99</v>
      </c>
      <c r="R70" s="70">
        <f t="shared" si="3"/>
        <v>0.382725581003542</v>
      </c>
      <c r="S70" s="60">
        <f>VLOOKUP(B:B,[1]极目数据!A:H,8,FALSE)</f>
        <v>54</v>
      </c>
      <c r="T70" s="60"/>
      <c r="U70" s="60">
        <f>VLOOKUP(B:B,[1]极目数据!A:U,21,FALSE)</f>
        <v>348</v>
      </c>
    </row>
    <row r="71" s="52" customFormat="1" ht="33.4" hidden="1" customHeight="1" spans="1:21">
      <c r="A71" s="60">
        <v>70</v>
      </c>
      <c r="B71" s="66" t="s">
        <v>1168</v>
      </c>
      <c r="C71" s="61" t="s">
        <v>1169</v>
      </c>
      <c r="D71" s="60" t="s">
        <v>1018</v>
      </c>
      <c r="E71" s="60" t="s">
        <v>993</v>
      </c>
      <c r="F71" s="62" t="s">
        <v>1170</v>
      </c>
      <c r="G71" s="60">
        <v>183368</v>
      </c>
      <c r="H71" s="60">
        <v>1742</v>
      </c>
      <c r="I71" s="70">
        <f>VLOOKUP(B71,[1]极目数据!A:D,4,0)</f>
        <v>-0.002904</v>
      </c>
      <c r="J71" s="60" t="str">
        <f t="shared" si="2"/>
        <v>中词</v>
      </c>
      <c r="K71" s="70">
        <f>VLOOKUP(B71,[1]极目数据!A:S,19,0)</f>
        <v>0.6579</v>
      </c>
      <c r="L71" s="70">
        <f>VLOOKUP(B71,[1]极目数据!A:T,20,0)</f>
        <v>0.4666</v>
      </c>
      <c r="M71" s="60">
        <f>VLOOKUP(B71,[1]极目数据!A:P,16,0)</f>
        <v>26</v>
      </c>
      <c r="N71" s="71">
        <f>VLOOKUP(B71,[1]极目数据!A:V,22,0)</f>
        <v>10.236522</v>
      </c>
      <c r="O71" s="60">
        <f>VLOOKUP(B71,[1]极目数据!A:L,11,0)</f>
        <v>0.93</v>
      </c>
      <c r="P71" s="70">
        <f>VLOOKUP(B71,[1]极目数据!A:J,10,0)</f>
        <v>0.121135</v>
      </c>
      <c r="Q71" s="60">
        <v>39.99</v>
      </c>
      <c r="R71" s="70">
        <f t="shared" si="3"/>
        <v>0.191982614054471</v>
      </c>
      <c r="S71" s="59">
        <f>VLOOKUP(B:B,[1]极目数据!A:H,8,FALSE)</f>
        <v>57</v>
      </c>
      <c r="T71" s="59"/>
      <c r="U71" s="60">
        <f>VLOOKUP(B:B,[1]极目数据!A:U,21,FALSE)</f>
        <v>115</v>
      </c>
    </row>
    <row r="72" s="52" customFormat="1" ht="33.4" customHeight="1" spans="1:21">
      <c r="A72" s="60">
        <v>71</v>
      </c>
      <c r="B72" s="67" t="s">
        <v>1171</v>
      </c>
      <c r="C72" s="61" t="s">
        <v>1000</v>
      </c>
      <c r="D72" s="60" t="s">
        <v>992</v>
      </c>
      <c r="E72" s="60" t="s">
        <v>993</v>
      </c>
      <c r="F72" s="62" t="s">
        <v>1055</v>
      </c>
      <c r="G72" s="60">
        <v>185065</v>
      </c>
      <c r="H72" s="60">
        <v>1727</v>
      </c>
      <c r="I72" s="70">
        <f>VLOOKUP(B72,[1]极目数据!A:D,4,0)</f>
        <v>-0.043869</v>
      </c>
      <c r="J72" s="60" t="str">
        <f t="shared" si="2"/>
        <v>中词</v>
      </c>
      <c r="K72" s="70">
        <f>VLOOKUP(B72,[1]极目数据!A:S,19,0)</f>
        <v>0.3596</v>
      </c>
      <c r="L72" s="70">
        <f>VLOOKUP(B72,[1]极目数据!A:T,20,0)</f>
        <v>0.2413</v>
      </c>
      <c r="M72" s="60">
        <f>VLOOKUP(B72,[1]极目数据!A:P,16,0)</f>
        <v>27</v>
      </c>
      <c r="N72" s="71">
        <f>VLOOKUP(B72,[1]极目数据!A:V,22,0)</f>
        <v>18.812133</v>
      </c>
      <c r="O72" s="60">
        <f>VLOOKUP(B72,[1]极目数据!A:L,11,0)</f>
        <v>1.14</v>
      </c>
      <c r="P72" s="72">
        <f>VLOOKUP(B72,[1]极目数据!A:J,10,0)</f>
        <v>0.080799</v>
      </c>
      <c r="Q72" s="60">
        <v>39.99</v>
      </c>
      <c r="R72" s="70">
        <f t="shared" si="3"/>
        <v>0.352815341547487</v>
      </c>
      <c r="S72" s="59">
        <f>VLOOKUP(B:B,[1]极目数据!A:H,8,FALSE)</f>
        <v>45</v>
      </c>
      <c r="T72" s="73">
        <f>S72/7</f>
        <v>6.42857142857143</v>
      </c>
      <c r="U72" s="60">
        <f>VLOOKUP(B:B,[1]极目数据!A:U,21,FALSE)</f>
        <v>69602</v>
      </c>
    </row>
    <row r="73" s="52" customFormat="1" ht="33.4" hidden="1" customHeight="1" spans="1:21">
      <c r="A73" s="60">
        <v>72</v>
      </c>
      <c r="B73" s="68" t="s">
        <v>1172</v>
      </c>
      <c r="C73" s="61" t="s">
        <v>1173</v>
      </c>
      <c r="D73" s="60" t="s">
        <v>992</v>
      </c>
      <c r="E73" s="60" t="s">
        <v>993</v>
      </c>
      <c r="F73" s="62" t="s">
        <v>1010</v>
      </c>
      <c r="G73" s="60">
        <v>186181</v>
      </c>
      <c r="H73" s="60">
        <v>1717</v>
      </c>
      <c r="I73" s="70">
        <f>VLOOKUP(B73,[1]极目数据!A:D,4,0)</f>
        <v>0.120174</v>
      </c>
      <c r="J73" s="60" t="str">
        <f t="shared" si="2"/>
        <v>中词</v>
      </c>
      <c r="K73" s="70">
        <f>VLOOKUP(B73,[1]极目数据!A:S,19,0)</f>
        <v>0.1912</v>
      </c>
      <c r="L73" s="70">
        <f>VLOOKUP(B73,[1]极目数据!A:T,20,0)</f>
        <v>0.1555</v>
      </c>
      <c r="M73" s="60">
        <f>VLOOKUP(B73,[1]极目数据!A:P,16,0)</f>
        <v>27</v>
      </c>
      <c r="N73" s="71">
        <f>VLOOKUP(B73,[1]极目数据!A:V,22,0)</f>
        <v>13.239189</v>
      </c>
      <c r="O73" s="60">
        <f>VLOOKUP(B73,[1]极目数据!A:L,11,0)</f>
        <v>0.81</v>
      </c>
      <c r="P73" s="70">
        <f>VLOOKUP(B73,[1]极目数据!A:J,10,0)</f>
        <v>0.076289</v>
      </c>
      <c r="Q73" s="60">
        <v>39.99</v>
      </c>
      <c r="R73" s="70">
        <f t="shared" si="3"/>
        <v>0.265504381574558</v>
      </c>
      <c r="S73" s="59">
        <f>VLOOKUP(B:B,[1]极目数据!A:H,8,FALSE)</f>
        <v>36</v>
      </c>
      <c r="T73" s="59"/>
      <c r="U73" s="60">
        <f>VLOOKUP(B:B,[1]极目数据!A:U,21,FALSE)</f>
        <v>132022</v>
      </c>
    </row>
    <row r="74" s="52" customFormat="1" ht="33.4" hidden="1" customHeight="1" spans="1:21">
      <c r="A74" s="60">
        <v>73</v>
      </c>
      <c r="B74" s="68" t="s">
        <v>1174</v>
      </c>
      <c r="C74" s="61" t="s">
        <v>1000</v>
      </c>
      <c r="D74" s="60" t="s">
        <v>992</v>
      </c>
      <c r="E74" s="63" t="s">
        <v>997</v>
      </c>
      <c r="F74" s="62" t="s">
        <v>1138</v>
      </c>
      <c r="G74" s="60">
        <v>190299</v>
      </c>
      <c r="H74" s="60">
        <v>1681</v>
      </c>
      <c r="I74" s="70">
        <f>VLOOKUP(B74,[1]极目数据!A:D,4,0)</f>
        <v>0.069175</v>
      </c>
      <c r="J74" s="60" t="str">
        <f t="shared" si="2"/>
        <v>中词</v>
      </c>
      <c r="K74" s="70">
        <f>VLOOKUP(B74,[1]极目数据!A:S,19,0)</f>
        <v>0.1711</v>
      </c>
      <c r="L74" s="70">
        <f>VLOOKUP(B74,[1]极目数据!A:T,20,0)</f>
        <v>0.0926</v>
      </c>
      <c r="M74" s="60">
        <f>VLOOKUP(B74,[1]极目数据!A:P,16,0)</f>
        <v>27</v>
      </c>
      <c r="N74" s="71">
        <f>VLOOKUP(B74,[1]极目数据!A:V,22,0)</f>
        <v>42.436667</v>
      </c>
      <c r="O74" s="60">
        <f>VLOOKUP(B74,[1]极目数据!A:L,11,0)</f>
        <v>1.25</v>
      </c>
      <c r="P74" s="70">
        <f>VLOOKUP(B74,[1]极目数据!A:J,10,0)</f>
        <v>0.039353</v>
      </c>
      <c r="Q74" s="60">
        <v>39.99</v>
      </c>
      <c r="R74" s="70">
        <f t="shared" si="3"/>
        <v>0.794293051447498</v>
      </c>
      <c r="S74" s="59">
        <f>VLOOKUP(B:B,[1]极目数据!A:H,8,FALSE)</f>
        <v>21</v>
      </c>
      <c r="T74" s="59"/>
      <c r="U74" s="60">
        <f>VLOOKUP(B:B,[1]极目数据!A:U,21,FALSE)</f>
        <v>112069</v>
      </c>
    </row>
    <row r="75" s="52" customFormat="1" ht="33.4" hidden="1" customHeight="1" spans="1:21">
      <c r="A75" s="60">
        <v>74</v>
      </c>
      <c r="B75" s="68" t="s">
        <v>1175</v>
      </c>
      <c r="C75" s="61" t="s">
        <v>1176</v>
      </c>
      <c r="D75" s="60" t="s">
        <v>1018</v>
      </c>
      <c r="E75" s="60" t="s">
        <v>993</v>
      </c>
      <c r="F75" s="62" t="s">
        <v>1177</v>
      </c>
      <c r="G75" s="60">
        <v>193330</v>
      </c>
      <c r="H75" s="60">
        <v>1656</v>
      </c>
      <c r="I75" s="70">
        <f>VLOOKUP(B75,[1]极目数据!A:D,4,0)</f>
        <v>0.004521</v>
      </c>
      <c r="J75" s="60" t="str">
        <f t="shared" si="2"/>
        <v>中词</v>
      </c>
      <c r="K75" s="70">
        <f>VLOOKUP(B75,[1]极目数据!A:S,19,0)</f>
        <v>0.5549</v>
      </c>
      <c r="L75" s="70">
        <f>VLOOKUP(B75,[1]极目数据!A:T,20,0)</f>
        <v>0.3522</v>
      </c>
      <c r="M75" s="60">
        <f>VLOOKUP(B75,[1]极目数据!A:P,16,0)</f>
        <v>26</v>
      </c>
      <c r="N75" s="71">
        <f>VLOOKUP(B75,[1]极目数据!A:V,22,0)</f>
        <v>7.872254</v>
      </c>
      <c r="O75" s="60">
        <f>VLOOKUP(B75,[1]极目数据!A:L,11,0)</f>
        <v>0.7</v>
      </c>
      <c r="P75" s="70">
        <f>VLOOKUP(B75,[1]极目数据!A:J,10,0)</f>
        <v>0.118136</v>
      </c>
      <c r="Q75" s="60">
        <v>39.99</v>
      </c>
      <c r="R75" s="70">
        <f t="shared" si="3"/>
        <v>0.148171396475448</v>
      </c>
      <c r="S75" s="60">
        <f>VLOOKUP(B:B,[1]极目数据!A:H,8,FALSE)</f>
        <v>62</v>
      </c>
      <c r="T75" s="60"/>
      <c r="U75" s="60">
        <f>VLOOKUP(B:B,[1]极目数据!A:U,21,FALSE)</f>
        <v>36054</v>
      </c>
    </row>
    <row r="76" s="52" customFormat="1" ht="33.4" hidden="1" customHeight="1" spans="1:21">
      <c r="A76" s="60">
        <v>75</v>
      </c>
      <c r="B76" s="68" t="s">
        <v>1178</v>
      </c>
      <c r="C76" s="61" t="s">
        <v>1179</v>
      </c>
      <c r="D76" s="60" t="s">
        <v>1018</v>
      </c>
      <c r="E76" s="60" t="s">
        <v>993</v>
      </c>
      <c r="F76" s="62" t="s">
        <v>1180</v>
      </c>
      <c r="G76" s="60">
        <v>194556</v>
      </c>
      <c r="H76" s="60">
        <v>1646</v>
      </c>
      <c r="I76" s="70">
        <f>VLOOKUP(B76,[1]极目数据!A:D,4,0)</f>
        <v>0.041013</v>
      </c>
      <c r="J76" s="60" t="str">
        <f t="shared" si="2"/>
        <v>中词</v>
      </c>
      <c r="K76" s="70">
        <f>VLOOKUP(B76,[1]极目数据!A:S,19,0)</f>
        <v>0.3313</v>
      </c>
      <c r="L76" s="70">
        <f>VLOOKUP(B76,[1]极目数据!A:T,20,0)</f>
        <v>0.2425</v>
      </c>
      <c r="M76" s="60">
        <f>VLOOKUP(B76,[1]极目数据!A:P,16,0)</f>
        <v>27</v>
      </c>
      <c r="N76" s="71">
        <f>VLOOKUP(B76,[1]极目数据!A:V,22,0)</f>
        <v>9.062919</v>
      </c>
      <c r="O76" s="60">
        <f>VLOOKUP(B76,[1]极目数据!A:L,11,0)</f>
        <v>0.63</v>
      </c>
      <c r="P76" s="70">
        <f>VLOOKUP(B76,[1]极目数据!A:J,10,0)</f>
        <v>0.092685</v>
      </c>
      <c r="Q76" s="60">
        <v>39.99</v>
      </c>
      <c r="R76" s="70">
        <f t="shared" si="3"/>
        <v>0.169972902677037</v>
      </c>
      <c r="S76" s="60">
        <f>VLOOKUP(B:B,[1]极目数据!A:H,8,FALSE)</f>
        <v>54</v>
      </c>
      <c r="T76" s="60"/>
      <c r="U76" s="60">
        <f>VLOOKUP(B:B,[1]极目数据!A:U,21,FALSE)</f>
        <v>67844</v>
      </c>
    </row>
    <row r="77" s="52" customFormat="1" ht="33.4" hidden="1" customHeight="1" spans="1:21">
      <c r="A77" s="60">
        <v>76</v>
      </c>
      <c r="B77" s="68" t="s">
        <v>1181</v>
      </c>
      <c r="C77" s="61" t="s">
        <v>1182</v>
      </c>
      <c r="D77" s="60" t="s">
        <v>992</v>
      </c>
      <c r="E77" s="60" t="s">
        <v>993</v>
      </c>
      <c r="F77" s="62" t="s">
        <v>1183</v>
      </c>
      <c r="G77" s="60">
        <v>201629</v>
      </c>
      <c r="H77" s="60">
        <v>1590</v>
      </c>
      <c r="I77" s="70">
        <f>VLOOKUP(B77,[1]极目数据!A:D,4,0)</f>
        <v>0.130759</v>
      </c>
      <c r="J77" s="60" t="str">
        <f t="shared" si="2"/>
        <v>长尾词</v>
      </c>
      <c r="K77" s="70">
        <f>VLOOKUP(B77,[1]极目数据!A:S,19,0)</f>
        <v>0.2603</v>
      </c>
      <c r="L77" s="70">
        <f>VLOOKUP(B77,[1]极目数据!A:T,20,0)</f>
        <v>0.1568</v>
      </c>
      <c r="M77" s="60">
        <f>VLOOKUP(B77,[1]极目数据!A:P,16,0)</f>
        <v>27</v>
      </c>
      <c r="N77" s="71">
        <f>VLOOKUP(B77,[1]极目数据!A:V,22,0)</f>
        <v>12.27989</v>
      </c>
      <c r="O77" s="60">
        <f>VLOOKUP(B77,[1]极目数据!A:L,11,0)</f>
        <v>0.61</v>
      </c>
      <c r="P77" s="70">
        <f>VLOOKUP(B77,[1]极目数据!A:J,10,0)</f>
        <v>0.062704</v>
      </c>
      <c r="Q77" s="60">
        <v>39.99</v>
      </c>
      <c r="R77" s="70">
        <f t="shared" si="3"/>
        <v>0.243266991792602</v>
      </c>
      <c r="S77" s="59">
        <f>VLOOKUP(B:B,[1]极目数据!A:H,8,FALSE)</f>
        <v>31</v>
      </c>
      <c r="T77" s="59"/>
      <c r="U77" s="60">
        <f>VLOOKUP(B:B,[1]极目数据!A:U,21,FALSE)</f>
        <v>5999</v>
      </c>
    </row>
    <row r="78" s="52" customFormat="1" ht="33.4" hidden="1" customHeight="1" spans="1:21">
      <c r="A78" s="60">
        <v>77</v>
      </c>
      <c r="B78" s="68" t="s">
        <v>1184</v>
      </c>
      <c r="C78" s="61" t="s">
        <v>1000</v>
      </c>
      <c r="D78" s="60" t="s">
        <v>992</v>
      </c>
      <c r="E78" s="63" t="s">
        <v>997</v>
      </c>
      <c r="F78" s="62" t="s">
        <v>1185</v>
      </c>
      <c r="G78" s="60">
        <v>201629</v>
      </c>
      <c r="H78" s="60">
        <v>1590</v>
      </c>
      <c r="I78" s="70">
        <f>VLOOKUP(B78,[1]极目数据!A:D,4,0)</f>
        <v>0.106764</v>
      </c>
      <c r="J78" s="60" t="str">
        <f t="shared" si="2"/>
        <v>长尾词</v>
      </c>
      <c r="K78" s="70">
        <f>VLOOKUP(B78,[1]极目数据!A:S,19,0)</f>
        <v>0.2159</v>
      </c>
      <c r="L78" s="70">
        <f>VLOOKUP(B78,[1]极目数据!A:T,20,0)</f>
        <v>0.08</v>
      </c>
      <c r="M78" s="60">
        <f>VLOOKUP(B78,[1]极目数据!A:P,16,0)</f>
        <v>27</v>
      </c>
      <c r="N78" s="71">
        <f>VLOOKUP(B78,[1]极目数据!A:V,22,0)</f>
        <v>23.007112</v>
      </c>
      <c r="O78" s="60">
        <f>VLOOKUP(B78,[1]极目数据!A:L,11,0)</f>
        <v>1.46</v>
      </c>
      <c r="P78" s="70">
        <f>VLOOKUP(B78,[1]极目数据!A:J,10,0)</f>
        <v>0.078671</v>
      </c>
      <c r="Q78" s="60">
        <v>39.99</v>
      </c>
      <c r="R78" s="70">
        <f t="shared" si="3"/>
        <v>0.464073512244924</v>
      </c>
      <c r="S78" s="59">
        <f>VLOOKUP(B:B,[1]极目数据!A:H,8,FALSE)</f>
        <v>40</v>
      </c>
      <c r="T78" s="59"/>
      <c r="U78" s="60">
        <f>VLOOKUP(B:B,[1]极目数据!A:U,21,FALSE)</f>
        <v>119787</v>
      </c>
    </row>
    <row r="79" s="52" customFormat="1" ht="33.4" hidden="1" customHeight="1" spans="1:21">
      <c r="A79" s="60">
        <v>78</v>
      </c>
      <c r="B79" s="68" t="s">
        <v>1186</v>
      </c>
      <c r="C79" s="61" t="s">
        <v>1187</v>
      </c>
      <c r="D79" s="60" t="s">
        <v>1018</v>
      </c>
      <c r="E79" s="60" t="s">
        <v>993</v>
      </c>
      <c r="F79" s="62" t="s">
        <v>1188</v>
      </c>
      <c r="G79" s="60">
        <v>202277</v>
      </c>
      <c r="H79" s="60">
        <v>1585</v>
      </c>
      <c r="I79" s="70">
        <f>VLOOKUP(B79,[1]极目数据!A:D,4,0)</f>
        <v>-0.024047</v>
      </c>
      <c r="J79" s="60" t="str">
        <f t="shared" si="2"/>
        <v>长尾词</v>
      </c>
      <c r="K79" s="70">
        <f>VLOOKUP(B79,[1]极目数据!A:S,19,0)</f>
        <v>0.2676</v>
      </c>
      <c r="L79" s="70">
        <f>VLOOKUP(B79,[1]极目数据!A:T,20,0)</f>
        <v>0.2</v>
      </c>
      <c r="M79" s="60">
        <f>VLOOKUP(B79,[1]极目数据!A:P,16,0)</f>
        <v>27</v>
      </c>
      <c r="N79" s="71">
        <f>VLOOKUP(B79,[1]极目数据!A:V,22,0)</f>
        <v>15.436975</v>
      </c>
      <c r="O79" s="60">
        <f>VLOOKUP(B79,[1]极目数据!A:L,11,0)</f>
        <v>0.59</v>
      </c>
      <c r="P79" s="70">
        <f>VLOOKUP(B79,[1]极目数据!A:J,10,0)</f>
        <v>0.051176</v>
      </c>
      <c r="Q79" s="60">
        <v>39.99</v>
      </c>
      <c r="R79" s="70">
        <f t="shared" si="3"/>
        <v>0.28829311439162</v>
      </c>
      <c r="S79" s="60">
        <f>VLOOKUP(B:B,[1]极目数据!A:H,8,FALSE)</f>
        <v>23</v>
      </c>
      <c r="T79" s="60"/>
      <c r="U79" s="60">
        <f>VLOOKUP(B:B,[1]极目数据!A:U,21,FALSE)</f>
        <v>80853</v>
      </c>
    </row>
    <row r="80" s="52" customFormat="1" ht="33.4" customHeight="1" spans="1:21">
      <c r="A80" s="60">
        <v>79</v>
      </c>
      <c r="B80" s="74" t="s">
        <v>1189</v>
      </c>
      <c r="C80" s="61" t="s">
        <v>1190</v>
      </c>
      <c r="D80" s="60" t="s">
        <v>992</v>
      </c>
      <c r="E80" s="60" t="s">
        <v>993</v>
      </c>
      <c r="F80" s="62" t="s">
        <v>1191</v>
      </c>
      <c r="G80" s="60">
        <v>202277</v>
      </c>
      <c r="H80" s="60">
        <v>1585</v>
      </c>
      <c r="I80" s="70">
        <f>VLOOKUP(B80,[1]极目数据!A:D,4,0)</f>
        <v>0.039913</v>
      </c>
      <c r="J80" s="60" t="str">
        <f t="shared" si="2"/>
        <v>长尾词</v>
      </c>
      <c r="K80" s="70">
        <f>VLOOKUP(B80,[1]极目数据!A:S,19,0)</f>
        <v>0.3121</v>
      </c>
      <c r="L80" s="70">
        <f>VLOOKUP(B80,[1]极目数据!A:T,20,0)</f>
        <v>0.2329</v>
      </c>
      <c r="M80" s="60">
        <f>VLOOKUP(B80,[1]极目数据!A:P,16,0)</f>
        <v>27</v>
      </c>
      <c r="N80" s="71">
        <f>VLOOKUP(B80,[1]极目数据!A:V,22,0)</f>
        <v>17.846338</v>
      </c>
      <c r="O80" s="60">
        <f>VLOOKUP(B80,[1]极目数据!A:L,11,0)</f>
        <v>1.64</v>
      </c>
      <c r="P80" s="72">
        <f>VLOOKUP(B80,[1]极目数据!A:J,10,0)</f>
        <v>0.122714</v>
      </c>
      <c r="Q80" s="60">
        <v>39.99</v>
      </c>
      <c r="R80" s="70">
        <f t="shared" si="3"/>
        <v>0.334193755913268</v>
      </c>
      <c r="S80" s="59">
        <f>VLOOKUP(B:B,[1]极目数据!A:H,8,FALSE)</f>
        <v>65</v>
      </c>
      <c r="T80" s="73">
        <f>S80/7</f>
        <v>9.28571428571429</v>
      </c>
      <c r="U80" s="60">
        <f>VLOOKUP(B:B,[1]极目数据!A:U,21,FALSE)</f>
        <v>752</v>
      </c>
    </row>
    <row r="81" s="52" customFormat="1" ht="33.4" hidden="1" customHeight="1" spans="1:21">
      <c r="A81" s="60">
        <v>80</v>
      </c>
      <c r="B81" s="61" t="s">
        <v>1192</v>
      </c>
      <c r="C81" s="61" t="s">
        <v>1193</v>
      </c>
      <c r="D81" s="60" t="s">
        <v>992</v>
      </c>
      <c r="E81" s="60" t="s">
        <v>993</v>
      </c>
      <c r="F81" s="62" t="s">
        <v>1073</v>
      </c>
      <c r="G81" s="60">
        <v>213583</v>
      </c>
      <c r="H81" s="60">
        <v>1505</v>
      </c>
      <c r="I81" s="70">
        <f>VLOOKUP(B81,[1]极目数据!A:D,4,0)</f>
        <v>-0.240385</v>
      </c>
      <c r="J81" s="60" t="str">
        <f t="shared" si="2"/>
        <v>长尾词</v>
      </c>
      <c r="K81" s="70">
        <f>VLOOKUP(B81,[1]极目数据!A:S,19,0)</f>
        <v>0.208</v>
      </c>
      <c r="L81" s="70">
        <f>VLOOKUP(B81,[1]极目数据!A:T,20,0)</f>
        <v>0.0834</v>
      </c>
      <c r="M81" s="60">
        <f>VLOOKUP(B81,[1]极目数据!A:P,16,0)</f>
        <v>27</v>
      </c>
      <c r="N81" s="71">
        <f>VLOOKUP(B81,[1]极目数据!A:V,22,0)</f>
        <v>14.886857</v>
      </c>
      <c r="O81" s="60">
        <f>VLOOKUP(B81,[1]极目数据!A:L,11,0)</f>
        <v>0.74</v>
      </c>
      <c r="P81" s="70">
        <f>VLOOKUP(B81,[1]极目数据!A:J,10,0)</f>
        <v>0.061128</v>
      </c>
      <c r="Q81" s="60">
        <v>39.99</v>
      </c>
      <c r="R81" s="70">
        <f t="shared" si="3"/>
        <v>0.302719312860541</v>
      </c>
      <c r="S81" s="59">
        <f>VLOOKUP(B:B,[1]极目数据!A:H,8,FALSE)</f>
        <v>29</v>
      </c>
      <c r="T81" s="59"/>
      <c r="U81" s="60">
        <f>VLOOKUP(B:B,[1]极目数据!A:U,21,FALSE)</f>
        <v>75835</v>
      </c>
    </row>
    <row r="82" s="52" customFormat="1" ht="33.4" hidden="1" customHeight="1" spans="1:21">
      <c r="A82" s="60">
        <v>81</v>
      </c>
      <c r="B82" s="61" t="s">
        <v>1194</v>
      </c>
      <c r="C82" s="61" t="s">
        <v>1009</v>
      </c>
      <c r="D82" s="60" t="s">
        <v>1018</v>
      </c>
      <c r="E82" s="60" t="s">
        <v>993</v>
      </c>
      <c r="F82" s="62" t="s">
        <v>1026</v>
      </c>
      <c r="G82" s="60">
        <v>215093</v>
      </c>
      <c r="H82" s="60">
        <v>1494</v>
      </c>
      <c r="I82" s="70">
        <f>VLOOKUP(B82,[1]极目数据!A:D,4,0)</f>
        <v>0.067586</v>
      </c>
      <c r="J82" s="60" t="str">
        <f t="shared" si="2"/>
        <v>长尾词</v>
      </c>
      <c r="K82" s="70">
        <f>VLOOKUP(B82,[1]极目数据!A:S,19,0)</f>
        <v>0.2128</v>
      </c>
      <c r="L82" s="70">
        <f>VLOOKUP(B82,[1]极目数据!A:T,20,0)</f>
        <v>0.1</v>
      </c>
      <c r="M82" s="60">
        <f>VLOOKUP(B82,[1]极目数据!A:P,16,0)</f>
        <v>27</v>
      </c>
      <c r="N82" s="71">
        <f>VLOOKUP(B82,[1]极目数据!A:V,22,0)</f>
        <v>13.302381</v>
      </c>
      <c r="O82" s="60">
        <f>VLOOKUP(B82,[1]极目数据!A:L,11,0)</f>
        <v>0.55</v>
      </c>
      <c r="P82" s="70">
        <f>VLOOKUP(B82,[1]极目数据!A:J,10,0)</f>
        <v>0.055629</v>
      </c>
      <c r="Q82" s="60">
        <v>39.99</v>
      </c>
      <c r="R82" s="70">
        <f t="shared" si="3"/>
        <v>0.247235045742147</v>
      </c>
      <c r="S82" s="60">
        <f>VLOOKUP(B:B,[1]极目数据!A:H,8,FALSE)</f>
        <v>7</v>
      </c>
      <c r="T82" s="60"/>
      <c r="U82" s="60">
        <f>VLOOKUP(B:B,[1]极目数据!A:U,21,FALSE)</f>
        <v>19553</v>
      </c>
    </row>
    <row r="83" s="52" customFormat="1" ht="33.4" hidden="1" customHeight="1" spans="1:21">
      <c r="A83" s="60">
        <v>82</v>
      </c>
      <c r="B83" s="61" t="s">
        <v>1195</v>
      </c>
      <c r="C83" s="61" t="s">
        <v>1075</v>
      </c>
      <c r="D83" s="60" t="s">
        <v>1018</v>
      </c>
      <c r="E83" s="60" t="s">
        <v>993</v>
      </c>
      <c r="F83" s="62" t="s">
        <v>1026</v>
      </c>
      <c r="G83" s="60">
        <v>218903</v>
      </c>
      <c r="H83" s="60">
        <v>1469</v>
      </c>
      <c r="I83" s="70">
        <f>VLOOKUP(B83,[1]极目数据!A:D,4,0)</f>
        <v>0.044572</v>
      </c>
      <c r="J83" s="60" t="str">
        <f t="shared" si="2"/>
        <v>长尾词</v>
      </c>
      <c r="K83" s="70">
        <f>VLOOKUP(B83,[1]极目数据!A:S,19,0)</f>
        <v>0.268</v>
      </c>
      <c r="L83" s="70">
        <f>VLOOKUP(B83,[1]极目数据!A:T,20,0)</f>
        <v>0.1052</v>
      </c>
      <c r="M83" s="60">
        <f>VLOOKUP(B83,[1]极目数据!A:P,16,0)</f>
        <v>27</v>
      </c>
      <c r="N83" s="71">
        <f>VLOOKUP(B83,[1]极目数据!A:V,22,0)</f>
        <v>9.568882</v>
      </c>
      <c r="O83" s="60">
        <f>VLOOKUP(B83,[1]极目数据!A:L,11,0)</f>
        <v>0.79</v>
      </c>
      <c r="P83" s="70">
        <f>VLOOKUP(B83,[1]极目数据!A:J,10,0)</f>
        <v>0.09301</v>
      </c>
      <c r="Q83" s="60">
        <v>39.99</v>
      </c>
      <c r="R83" s="70">
        <f t="shared" si="3"/>
        <v>0.212395857807587</v>
      </c>
      <c r="S83" s="60">
        <f>VLOOKUP(B:B,[1]极目数据!A:H,8,FALSE)</f>
        <v>20</v>
      </c>
      <c r="T83" s="60"/>
      <c r="U83" s="60">
        <f>VLOOKUP(B:B,[1]极目数据!A:U,21,FALSE)</f>
        <v>63058</v>
      </c>
    </row>
    <row r="84" s="52" customFormat="1" ht="33.4" hidden="1" customHeight="1" spans="1:21">
      <c r="A84" s="60">
        <v>83</v>
      </c>
      <c r="B84" s="61" t="s">
        <v>1196</v>
      </c>
      <c r="C84" s="61" t="s">
        <v>1197</v>
      </c>
      <c r="D84" s="60" t="s">
        <v>1018</v>
      </c>
      <c r="E84" s="60" t="s">
        <v>993</v>
      </c>
      <c r="F84" s="62" t="s">
        <v>1026</v>
      </c>
      <c r="G84" s="60">
        <v>220495</v>
      </c>
      <c r="H84" s="60">
        <v>1459</v>
      </c>
      <c r="I84" s="70">
        <f>VLOOKUP(B84,[1]极目数据!A:D,4,0)</f>
        <v>0.021097</v>
      </c>
      <c r="J84" s="60" t="str">
        <f t="shared" si="2"/>
        <v>长尾词</v>
      </c>
      <c r="K84" s="70">
        <f>VLOOKUP(B84,[1]极目数据!A:S,19,0)</f>
        <v>0.2907</v>
      </c>
      <c r="L84" s="70">
        <f>VLOOKUP(B84,[1]极目数据!A:T,20,0)</f>
        <v>0.217</v>
      </c>
      <c r="M84" s="60">
        <f>VLOOKUP(B84,[1]极目数据!A:P,16,0)</f>
        <v>26</v>
      </c>
      <c r="N84" s="71">
        <f>VLOOKUP(B84,[1]极目数据!A:V,22,0)</f>
        <v>4.779045</v>
      </c>
      <c r="O84" s="60">
        <f>VLOOKUP(B84,[1]极目数据!A:L,11,0)</f>
        <v>0.72</v>
      </c>
      <c r="P84" s="70">
        <f>VLOOKUP(B84,[1]极目数据!A:J,10,0)</f>
        <v>0.200877</v>
      </c>
      <c r="Q84" s="60">
        <v>39.99</v>
      </c>
      <c r="R84" s="70">
        <f t="shared" si="3"/>
        <v>0.0896294803550497</v>
      </c>
      <c r="S84" s="60">
        <f>VLOOKUP(B:B,[1]极目数据!A:H,8,FALSE)</f>
        <v>93</v>
      </c>
      <c r="T84" s="60"/>
      <c r="U84" s="60">
        <f>VLOOKUP(B:B,[1]极目数据!A:U,21,FALSE)</f>
        <v>15217</v>
      </c>
    </row>
    <row r="85" s="52" customFormat="1" ht="33.4" hidden="1" customHeight="1" spans="1:21">
      <c r="A85" s="60">
        <v>84</v>
      </c>
      <c r="B85" s="61" t="s">
        <v>1198</v>
      </c>
      <c r="C85" s="61" t="s">
        <v>1199</v>
      </c>
      <c r="D85" s="60" t="s">
        <v>1018</v>
      </c>
      <c r="E85" s="60" t="s">
        <v>993</v>
      </c>
      <c r="F85" s="62" t="s">
        <v>1200</v>
      </c>
      <c r="G85" s="60">
        <v>222104</v>
      </c>
      <c r="H85" s="60">
        <v>1449</v>
      </c>
      <c r="I85" s="70">
        <f>VLOOKUP(B85,[1]极目数据!A:D,4,0)</f>
        <v>0.03535</v>
      </c>
      <c r="J85" s="60" t="str">
        <f t="shared" si="2"/>
        <v>长尾词</v>
      </c>
      <c r="K85" s="70">
        <f>VLOOKUP(B85,[1]极目数据!A:S,19,0)</f>
        <v>0.2891</v>
      </c>
      <c r="L85" s="70">
        <f>VLOOKUP(B85,[1]极目数据!A:T,20,0)</f>
        <v>0.1111</v>
      </c>
      <c r="M85" s="60">
        <f>VLOOKUP(B85,[1]极目数据!A:P,16,0)</f>
        <v>27</v>
      </c>
      <c r="N85" s="71">
        <f>VLOOKUP(B85,[1]极目数据!A:V,22,0)</f>
        <v>38.916923</v>
      </c>
      <c r="O85" s="60">
        <f>VLOOKUP(B85,[1]极目数据!A:L,11,0)</f>
        <v>0.51</v>
      </c>
      <c r="P85" s="70">
        <f>VLOOKUP(B85,[1]极目数据!A:J,10,0)</f>
        <v>0.017473</v>
      </c>
      <c r="Q85" s="60">
        <v>39.99</v>
      </c>
      <c r="R85" s="70">
        <f t="shared" si="3"/>
        <v>0.729879717110643</v>
      </c>
      <c r="S85" s="60">
        <f>VLOOKUP(B:B,[1]极目数据!A:H,8,FALSE)</f>
        <v>8</v>
      </c>
      <c r="T85" s="60"/>
      <c r="U85" s="60">
        <f>VLOOKUP(B:B,[1]极目数据!A:U,21,FALSE)</f>
        <v>132121</v>
      </c>
    </row>
    <row r="86" s="52" customFormat="1" ht="33.4" hidden="1" customHeight="1" spans="1:21">
      <c r="A86" s="60">
        <v>85</v>
      </c>
      <c r="B86" s="66" t="s">
        <v>1201</v>
      </c>
      <c r="C86" s="61" t="s">
        <v>1202</v>
      </c>
      <c r="D86" s="60" t="s">
        <v>1018</v>
      </c>
      <c r="E86" s="60" t="s">
        <v>993</v>
      </c>
      <c r="F86" s="62" t="s">
        <v>1026</v>
      </c>
      <c r="G86" s="60">
        <v>222104</v>
      </c>
      <c r="H86" s="60">
        <v>1449</v>
      </c>
      <c r="I86" s="70">
        <f>VLOOKUP(B86,[1]极目数据!A:D,4,0)</f>
        <v>-0.010288</v>
      </c>
      <c r="J86" s="60" t="str">
        <f t="shared" si="2"/>
        <v>长尾词</v>
      </c>
      <c r="K86" s="70">
        <f>VLOOKUP(B86,[1]极目数据!A:S,19,0)</f>
        <v>0.4983</v>
      </c>
      <c r="L86" s="70">
        <f>VLOOKUP(B86,[1]极目数据!A:T,20,0)</f>
        <v>0.3966</v>
      </c>
      <c r="M86" s="60">
        <f>VLOOKUP(B86,[1]极目数据!A:P,16,0)</f>
        <v>12</v>
      </c>
      <c r="N86" s="71">
        <f>VLOOKUP(B86,[1]极目数据!A:V,22,0)</f>
        <v>6.507387</v>
      </c>
      <c r="O86" s="60">
        <f>VLOOKUP(B86,[1]极目数据!A:L,11,0)</f>
        <v>0.51</v>
      </c>
      <c r="P86" s="70">
        <f>VLOOKUP(B86,[1]极目数据!A:J,10,0)</f>
        <v>0.109107</v>
      </c>
      <c r="Q86" s="60">
        <v>39.99</v>
      </c>
      <c r="R86" s="70">
        <f t="shared" si="3"/>
        <v>0.116886985226193</v>
      </c>
      <c r="S86" s="59">
        <f>VLOOKUP(B:B,[1]极目数据!A:H,8,FALSE)</f>
        <v>32</v>
      </c>
      <c r="T86" s="59"/>
      <c r="U86" s="60">
        <f>VLOOKUP(B:B,[1]极目数据!A:U,21,FALSE)</f>
        <v>214</v>
      </c>
    </row>
    <row r="87" s="52" customFormat="1" ht="33.4" hidden="1" customHeight="1" spans="1:21">
      <c r="A87" s="60">
        <v>86</v>
      </c>
      <c r="B87" s="61" t="s">
        <v>1203</v>
      </c>
      <c r="C87" s="61" t="s">
        <v>1204</v>
      </c>
      <c r="D87" s="60" t="s">
        <v>992</v>
      </c>
      <c r="E87" s="60" t="s">
        <v>993</v>
      </c>
      <c r="F87" s="62" t="s">
        <v>1029</v>
      </c>
      <c r="G87" s="60">
        <v>227029</v>
      </c>
      <c r="H87" s="60">
        <v>1419</v>
      </c>
      <c r="I87" s="70">
        <f>VLOOKUP(B87,[1]极目数据!A:D,4,0)</f>
        <v>0.201288</v>
      </c>
      <c r="J87" s="60" t="str">
        <f t="shared" si="2"/>
        <v>长尾词</v>
      </c>
      <c r="K87" s="70">
        <f>VLOOKUP(B87,[1]极目数据!A:S,19,0)</f>
        <v>0.2775</v>
      </c>
      <c r="L87" s="70">
        <f>VLOOKUP(B87,[1]极目数据!A:T,20,0)</f>
        <v>0.1522</v>
      </c>
      <c r="M87" s="60">
        <f>VLOOKUP(B87,[1]极目数据!A:P,16,0)</f>
        <v>27</v>
      </c>
      <c r="N87" s="71">
        <f>VLOOKUP(B87,[1]极目数据!A:V,22,0)</f>
        <v>14.170906</v>
      </c>
      <c r="O87" s="60">
        <f>VLOOKUP(B87,[1]极目数据!A:L,11,0)</f>
        <v>0.58</v>
      </c>
      <c r="P87" s="70">
        <f>VLOOKUP(B87,[1]极目数据!A:J,10,0)</f>
        <v>0.061393</v>
      </c>
      <c r="Q87" s="60">
        <v>39.99</v>
      </c>
      <c r="R87" s="70">
        <f t="shared" si="3"/>
        <v>0.236242338808604</v>
      </c>
      <c r="S87" s="59">
        <f>VLOOKUP(B:B,[1]极目数据!A:H,8,FALSE)</f>
        <v>27</v>
      </c>
      <c r="T87" s="59"/>
      <c r="U87" s="60">
        <f>VLOOKUP(B:B,[1]极目数据!A:U,21,FALSE)</f>
        <v>1619</v>
      </c>
    </row>
    <row r="88" s="52" customFormat="1" ht="33.4" hidden="1" customHeight="1" spans="1:21">
      <c r="A88" s="60">
        <v>87</v>
      </c>
      <c r="B88" s="61" t="s">
        <v>1205</v>
      </c>
      <c r="C88" s="61" t="s">
        <v>1206</v>
      </c>
      <c r="D88" s="60" t="s">
        <v>992</v>
      </c>
      <c r="E88" s="60" t="s">
        <v>993</v>
      </c>
      <c r="F88" s="62" t="s">
        <v>1120</v>
      </c>
      <c r="G88" s="60">
        <v>227912</v>
      </c>
      <c r="H88" s="60">
        <v>1414</v>
      </c>
      <c r="I88" s="70">
        <f>VLOOKUP(B88,[1]极目数据!A:D,4,0)</f>
        <v>-0.026832</v>
      </c>
      <c r="J88" s="60" t="str">
        <f t="shared" si="2"/>
        <v>长尾词</v>
      </c>
      <c r="K88" s="70">
        <f>VLOOKUP(B88,[1]极目数据!A:S,19,0)</f>
        <v>0.1822</v>
      </c>
      <c r="L88" s="70">
        <f>VLOOKUP(B88,[1]极目数据!A:T,20,0)</f>
        <v>0.1666</v>
      </c>
      <c r="M88" s="60">
        <f>VLOOKUP(B88,[1]极目数据!A:P,16,0)</f>
        <v>27</v>
      </c>
      <c r="N88" s="71">
        <f>VLOOKUP(B88,[1]极目数据!A:V,22,0)</f>
        <v>36.665387</v>
      </c>
      <c r="O88" s="60">
        <f>VLOOKUP(B88,[1]极目数据!A:L,11,0)</f>
        <v>1.37</v>
      </c>
      <c r="P88" s="70">
        <f>VLOOKUP(B88,[1]极目数据!A:J,10,0)</f>
        <v>0.049638</v>
      </c>
      <c r="Q88" s="60">
        <v>39.99</v>
      </c>
      <c r="R88" s="70">
        <f t="shared" si="3"/>
        <v>0.690168109939165</v>
      </c>
      <c r="S88" s="59">
        <f>VLOOKUP(B:B,[1]极目数据!A:H,8,FALSE)</f>
        <v>22</v>
      </c>
      <c r="T88" s="59"/>
      <c r="U88" s="60">
        <f>VLOOKUP(B:B,[1]极目数据!A:U,21,FALSE)</f>
        <v>34133</v>
      </c>
    </row>
    <row r="89" s="52" customFormat="1" ht="33.4" hidden="1" customHeight="1" spans="1:21">
      <c r="A89" s="60">
        <v>88</v>
      </c>
      <c r="B89" s="66" t="s">
        <v>1207</v>
      </c>
      <c r="C89" s="61" t="s">
        <v>1208</v>
      </c>
      <c r="D89" s="60" t="s">
        <v>1018</v>
      </c>
      <c r="E89" s="60" t="s">
        <v>993</v>
      </c>
      <c r="F89" s="62" t="s">
        <v>1209</v>
      </c>
      <c r="G89" s="60">
        <v>228739</v>
      </c>
      <c r="H89" s="60">
        <v>1409</v>
      </c>
      <c r="I89" s="70">
        <f>VLOOKUP(B89,[1]极目数据!A:D,4,0)</f>
        <v>-0.009873</v>
      </c>
      <c r="J89" s="60" t="str">
        <f t="shared" si="2"/>
        <v>长尾词</v>
      </c>
      <c r="K89" s="70">
        <f>VLOOKUP(B89,[1]极目数据!A:S,19,0)</f>
        <v>0.7455</v>
      </c>
      <c r="L89" s="70">
        <f>VLOOKUP(B89,[1]极目数据!A:T,20,0)</f>
        <v>0.4039</v>
      </c>
      <c r="M89" s="60">
        <f>VLOOKUP(B89,[1]极目数据!A:P,16,0)</f>
        <v>11</v>
      </c>
      <c r="N89" s="71">
        <f>VLOOKUP(B89,[1]极目数据!A:V,22,0)</f>
        <v>16.011306</v>
      </c>
      <c r="O89" s="60">
        <f>VLOOKUP(B89,[1]极目数据!A:L,11,0)</f>
        <v>1.31</v>
      </c>
      <c r="P89" s="70">
        <f>VLOOKUP(B89,[1]极目数据!A:J,10,0)</f>
        <v>0.108673</v>
      </c>
      <c r="Q89" s="60">
        <v>39.99</v>
      </c>
      <c r="R89" s="70">
        <f t="shared" si="3"/>
        <v>0.301438163549243</v>
      </c>
      <c r="S89" s="60">
        <f>VLOOKUP(B:B,[1]极目数据!A:H,8,FALSE)</f>
        <v>35</v>
      </c>
      <c r="T89" s="60"/>
      <c r="U89" s="60">
        <f>VLOOKUP(B:B,[1]极目数据!A:U,21,FALSE)</f>
        <v>199</v>
      </c>
    </row>
    <row r="90" s="52" customFormat="1" ht="33.4" hidden="1" customHeight="1" spans="1:21">
      <c r="A90" s="60">
        <v>89</v>
      </c>
      <c r="B90" s="61" t="s">
        <v>1210</v>
      </c>
      <c r="C90" s="61" t="s">
        <v>1211</v>
      </c>
      <c r="D90" s="60" t="s">
        <v>992</v>
      </c>
      <c r="E90" s="60" t="s">
        <v>993</v>
      </c>
      <c r="F90" s="62" t="s">
        <v>1185</v>
      </c>
      <c r="G90" s="60">
        <v>229565</v>
      </c>
      <c r="H90" s="60">
        <v>1404</v>
      </c>
      <c r="I90" s="70">
        <f>VLOOKUP(B90,[1]极目数据!A:D,4,0)</f>
        <v>0.091716</v>
      </c>
      <c r="J90" s="60" t="str">
        <f t="shared" si="2"/>
        <v>长尾词</v>
      </c>
      <c r="K90" s="70">
        <f>VLOOKUP(B90,[1]极目数据!A:S,19,0)</f>
        <v>0.2267</v>
      </c>
      <c r="L90" s="70">
        <f>VLOOKUP(B90,[1]极目数据!A:T,20,0)</f>
        <v>0.0999</v>
      </c>
      <c r="M90" s="60">
        <f>VLOOKUP(B90,[1]极目数据!A:P,16,0)</f>
        <v>27</v>
      </c>
      <c r="N90" s="71">
        <f>VLOOKUP(B90,[1]极目数据!A:V,22,0)</f>
        <v>21.736001</v>
      </c>
      <c r="O90" s="60">
        <f>VLOOKUP(B90,[1]极目数据!A:L,11,0)</f>
        <v>1.28</v>
      </c>
      <c r="P90" s="70">
        <f>VLOOKUP(B90,[1]极目数据!A:J,10,0)</f>
        <v>0.078671</v>
      </c>
      <c r="Q90" s="60">
        <v>39.99</v>
      </c>
      <c r="R90" s="70">
        <f t="shared" si="3"/>
        <v>0.406858969639386</v>
      </c>
      <c r="S90" s="59">
        <f>VLOOKUP(B:B,[1]极目数据!A:H,8,FALSE)</f>
        <v>35</v>
      </c>
      <c r="T90" s="59"/>
      <c r="U90" s="60">
        <f>VLOOKUP(B:B,[1]极目数据!A:U,21,FALSE)</f>
        <v>108277</v>
      </c>
    </row>
    <row r="91" s="52" customFormat="1" ht="33.4" hidden="1" customHeight="1" spans="1:21">
      <c r="A91" s="60">
        <v>90</v>
      </c>
      <c r="B91" s="61" t="s">
        <v>1212</v>
      </c>
      <c r="C91" s="61" t="s">
        <v>1213</v>
      </c>
      <c r="D91" s="60" t="s">
        <v>1018</v>
      </c>
      <c r="E91" s="60" t="s">
        <v>993</v>
      </c>
      <c r="F91" s="62" t="s">
        <v>998</v>
      </c>
      <c r="G91" s="60">
        <v>229565</v>
      </c>
      <c r="H91" s="60">
        <v>1404</v>
      </c>
      <c r="I91" s="70">
        <f>VLOOKUP(B91,[1]极目数据!A:D,4,0)</f>
        <v>-0.059873</v>
      </c>
      <c r="J91" s="60" t="str">
        <f t="shared" si="2"/>
        <v>长尾词</v>
      </c>
      <c r="K91" s="70">
        <f>VLOOKUP(B91,[1]极目数据!A:S,19,0)</f>
        <v>0.2447</v>
      </c>
      <c r="L91" s="70">
        <f>VLOOKUP(B91,[1]极目数据!A:T,20,0)</f>
        <v>0.1333</v>
      </c>
      <c r="M91" s="60">
        <f>VLOOKUP(B91,[1]极目数据!A:P,16,0)</f>
        <v>27</v>
      </c>
      <c r="N91" s="71">
        <f>VLOOKUP(B91,[1]极目数据!A:V,22,0)</f>
        <v>48.286588</v>
      </c>
      <c r="O91" s="60">
        <f>VLOOKUP(B91,[1]极目数据!A:L,11,0)</f>
        <v>0.84</v>
      </c>
      <c r="P91" s="70">
        <f>VLOOKUP(B91,[1]极目数据!A:J,10,0)</f>
        <v>0.02423</v>
      </c>
      <c r="Q91" s="60">
        <v>39.99</v>
      </c>
      <c r="R91" s="70">
        <f t="shared" si="3"/>
        <v>0.866910908494767</v>
      </c>
      <c r="S91" s="60">
        <f>VLOOKUP(B:B,[1]极目数据!A:H,8,FALSE)</f>
        <v>6</v>
      </c>
      <c r="T91" s="60"/>
      <c r="U91" s="60">
        <f>VLOOKUP(B:B,[1]极目数据!A:U,21,FALSE)</f>
        <v>812</v>
      </c>
    </row>
    <row r="92" s="52" customFormat="1" ht="33.4" customHeight="1" spans="1:21">
      <c r="A92" s="60">
        <v>91</v>
      </c>
      <c r="B92" s="61" t="s">
        <v>1214</v>
      </c>
      <c r="C92" s="61" t="s">
        <v>1215</v>
      </c>
      <c r="D92" s="60" t="s">
        <v>992</v>
      </c>
      <c r="E92" s="60" t="s">
        <v>993</v>
      </c>
      <c r="F92" s="62" t="s">
        <v>1026</v>
      </c>
      <c r="G92" s="60">
        <v>231290</v>
      </c>
      <c r="H92" s="60">
        <v>1393</v>
      </c>
      <c r="I92" s="70">
        <f>VLOOKUP(B92,[1]极目数据!A:D,4,0)</f>
        <v>-0.056628</v>
      </c>
      <c r="J92" s="60" t="str">
        <f t="shared" si="2"/>
        <v>长尾词</v>
      </c>
      <c r="K92" s="70">
        <f>VLOOKUP(B92,[1]极目数据!A:S,19,0)</f>
        <v>0.2354</v>
      </c>
      <c r="L92" s="70">
        <f>VLOOKUP(B92,[1]极目数据!A:T,20,0)</f>
        <v>0.1947</v>
      </c>
      <c r="M92" s="60">
        <f>VLOOKUP(B92,[1]极目数据!A:P,16,0)</f>
        <v>27</v>
      </c>
      <c r="N92" s="71">
        <f>VLOOKUP(B92,[1]极目数据!A:V,22,0)</f>
        <v>5.50655</v>
      </c>
      <c r="O92" s="60">
        <f>VLOOKUP(B92,[1]极目数据!A:L,11,0)</f>
        <v>0.49</v>
      </c>
      <c r="P92" s="72">
        <f>VLOOKUP(B92,[1]极目数据!A:J,10,0)</f>
        <v>0.118041</v>
      </c>
      <c r="Q92" s="60">
        <v>39.99</v>
      </c>
      <c r="R92" s="70">
        <f t="shared" si="3"/>
        <v>0.10380345190075</v>
      </c>
      <c r="S92" s="59">
        <f>VLOOKUP(B:B,[1]极目数据!A:H,8,FALSE)</f>
        <v>41</v>
      </c>
      <c r="T92" s="73">
        <f>S92/7</f>
        <v>5.85714285714286</v>
      </c>
      <c r="U92" s="60">
        <f>VLOOKUP(B:B,[1]极目数据!A:U,21,FALSE)</f>
        <v>13755</v>
      </c>
    </row>
    <row r="93" s="52" customFormat="1" ht="33.4" hidden="1" customHeight="1" spans="1:21">
      <c r="A93" s="60">
        <v>92</v>
      </c>
      <c r="B93" s="61" t="s">
        <v>1216</v>
      </c>
      <c r="C93" s="61" t="s">
        <v>1217</v>
      </c>
      <c r="D93" s="60" t="s">
        <v>992</v>
      </c>
      <c r="E93" s="60" t="s">
        <v>993</v>
      </c>
      <c r="F93" s="62" t="s">
        <v>1064</v>
      </c>
      <c r="G93" s="60">
        <v>234768</v>
      </c>
      <c r="H93" s="60">
        <v>1373</v>
      </c>
      <c r="I93" s="70">
        <f>VLOOKUP(B93,[1]极目数据!A:D,4,0)</f>
        <v>0.168149</v>
      </c>
      <c r="J93" s="60" t="str">
        <f t="shared" si="2"/>
        <v>长尾词</v>
      </c>
      <c r="K93" s="70">
        <f>VLOOKUP(B93,[1]极目数据!A:S,19,0)</f>
        <v>0.2573</v>
      </c>
      <c r="L93" s="70">
        <f>VLOOKUP(B93,[1]极目数据!A:T,20,0)</f>
        <v>0.0681</v>
      </c>
      <c r="M93" s="60">
        <f>VLOOKUP(B93,[1]极目数据!A:P,16,0)</f>
        <v>27</v>
      </c>
      <c r="N93" s="71">
        <f>VLOOKUP(B93,[1]极目数据!A:V,22,0)</f>
        <v>21.990223</v>
      </c>
      <c r="O93" s="60">
        <f>VLOOKUP(B93,[1]极目数据!A:L,11,0)</f>
        <v>1.23</v>
      </c>
      <c r="P93" s="70">
        <f>VLOOKUP(B93,[1]极目数据!A:J,10,0)</f>
        <v>0.078671</v>
      </c>
      <c r="Q93" s="60">
        <v>39.99</v>
      </c>
      <c r="R93" s="70">
        <f t="shared" si="3"/>
        <v>0.390966041137847</v>
      </c>
      <c r="S93" s="59">
        <f>VLOOKUP(B:B,[1]极目数据!A:H,8,FALSE)</f>
        <v>35</v>
      </c>
      <c r="T93" s="59"/>
      <c r="U93" s="60">
        <f>VLOOKUP(B:B,[1]极目数据!A:U,21,FALSE)</f>
        <v>7410</v>
      </c>
    </row>
    <row r="94" s="52" customFormat="1" ht="33.4" hidden="1" customHeight="1" spans="1:21">
      <c r="A94" s="60">
        <v>93</v>
      </c>
      <c r="B94" s="61" t="s">
        <v>1218</v>
      </c>
      <c r="C94" s="61" t="s">
        <v>1219</v>
      </c>
      <c r="D94" s="60" t="s">
        <v>1018</v>
      </c>
      <c r="E94" s="60" t="s">
        <v>993</v>
      </c>
      <c r="F94" s="62" t="s">
        <v>1220</v>
      </c>
      <c r="G94" s="60">
        <v>239267</v>
      </c>
      <c r="H94" s="60">
        <v>1348</v>
      </c>
      <c r="I94" s="70">
        <f>VLOOKUP(B94,[1]极目数据!A:D,4,0)</f>
        <v>0.050314</v>
      </c>
      <c r="J94" s="60" t="str">
        <f t="shared" si="2"/>
        <v>长尾词</v>
      </c>
      <c r="K94" s="70">
        <f>VLOOKUP(B94,[1]极目数据!A:S,19,0)</f>
        <v>0.2884</v>
      </c>
      <c r="L94" s="70">
        <f>VLOOKUP(B94,[1]极目数据!A:T,20,0)</f>
        <v>0.0728</v>
      </c>
      <c r="M94" s="60">
        <f>VLOOKUP(B94,[1]极目数据!A:P,16,0)</f>
        <v>26</v>
      </c>
      <c r="N94" s="71">
        <f>VLOOKUP(B94,[1]极目数据!A:V,22,0)</f>
        <v>3.264925</v>
      </c>
      <c r="O94" s="60">
        <f>VLOOKUP(B94,[1]极目数据!A:L,11,0)</f>
        <v>0.32</v>
      </c>
      <c r="P94" s="70">
        <f>VLOOKUP(B94,[1]极目数据!A:J,10,0)</f>
        <v>0.1072</v>
      </c>
      <c r="Q94" s="60">
        <v>39.99</v>
      </c>
      <c r="R94" s="70">
        <f t="shared" si="3"/>
        <v>0.0746455270534051</v>
      </c>
      <c r="S94" s="60">
        <f>VLOOKUP(B:B,[1]极目数据!A:H,8,FALSE)</f>
        <v>16</v>
      </c>
      <c r="T94" s="60"/>
      <c r="U94" s="60">
        <f>VLOOKUP(B:B,[1]极目数据!A:U,21,FALSE)</f>
        <v>131485</v>
      </c>
    </row>
    <row r="95" s="52" customFormat="1" ht="33.4" customHeight="1" spans="1:21">
      <c r="A95" s="60">
        <v>94</v>
      </c>
      <c r="B95" s="75" t="s">
        <v>1221</v>
      </c>
      <c r="C95" s="61" t="s">
        <v>1222</v>
      </c>
      <c r="D95" s="60" t="s">
        <v>992</v>
      </c>
      <c r="E95" s="60" t="s">
        <v>993</v>
      </c>
      <c r="F95" s="62" t="s">
        <v>1223</v>
      </c>
      <c r="G95" s="60">
        <v>244849</v>
      </c>
      <c r="H95" s="60">
        <v>1318</v>
      </c>
      <c r="I95" s="70">
        <f>VLOOKUP(B95,[1]极目数据!A:D,4,0)</f>
        <v>0.01936</v>
      </c>
      <c r="J95" s="60" t="str">
        <f t="shared" si="2"/>
        <v>长尾词</v>
      </c>
      <c r="K95" s="70">
        <f>VLOOKUP(B95,[1]极目数据!A:S,19,0)</f>
        <v>0.3295</v>
      </c>
      <c r="L95" s="70">
        <f>VLOOKUP(B95,[1]极目数据!A:T,20,0)</f>
        <v>0.3044</v>
      </c>
      <c r="M95" s="60">
        <f>VLOOKUP(B95,[1]极目数据!A:P,16,0)</f>
        <v>26</v>
      </c>
      <c r="N95" s="71">
        <f>VLOOKUP(B95,[1]极目数据!A:V,22,0)</f>
        <v>17.539838</v>
      </c>
      <c r="O95" s="60">
        <f>VLOOKUP(B95,[1]极目数据!A:L,11,0)</f>
        <v>1.33</v>
      </c>
      <c r="P95" s="72">
        <f>VLOOKUP(B95,[1]极目数据!A:J,10,0)</f>
        <v>0.100913</v>
      </c>
      <c r="Q95" s="60">
        <v>39.99</v>
      </c>
      <c r="R95" s="70">
        <f t="shared" si="3"/>
        <v>0.329574133943542</v>
      </c>
      <c r="S95" s="59">
        <f>VLOOKUP(B:B,[1]极目数据!A:H,8,FALSE)</f>
        <v>45</v>
      </c>
      <c r="T95" s="73">
        <f>S95/7</f>
        <v>6.42857142857143</v>
      </c>
      <c r="U95" s="60">
        <f>VLOOKUP(B:B,[1]极目数据!A:U,21,FALSE)</f>
        <v>9665</v>
      </c>
    </row>
    <row r="96" s="52" customFormat="1" ht="33.4" hidden="1" customHeight="1" spans="1:21">
      <c r="A96" s="60">
        <v>95</v>
      </c>
      <c r="B96" s="61" t="s">
        <v>1224</v>
      </c>
      <c r="C96" s="61" t="s">
        <v>1167</v>
      </c>
      <c r="D96" s="60" t="s">
        <v>1018</v>
      </c>
      <c r="E96" s="60" t="s">
        <v>993</v>
      </c>
      <c r="F96" s="62" t="s">
        <v>1225</v>
      </c>
      <c r="G96" s="60">
        <v>245832</v>
      </c>
      <c r="H96" s="60">
        <v>1313</v>
      </c>
      <c r="I96" s="70">
        <f>VLOOKUP(B96,[1]极目数据!A:D,4,0)</f>
        <v>0.002288</v>
      </c>
      <c r="J96" s="60" t="str">
        <f t="shared" si="2"/>
        <v>长尾词</v>
      </c>
      <c r="K96" s="70">
        <f>VLOOKUP(B96,[1]极目数据!A:S,19,0)</f>
        <v>0.6884</v>
      </c>
      <c r="L96" s="70">
        <f>VLOOKUP(B96,[1]极目数据!A:T,20,0)</f>
        <v>0.2791</v>
      </c>
      <c r="M96" s="60">
        <f>VLOOKUP(B96,[1]极目数据!A:P,16,0)</f>
        <v>12</v>
      </c>
      <c r="N96" s="71">
        <f>VLOOKUP(B96,[1]极目数据!A:V,22,0)</f>
        <v>14.325224</v>
      </c>
      <c r="O96" s="60">
        <f>VLOOKUP(B96,[1]极目数据!A:L,11,0)</f>
        <v>0.69</v>
      </c>
      <c r="P96" s="70">
        <f>VLOOKUP(B96,[1]极目数据!A:J,10,0)</f>
        <v>0.064222</v>
      </c>
      <c r="Q96" s="60">
        <v>39.99</v>
      </c>
      <c r="R96" s="70">
        <f t="shared" si="3"/>
        <v>0.268666712005148</v>
      </c>
      <c r="S96" s="60">
        <f>VLOOKUP(B:B,[1]极目数据!A:H,8,FALSE)</f>
        <v>25</v>
      </c>
      <c r="T96" s="60"/>
      <c r="U96" s="60">
        <f>VLOOKUP(B:B,[1]极目数据!A:U,21,FALSE)</f>
        <v>115</v>
      </c>
    </row>
    <row r="97" s="52" customFormat="1" ht="33.4" hidden="1" customHeight="1" spans="1:21">
      <c r="A97" s="60">
        <v>96</v>
      </c>
      <c r="B97" s="61" t="s">
        <v>1226</v>
      </c>
      <c r="C97" s="61" t="s">
        <v>1227</v>
      </c>
      <c r="D97" s="60" t="s">
        <v>1018</v>
      </c>
      <c r="E97" s="60" t="s">
        <v>993</v>
      </c>
      <c r="F97" s="62" t="s">
        <v>1228</v>
      </c>
      <c r="G97" s="60">
        <v>248846</v>
      </c>
      <c r="H97" s="60">
        <v>1297</v>
      </c>
      <c r="I97" s="70">
        <f>VLOOKUP(B97,[1]极目数据!A:D,4,0)</f>
        <v>-0.114637</v>
      </c>
      <c r="J97" s="60" t="str">
        <f t="shared" si="2"/>
        <v>长尾词</v>
      </c>
      <c r="K97" s="70">
        <f>VLOOKUP(B97,[1]极目数据!A:S,19,0)</f>
        <v>0.2179</v>
      </c>
      <c r="L97" s="70">
        <f>VLOOKUP(B97,[1]极目数据!A:T,20,0)</f>
        <v>0.1111</v>
      </c>
      <c r="M97" s="60">
        <f>VLOOKUP(B97,[1]极目数据!A:P,16,0)</f>
        <v>26</v>
      </c>
      <c r="N97" s="71">
        <f>VLOOKUP(B97,[1]极目数据!A:V,22,0)</f>
        <v>22.516314</v>
      </c>
      <c r="O97" s="60">
        <f>VLOOKUP(B97,[1]极目数据!A:L,11,0)</f>
        <v>0.48</v>
      </c>
      <c r="P97" s="70">
        <f>VLOOKUP(B97,[1]极目数据!A:J,10,0)</f>
        <v>0.028424</v>
      </c>
      <c r="Q97" s="60">
        <v>39.99</v>
      </c>
      <c r="R97" s="70">
        <f t="shared" si="3"/>
        <v>0.422284011757231</v>
      </c>
      <c r="S97" s="60">
        <f>VLOOKUP(B:B,[1]极目数据!A:H,8,FALSE)</f>
        <v>9</v>
      </c>
      <c r="T97" s="60"/>
      <c r="U97" s="60">
        <f>VLOOKUP(B:B,[1]极目数据!A:U,21,FALSE)</f>
        <v>5850</v>
      </c>
    </row>
    <row r="98" s="52" customFormat="1" ht="33.4" hidden="1" customHeight="1" spans="1:21">
      <c r="A98" s="60">
        <v>97</v>
      </c>
      <c r="B98" s="61" t="s">
        <v>1229</v>
      </c>
      <c r="C98" s="61" t="s">
        <v>1101</v>
      </c>
      <c r="D98" s="60" t="s">
        <v>992</v>
      </c>
      <c r="E98" s="60" t="s">
        <v>993</v>
      </c>
      <c r="F98" s="62" t="s">
        <v>1102</v>
      </c>
      <c r="G98" s="60">
        <v>248846</v>
      </c>
      <c r="H98" s="60">
        <v>1297</v>
      </c>
      <c r="I98" s="70">
        <f>VLOOKUP(B98,[1]极目数据!A:D,4,0)</f>
        <v>-0.114637</v>
      </c>
      <c r="J98" s="60" t="str">
        <f t="shared" si="2"/>
        <v>长尾词</v>
      </c>
      <c r="K98" s="70">
        <f>VLOOKUP(B98,[1]极目数据!A:S,19,0)</f>
        <v>0.2684</v>
      </c>
      <c r="L98" s="70">
        <f>VLOOKUP(B98,[1]极目数据!A:T,20,0)</f>
        <v>0.2889</v>
      </c>
      <c r="M98" s="60">
        <f>VLOOKUP(B98,[1]极目数据!A:P,16,0)</f>
        <v>26</v>
      </c>
      <c r="N98" s="71">
        <f>VLOOKUP(B98,[1]极目数据!A:V,22,0)</f>
        <v>16.778667</v>
      </c>
      <c r="O98" s="60">
        <f>VLOOKUP(B98,[1]极目数据!A:L,11,0)</f>
        <v>0.96</v>
      </c>
      <c r="P98" s="70">
        <f>VLOOKUP(B98,[1]极目数据!A:J,10,0)</f>
        <v>0.078671</v>
      </c>
      <c r="Q98" s="60">
        <v>39.99</v>
      </c>
      <c r="R98" s="70">
        <f t="shared" si="3"/>
        <v>0.305144227229539</v>
      </c>
      <c r="S98" s="59">
        <f>VLOOKUP(B:B,[1]极目数据!A:H,8,FALSE)</f>
        <v>33</v>
      </c>
      <c r="T98" s="59"/>
      <c r="U98" s="60">
        <f>VLOOKUP(B:B,[1]极目数据!A:U,21,FALSE)</f>
        <v>48784</v>
      </c>
    </row>
    <row r="99" s="52" customFormat="1" ht="33.4" customHeight="1" spans="1:21">
      <c r="A99" s="60">
        <v>98</v>
      </c>
      <c r="B99" s="75" t="s">
        <v>1230</v>
      </c>
      <c r="C99" s="61" t="s">
        <v>1231</v>
      </c>
      <c r="D99" s="60" t="s">
        <v>992</v>
      </c>
      <c r="E99" s="60" t="s">
        <v>993</v>
      </c>
      <c r="F99" s="62" t="s">
        <v>1001</v>
      </c>
      <c r="G99" s="60">
        <v>250844</v>
      </c>
      <c r="H99" s="60">
        <v>1287</v>
      </c>
      <c r="I99" s="70">
        <f>VLOOKUP(B99,[1]极目数据!A:D,4,0)</f>
        <v>-0.026474</v>
      </c>
      <c r="J99" s="60" t="str">
        <f t="shared" si="2"/>
        <v>长尾词</v>
      </c>
      <c r="K99" s="70">
        <f>VLOOKUP(B99,[1]极目数据!A:S,19,0)</f>
        <v>0.2039</v>
      </c>
      <c r="L99" s="70">
        <f>VLOOKUP(B99,[1]极目数据!A:T,20,0)</f>
        <v>0.1947</v>
      </c>
      <c r="M99" s="60">
        <f>VLOOKUP(B99,[1]极目数据!A:P,16,0)</f>
        <v>27</v>
      </c>
      <c r="N99" s="71">
        <f>VLOOKUP(B99,[1]极目数据!A:V,22,0)</f>
        <v>7.184905</v>
      </c>
      <c r="O99" s="60">
        <f>VLOOKUP(B99,[1]极目数据!A:L,11,0)</f>
        <v>0.83</v>
      </c>
      <c r="P99" s="72">
        <f>VLOOKUP(B99,[1]极目数据!A:J,10,0)</f>
        <v>0.154491</v>
      </c>
      <c r="Q99" s="60">
        <v>39.99</v>
      </c>
      <c r="R99" s="70">
        <f t="shared" si="3"/>
        <v>0.134345617525935</v>
      </c>
      <c r="S99" s="59">
        <f>VLOOKUP(B:B,[1]极目数据!A:H,8,FALSE)</f>
        <v>80</v>
      </c>
      <c r="T99" s="73">
        <f>S99/7</f>
        <v>11.4285714285714</v>
      </c>
      <c r="U99" s="60">
        <f>VLOOKUP(B:B,[1]极目数据!A:U,21,FALSE)</f>
        <v>81593</v>
      </c>
    </row>
    <row r="100" s="52" customFormat="1" ht="33.4" hidden="1" customHeight="1" spans="1:21">
      <c r="A100" s="60">
        <v>99</v>
      </c>
      <c r="B100" s="61" t="s">
        <v>1232</v>
      </c>
      <c r="C100" s="61" t="s">
        <v>1233</v>
      </c>
      <c r="D100" s="60" t="s">
        <v>1018</v>
      </c>
      <c r="E100" s="60" t="s">
        <v>993</v>
      </c>
      <c r="F100" s="62" t="s">
        <v>1234</v>
      </c>
      <c r="G100" s="60">
        <v>251809</v>
      </c>
      <c r="H100" s="60">
        <v>1282</v>
      </c>
      <c r="I100" s="70">
        <f>VLOOKUP(B100,[1]极目数据!A:D,4,0)</f>
        <v>0.066246</v>
      </c>
      <c r="J100" s="60" t="str">
        <f t="shared" si="2"/>
        <v>长尾词</v>
      </c>
      <c r="K100" s="70">
        <f>VLOOKUP(B100,[1]极目数据!A:S,19,0)</f>
        <v>0.2087</v>
      </c>
      <c r="L100" s="70">
        <f>VLOOKUP(B100,[1]极目数据!A:T,20,0)</f>
        <v>0.05</v>
      </c>
      <c r="M100" s="60">
        <f>VLOOKUP(B100,[1]极目数据!A:P,16,0)</f>
        <v>26</v>
      </c>
      <c r="N100" s="71">
        <f>VLOOKUP(B100,[1]极目数据!A:V,22,0)</f>
        <v>28.623933</v>
      </c>
      <c r="O100" s="60">
        <f>VLOOKUP(B100,[1]极目数据!A:L,11,0)</f>
        <v>1.31</v>
      </c>
      <c r="P100" s="70">
        <f>VLOOKUP(B100,[1]极目数据!A:J,10,0)</f>
        <v>0.061138</v>
      </c>
      <c r="Q100" s="60">
        <v>39.99</v>
      </c>
      <c r="R100" s="70">
        <f t="shared" si="3"/>
        <v>0.535807346452073</v>
      </c>
      <c r="S100" s="60">
        <f>VLOOKUP(B:B,[1]极目数据!A:H,8,FALSE)</f>
        <v>24</v>
      </c>
      <c r="T100" s="60"/>
      <c r="U100" s="60">
        <f>VLOOKUP(B:B,[1]极目数据!A:U,21,FALSE)</f>
        <v>126109</v>
      </c>
    </row>
    <row r="101" s="52" customFormat="1" ht="33.4" hidden="1" customHeight="1" spans="1:21">
      <c r="A101" s="60">
        <v>100</v>
      </c>
      <c r="B101" s="61" t="s">
        <v>1235</v>
      </c>
      <c r="C101" s="61" t="s">
        <v>1236</v>
      </c>
      <c r="D101" s="60" t="s">
        <v>992</v>
      </c>
      <c r="E101" s="60" t="s">
        <v>993</v>
      </c>
      <c r="F101" s="62" t="s">
        <v>1237</v>
      </c>
      <c r="G101" s="60">
        <v>251809</v>
      </c>
      <c r="H101" s="60">
        <v>1282</v>
      </c>
      <c r="I101" s="70">
        <f>VLOOKUP(B101,[1]极目数据!A:D,4,0)</f>
        <v>0.221319</v>
      </c>
      <c r="J101" s="60" t="str">
        <f t="shared" si="2"/>
        <v>长尾词</v>
      </c>
      <c r="K101" s="70">
        <f>VLOOKUP(B101,[1]极目数据!A:S,19,0)</f>
        <v>0.2835</v>
      </c>
      <c r="L101" s="70">
        <f>VLOOKUP(B101,[1]极目数据!A:T,20,0)</f>
        <v>0.1628</v>
      </c>
      <c r="M101" s="60">
        <f>VLOOKUP(B101,[1]极目数据!A:P,16,0)</f>
        <v>26</v>
      </c>
      <c r="N101" s="71">
        <f>VLOOKUP(B101,[1]极目数据!A:V,22,0)</f>
        <v>19.829334</v>
      </c>
      <c r="O101" s="60">
        <f>VLOOKUP(B101,[1]极目数据!A:L,11,0)</f>
        <v>1</v>
      </c>
      <c r="P101" s="70">
        <f>VLOOKUP(B101,[1]极目数据!A:J,10,0)</f>
        <v>0.078671</v>
      </c>
      <c r="Q101" s="60">
        <v>39.99</v>
      </c>
      <c r="R101" s="70">
        <f t="shared" si="3"/>
        <v>0.31785857003077</v>
      </c>
      <c r="S101" s="59">
        <f>VLOOKUP(B:B,[1]极目数据!A:H,8,FALSE)</f>
        <v>32</v>
      </c>
      <c r="T101" s="59"/>
      <c r="U101" s="60">
        <f>VLOOKUP(B:B,[1]极目数据!A:U,21,FALSE)</f>
        <v>35719</v>
      </c>
    </row>
    <row r="102" s="52" customFormat="1" ht="33.4" hidden="1" customHeight="1" spans="1:21">
      <c r="A102" s="60">
        <v>101</v>
      </c>
      <c r="B102" s="61" t="s">
        <v>1238</v>
      </c>
      <c r="C102" s="61" t="s">
        <v>1239</v>
      </c>
      <c r="D102" s="60" t="s">
        <v>1018</v>
      </c>
      <c r="E102" s="60" t="s">
        <v>993</v>
      </c>
      <c r="F102" s="62" t="s">
        <v>1240</v>
      </c>
      <c r="G102" s="60">
        <v>251809</v>
      </c>
      <c r="H102" s="60">
        <v>1282</v>
      </c>
      <c r="I102" s="70">
        <f>VLOOKUP(B102,[1]极目数据!A:D,4,0)</f>
        <v>-0.022071</v>
      </c>
      <c r="J102" s="60" t="str">
        <f t="shared" si="2"/>
        <v>长尾词</v>
      </c>
      <c r="K102" s="70">
        <f>VLOOKUP(B102,[1]极目数据!A:S,19,0)</f>
        <v>0.315</v>
      </c>
      <c r="L102" s="70">
        <f>VLOOKUP(B102,[1]极目数据!A:T,20,0)</f>
        <v>0.2192</v>
      </c>
      <c r="M102" s="60">
        <f>VLOOKUP(B102,[1]极目数据!A:P,16,0)</f>
        <v>26</v>
      </c>
      <c r="N102" s="71">
        <f>VLOOKUP(B102,[1]极目数据!A:V,22,0)</f>
        <v>4.57649</v>
      </c>
      <c r="O102" s="60">
        <f>VLOOKUP(B102,[1]极目数据!A:L,11,0)</f>
        <v>0.6</v>
      </c>
      <c r="P102" s="70">
        <f>VLOOKUP(B102,[1]极目数据!A:J,10,0)</f>
        <v>0.185732</v>
      </c>
      <c r="Q102" s="60">
        <v>39.99</v>
      </c>
      <c r="R102" s="70">
        <f t="shared" si="3"/>
        <v>0.0807817227927036</v>
      </c>
      <c r="S102" s="60">
        <f>VLOOKUP(B:B,[1]极目数据!A:H,8,FALSE)</f>
        <v>67</v>
      </c>
      <c r="T102" s="60"/>
      <c r="U102" s="60">
        <f>VLOOKUP(B:B,[1]极目数据!A:U,21,FALSE)</f>
        <v>31223</v>
      </c>
    </row>
    <row r="103" s="52" customFormat="1" ht="33.4" hidden="1" customHeight="1" spans="1:21">
      <c r="A103" s="60">
        <v>102</v>
      </c>
      <c r="B103" s="61" t="s">
        <v>1241</v>
      </c>
      <c r="C103" s="61" t="s">
        <v>1242</v>
      </c>
      <c r="D103" s="60" t="s">
        <v>992</v>
      </c>
      <c r="E103" s="60" t="s">
        <v>993</v>
      </c>
      <c r="F103" s="62" t="s">
        <v>994</v>
      </c>
      <c r="G103" s="60">
        <v>252856</v>
      </c>
      <c r="H103" s="60">
        <v>1277</v>
      </c>
      <c r="I103" s="70">
        <f>VLOOKUP(B103,[1]极目数据!A:D,4,0)</f>
        <v>-0.065278</v>
      </c>
      <c r="J103" s="60" t="str">
        <f t="shared" si="2"/>
        <v>长尾词</v>
      </c>
      <c r="K103" s="70">
        <f>VLOOKUP(B103,[1]极目数据!A:S,19,0)</f>
        <v>0.257</v>
      </c>
      <c r="L103" s="70">
        <f>VLOOKUP(B103,[1]极目数据!A:T,20,0)</f>
        <v>0.2142</v>
      </c>
      <c r="M103" s="60">
        <f>VLOOKUP(B103,[1]极目数据!A:P,16,0)</f>
        <v>26</v>
      </c>
      <c r="N103" s="71">
        <f>VLOOKUP(B103,[1]极目数据!A:V,22,0)</f>
        <v>16.143112</v>
      </c>
      <c r="O103" s="60">
        <f>VLOOKUP(B103,[1]极目数据!A:L,11,0)</f>
        <v>1.06</v>
      </c>
      <c r="P103" s="70">
        <f>VLOOKUP(B103,[1]极目数据!A:J,10,0)</f>
        <v>0.078671</v>
      </c>
      <c r="Q103" s="60">
        <v>39.99</v>
      </c>
      <c r="R103" s="70">
        <f t="shared" si="3"/>
        <v>0.336930084232616</v>
      </c>
      <c r="S103" s="59">
        <f>VLOOKUP(B:B,[1]极目数据!A:H,8,FALSE)</f>
        <v>32</v>
      </c>
      <c r="T103" s="59"/>
      <c r="U103" s="60">
        <f>VLOOKUP(B:B,[1]极目数据!A:U,21,FALSE)</f>
        <v>12562</v>
      </c>
    </row>
    <row r="104" s="52" customFormat="1" ht="33.4" hidden="1" customHeight="1" spans="1:21">
      <c r="A104" s="60">
        <v>103</v>
      </c>
      <c r="B104" s="61" t="s">
        <v>1243</v>
      </c>
      <c r="C104" s="61" t="s">
        <v>1244</v>
      </c>
      <c r="D104" s="60" t="s">
        <v>992</v>
      </c>
      <c r="E104" s="60" t="s">
        <v>993</v>
      </c>
      <c r="F104" s="62" t="s">
        <v>1245</v>
      </c>
      <c r="G104" s="60">
        <v>258119</v>
      </c>
      <c r="H104" s="60">
        <v>1252</v>
      </c>
      <c r="I104" s="70">
        <f>VLOOKUP(B104,[1]极目数据!A:D,4,0)</f>
        <v>-0.115282</v>
      </c>
      <c r="J104" s="60" t="str">
        <f t="shared" si="2"/>
        <v>长尾词</v>
      </c>
      <c r="K104" s="70">
        <f>VLOOKUP(B104,[1]极目数据!A:S,19,0)</f>
        <v>0.2943</v>
      </c>
      <c r="L104" s="70">
        <f>VLOOKUP(B104,[1]极目数据!A:T,20,0)</f>
        <v>0.15</v>
      </c>
      <c r="M104" s="60">
        <f>VLOOKUP(B104,[1]极目数据!A:P,16,0)</f>
        <v>26</v>
      </c>
      <c r="N104" s="71">
        <f>VLOOKUP(B104,[1]极目数据!A:V,22,0)</f>
        <v>10.423112</v>
      </c>
      <c r="O104" s="60">
        <f>VLOOKUP(B104,[1]极目数据!A:L,11,0)</f>
        <v>0.47</v>
      </c>
      <c r="P104" s="70">
        <f>VLOOKUP(B104,[1]极目数据!A:J,10,0)</f>
        <v>0.078671</v>
      </c>
      <c r="Q104" s="60">
        <v>39.99</v>
      </c>
      <c r="R104" s="70">
        <f t="shared" si="3"/>
        <v>0.149393527914462</v>
      </c>
      <c r="S104" s="59">
        <f>VLOOKUP(B:B,[1]极目数据!A:H,8,FALSE)</f>
        <v>32</v>
      </c>
      <c r="T104" s="59"/>
      <c r="U104" s="60">
        <f>VLOOKUP(B:B,[1]极目数据!A:U,21,FALSE)</f>
        <v>9871</v>
      </c>
    </row>
    <row r="105" s="52" customFormat="1" ht="33.4" hidden="1" customHeight="1" spans="1:21">
      <c r="A105" s="60">
        <v>104</v>
      </c>
      <c r="B105" s="61" t="s">
        <v>1246</v>
      </c>
      <c r="C105" s="61" t="s">
        <v>1247</v>
      </c>
      <c r="D105" s="60" t="s">
        <v>992</v>
      </c>
      <c r="E105" s="60" t="s">
        <v>993</v>
      </c>
      <c r="F105" s="62" t="s">
        <v>1120</v>
      </c>
      <c r="G105" s="60">
        <v>258119</v>
      </c>
      <c r="H105" s="60">
        <v>1252</v>
      </c>
      <c r="I105" s="70">
        <f>VLOOKUP(B105,[1]极目数据!A:D,4,0)</f>
        <v>0.226766</v>
      </c>
      <c r="J105" s="60" t="str">
        <f t="shared" si="2"/>
        <v>长尾词</v>
      </c>
      <c r="K105" s="70">
        <f>VLOOKUP(B105,[1]极目数据!A:S,19,0)</f>
        <v>0.242</v>
      </c>
      <c r="L105" s="70">
        <f>VLOOKUP(B105,[1]极目数据!A:T,20,0)</f>
        <v>0.1333</v>
      </c>
      <c r="M105" s="60">
        <f>VLOOKUP(B105,[1]极目数据!A:P,16,0)</f>
        <v>26</v>
      </c>
      <c r="N105" s="71">
        <f>VLOOKUP(B105,[1]极目数据!A:V,22,0)</f>
        <v>13.707431</v>
      </c>
      <c r="O105" s="60">
        <f>VLOOKUP(B105,[1]极目数据!A:L,11,0)</f>
        <v>0.64</v>
      </c>
      <c r="P105" s="70">
        <f>VLOOKUP(B105,[1]极目数据!A:J,10,0)</f>
        <v>0.057633</v>
      </c>
      <c r="Q105" s="60">
        <v>39.99</v>
      </c>
      <c r="R105" s="70">
        <f t="shared" si="3"/>
        <v>0.277688147419882</v>
      </c>
      <c r="S105" s="59">
        <f>VLOOKUP(B:B,[1]极目数据!A:H,8,FALSE)</f>
        <v>23</v>
      </c>
      <c r="T105" s="59"/>
      <c r="U105" s="60">
        <f>VLOOKUP(B:B,[1]极目数据!A:U,21,FALSE)</f>
        <v>34043</v>
      </c>
    </row>
    <row r="106" s="52" customFormat="1" ht="33.4" hidden="1" customHeight="1" spans="1:21">
      <c r="A106" s="60">
        <v>105</v>
      </c>
      <c r="B106" s="76" t="s">
        <v>1248</v>
      </c>
      <c r="C106" s="61" t="s">
        <v>1249</v>
      </c>
      <c r="D106" s="60" t="s">
        <v>1018</v>
      </c>
      <c r="E106" s="60" t="s">
        <v>993</v>
      </c>
      <c r="F106" s="62" t="s">
        <v>1250</v>
      </c>
      <c r="G106" s="60">
        <v>271832</v>
      </c>
      <c r="H106" s="60">
        <v>1191</v>
      </c>
      <c r="I106" s="70">
        <f>VLOOKUP(B106,[1]极目数据!A:D,4,0)</f>
        <v>-0.054846</v>
      </c>
      <c r="J106" s="60" t="str">
        <f t="shared" si="2"/>
        <v>长尾词</v>
      </c>
      <c r="K106" s="70">
        <f>VLOOKUP(B106,[1]极目数据!A:S,19,0)</f>
        <v>0.3983</v>
      </c>
      <c r="L106" s="70">
        <f>VLOOKUP(B106,[1]极目数据!A:T,20,0)</f>
        <v>0.2758</v>
      </c>
      <c r="M106" s="60">
        <f>VLOOKUP(B106,[1]极目数据!A:P,16,0)</f>
        <v>26</v>
      </c>
      <c r="N106" s="71">
        <f>VLOOKUP(B106,[1]极目数据!A:V,22,0)</f>
        <v>14.505664</v>
      </c>
      <c r="O106" s="60">
        <f>VLOOKUP(B106,[1]极目数据!A:L,11,0)</f>
        <v>0.77</v>
      </c>
      <c r="P106" s="70">
        <f>VLOOKUP(B106,[1]极目数据!A:J,10,0)</f>
        <v>0.094446</v>
      </c>
      <c r="Q106" s="60">
        <v>39.99</v>
      </c>
      <c r="R106" s="70">
        <f t="shared" si="3"/>
        <v>0.203871140158671</v>
      </c>
      <c r="S106" s="60">
        <f>VLOOKUP(B:B,[1]极目数据!A:H,8,FALSE)</f>
        <v>38</v>
      </c>
      <c r="T106" s="60"/>
      <c r="U106" s="60">
        <f>VLOOKUP(B:B,[1]极目数据!A:U,21,FALSE)</f>
        <v>11663</v>
      </c>
    </row>
    <row r="107" s="52" customFormat="1" ht="33.4" hidden="1" customHeight="1" spans="1:21">
      <c r="A107" s="60">
        <v>106</v>
      </c>
      <c r="B107" s="61" t="s">
        <v>1251</v>
      </c>
      <c r="C107" s="61" t="s">
        <v>1252</v>
      </c>
      <c r="D107" s="60" t="s">
        <v>992</v>
      </c>
      <c r="E107" s="60" t="s">
        <v>993</v>
      </c>
      <c r="F107" s="62" t="s">
        <v>1253</v>
      </c>
      <c r="G107" s="60">
        <v>271832</v>
      </c>
      <c r="H107" s="60">
        <v>1191</v>
      </c>
      <c r="I107" s="70">
        <f>VLOOKUP(B107,[1]极目数据!A:D,4,0)</f>
        <v>0.120214</v>
      </c>
      <c r="J107" s="60" t="str">
        <f t="shared" si="2"/>
        <v>长尾词</v>
      </c>
      <c r="K107" s="70">
        <f>VLOOKUP(B107,[1]极目数据!A:S,19,0)</f>
        <v>0.2161</v>
      </c>
      <c r="L107" s="70">
        <f>VLOOKUP(B107,[1]极目数据!A:T,20,0)</f>
        <v>0.125</v>
      </c>
      <c r="M107" s="60">
        <f>VLOOKUP(B107,[1]极目数据!A:P,16,0)</f>
        <v>26</v>
      </c>
      <c r="N107" s="71">
        <f>VLOOKUP(B107,[1]极目数据!A:V,22,0)</f>
        <v>38.743333</v>
      </c>
      <c r="O107" s="60">
        <f>VLOOKUP(B107,[1]极目数据!A:L,11,0)</f>
        <v>0.88</v>
      </c>
      <c r="P107" s="70">
        <f>VLOOKUP(B107,[1]极目数据!A:J,10,0)</f>
        <v>0.030457</v>
      </c>
      <c r="Q107" s="60">
        <v>39.99</v>
      </c>
      <c r="R107" s="70">
        <f t="shared" si="3"/>
        <v>0.722510469689852</v>
      </c>
      <c r="S107" s="59">
        <f>VLOOKUP(B:B,[1]极目数据!A:H,8,FALSE)</f>
        <v>11</v>
      </c>
      <c r="T107" s="59"/>
      <c r="U107" s="60">
        <f>VLOOKUP(B:B,[1]极目数据!A:U,21,FALSE)</f>
        <v>56782</v>
      </c>
    </row>
    <row r="108" s="52" customFormat="1" ht="33.4" hidden="1" customHeight="1" spans="1:21">
      <c r="A108" s="60">
        <v>107</v>
      </c>
      <c r="B108" s="61" t="s">
        <v>1254</v>
      </c>
      <c r="C108" s="61" t="s">
        <v>1075</v>
      </c>
      <c r="D108" s="60" t="s">
        <v>1018</v>
      </c>
      <c r="E108" s="60" t="s">
        <v>993</v>
      </c>
      <c r="F108" s="62" t="s">
        <v>1076</v>
      </c>
      <c r="G108" s="60">
        <v>274201</v>
      </c>
      <c r="H108" s="60">
        <v>1181</v>
      </c>
      <c r="I108" s="70">
        <f>VLOOKUP(B108,[1]极目数据!A:D,4,0)</f>
        <v>0.122302</v>
      </c>
      <c r="J108" s="60" t="str">
        <f t="shared" si="2"/>
        <v>长尾词</v>
      </c>
      <c r="K108" s="70">
        <f>VLOOKUP(B108,[1]极目数据!A:S,19,0)</f>
        <v>0.2393</v>
      </c>
      <c r="L108" s="70">
        <f>VLOOKUP(B108,[1]极目数据!A:T,20,0)</f>
        <v>0.2</v>
      </c>
      <c r="M108" s="60">
        <f>VLOOKUP(B108,[1]极目数据!A:P,16,0)</f>
        <v>26</v>
      </c>
      <c r="N108" s="71">
        <f>VLOOKUP(B108,[1]极目数据!A:V,22,0)</f>
        <v>11.332993</v>
      </c>
      <c r="O108" s="60">
        <f>VLOOKUP(B108,[1]极目数据!A:L,11,0)</f>
        <v>1.07</v>
      </c>
      <c r="P108" s="70">
        <f>VLOOKUP(B108,[1]极目数据!A:J,10,0)</f>
        <v>0.12618</v>
      </c>
      <c r="Q108" s="60">
        <v>39.99</v>
      </c>
      <c r="R108" s="70">
        <f t="shared" si="3"/>
        <v>0.212051744906428</v>
      </c>
      <c r="S108" s="60">
        <f>VLOOKUP(B:B,[1]极目数据!A:H,8,FALSE)</f>
        <v>21</v>
      </c>
      <c r="T108" s="60"/>
      <c r="U108" s="60">
        <f>VLOOKUP(B:B,[1]极目数据!A:U,21,FALSE)</f>
        <v>18229</v>
      </c>
    </row>
    <row r="109" s="52" customFormat="1" ht="33.4" hidden="1" customHeight="1" spans="1:21">
      <c r="A109" s="60">
        <v>108</v>
      </c>
      <c r="B109" s="61" t="s">
        <v>1255</v>
      </c>
      <c r="C109" s="61" t="s">
        <v>1256</v>
      </c>
      <c r="D109" s="60" t="s">
        <v>992</v>
      </c>
      <c r="E109" s="60" t="s">
        <v>993</v>
      </c>
      <c r="F109" s="62" t="s">
        <v>1085</v>
      </c>
      <c r="G109" s="60">
        <v>275438</v>
      </c>
      <c r="H109" s="60">
        <v>1176</v>
      </c>
      <c r="I109" s="70">
        <f>VLOOKUP(B109,[1]极目数据!A:D,4,0)</f>
        <v>-0.040185</v>
      </c>
      <c r="J109" s="60" t="str">
        <f t="shared" si="2"/>
        <v>长尾词</v>
      </c>
      <c r="K109" s="70">
        <f>VLOOKUP(B109,[1]极目数据!A:S,19,0)</f>
        <v>0.176</v>
      </c>
      <c r="L109" s="70">
        <f>VLOOKUP(B109,[1]极目数据!A:T,20,0)</f>
        <v>0</v>
      </c>
      <c r="M109" s="60">
        <f>VLOOKUP(B109,[1]极目数据!A:P,16,0)</f>
        <v>26</v>
      </c>
      <c r="N109" s="71">
        <f>VLOOKUP(B109,[1]极目数据!A:V,22,0)</f>
        <v>24.259929</v>
      </c>
      <c r="O109" s="60">
        <f>VLOOKUP(B109,[1]极目数据!A:L,11,0)</f>
        <v>0.86</v>
      </c>
      <c r="P109" s="70">
        <f>VLOOKUP(B109,[1]极目数据!A:J,10,0)</f>
        <v>0.046991</v>
      </c>
      <c r="Q109" s="60">
        <v>39.99</v>
      </c>
      <c r="R109" s="70">
        <f t="shared" si="3"/>
        <v>0.457648833693388</v>
      </c>
      <c r="S109" s="59">
        <f>VLOOKUP(B:B,[1]极目数据!A:H,8,FALSE)</f>
        <v>17</v>
      </c>
      <c r="T109" s="59"/>
      <c r="U109" s="60">
        <f>VLOOKUP(B:B,[1]极目数据!A:U,21,FALSE)</f>
        <v>43029</v>
      </c>
    </row>
    <row r="110" s="52" customFormat="1" ht="33.4" hidden="1" customHeight="1" spans="1:21">
      <c r="A110" s="60">
        <v>109</v>
      </c>
      <c r="B110" s="66" t="s">
        <v>1257</v>
      </c>
      <c r="C110" s="61" t="s">
        <v>1258</v>
      </c>
      <c r="D110" s="60" t="s">
        <v>1018</v>
      </c>
      <c r="E110" s="60" t="s">
        <v>993</v>
      </c>
      <c r="F110" s="62" t="s">
        <v>1259</v>
      </c>
      <c r="G110" s="60">
        <v>276680</v>
      </c>
      <c r="H110" s="60">
        <v>1171</v>
      </c>
      <c r="I110" s="70">
        <f>VLOOKUP(B110,[1]极目数据!A:D,4,0)</f>
        <v>-0.010843</v>
      </c>
      <c r="J110" s="60" t="str">
        <f t="shared" si="2"/>
        <v>长尾词</v>
      </c>
      <c r="K110" s="70">
        <f>VLOOKUP(B110,[1]极目数据!A:S,19,0)</f>
        <v>0.6251</v>
      </c>
      <c r="L110" s="70">
        <f>VLOOKUP(B110,[1]极目数据!A:T,20,0)</f>
        <v>0.375</v>
      </c>
      <c r="M110" s="60">
        <f>VLOOKUP(B110,[1]极目数据!A:P,16,0)</f>
        <v>11</v>
      </c>
      <c r="N110" s="71">
        <f>VLOOKUP(B110,[1]极目数据!A:V,22,0)</f>
        <v>7.107787</v>
      </c>
      <c r="O110" s="60">
        <f>VLOOKUP(B110,[1]极目数据!A:L,11,0)</f>
        <v>0.66</v>
      </c>
      <c r="P110" s="70">
        <f>VLOOKUP(B110,[1]极目数据!A:J,10,0)</f>
        <v>0.125215</v>
      </c>
      <c r="Q110" s="60">
        <v>39.99</v>
      </c>
      <c r="R110" s="70">
        <f t="shared" si="3"/>
        <v>0.131806301413632</v>
      </c>
      <c r="S110" s="59">
        <f>VLOOKUP(B:B,[1]极目数据!A:H,8,FALSE)</f>
        <v>48</v>
      </c>
      <c r="T110" s="59"/>
      <c r="U110" s="60">
        <f>VLOOKUP(B:B,[1]极目数据!A:U,21,FALSE)</f>
        <v>85</v>
      </c>
    </row>
    <row r="111" s="52" customFormat="1" ht="33.4" hidden="1" customHeight="1" spans="1:21">
      <c r="A111" s="60">
        <v>110</v>
      </c>
      <c r="B111" s="66" t="s">
        <v>1260</v>
      </c>
      <c r="C111" s="61" t="s">
        <v>1261</v>
      </c>
      <c r="D111" s="60" t="s">
        <v>992</v>
      </c>
      <c r="E111" s="60" t="s">
        <v>993</v>
      </c>
      <c r="F111" s="62" t="s">
        <v>1262</v>
      </c>
      <c r="G111" s="60">
        <v>282923</v>
      </c>
      <c r="H111" s="60">
        <v>1146</v>
      </c>
      <c r="I111" s="70">
        <f>VLOOKUP(B111,[1]极目数据!A:D,4,0)</f>
        <v>0.012542</v>
      </c>
      <c r="J111" s="60" t="str">
        <f t="shared" si="2"/>
        <v>长尾词</v>
      </c>
      <c r="K111" s="70">
        <f>VLOOKUP(B111,[1]极目数据!A:S,19,0)</f>
        <v>0.2203</v>
      </c>
      <c r="L111" s="70">
        <f>VLOOKUP(B111,[1]极目数据!A:T,20,0)</f>
        <v>0.0333</v>
      </c>
      <c r="M111" s="60">
        <f>VLOOKUP(B111,[1]极目数据!A:P,16,0)</f>
        <v>26</v>
      </c>
      <c r="N111" s="71">
        <f>VLOOKUP(B111,[1]极目数据!A:V,22,0)</f>
        <v>10.423112</v>
      </c>
      <c r="O111" s="60">
        <f>VLOOKUP(B111,[1]极目数据!A:L,11,0)</f>
        <v>0.71</v>
      </c>
      <c r="P111" s="70">
        <f>VLOOKUP(B111,[1]极目数据!A:J,10,0)</f>
        <v>0.078671</v>
      </c>
      <c r="Q111" s="60">
        <v>39.99</v>
      </c>
      <c r="R111" s="70">
        <f t="shared" si="3"/>
        <v>0.225679584721847</v>
      </c>
      <c r="S111" s="59">
        <f>VLOOKUP(B:B,[1]极目数据!A:H,8,FALSE)</f>
        <v>29</v>
      </c>
      <c r="T111" s="59"/>
      <c r="U111" s="60">
        <f>VLOOKUP(B:B,[1]极目数据!A:U,21,FALSE)</f>
        <v>4114</v>
      </c>
    </row>
    <row r="112" s="52" customFormat="1" ht="33.4" hidden="1" customHeight="1" spans="1:21">
      <c r="A112" s="60">
        <v>111</v>
      </c>
      <c r="B112" s="66" t="s">
        <v>1263</v>
      </c>
      <c r="C112" s="61" t="s">
        <v>1264</v>
      </c>
      <c r="D112" s="60" t="s">
        <v>992</v>
      </c>
      <c r="E112" s="60" t="s">
        <v>993</v>
      </c>
      <c r="F112" s="62" t="s">
        <v>994</v>
      </c>
      <c r="G112" s="60">
        <v>282923</v>
      </c>
      <c r="H112" s="60">
        <v>1146</v>
      </c>
      <c r="I112" s="70">
        <f>VLOOKUP(B112,[1]极目数据!A:D,4,0)</f>
        <v>-0.053167</v>
      </c>
      <c r="J112" s="60" t="str">
        <f t="shared" si="2"/>
        <v>长尾词</v>
      </c>
      <c r="K112" s="70">
        <f>VLOOKUP(B112,[1]极目数据!A:S,19,0)</f>
        <v>0.2291</v>
      </c>
      <c r="L112" s="70">
        <f>VLOOKUP(B112,[1]极目数据!A:T,20,0)</f>
        <v>0.1305</v>
      </c>
      <c r="M112" s="60">
        <f>VLOOKUP(B112,[1]极目数据!A:P,16,0)</f>
        <v>26</v>
      </c>
      <c r="N112" s="71">
        <f>VLOOKUP(B112,[1]极目数据!A:V,22,0)</f>
        <v>15.623054</v>
      </c>
      <c r="O112" s="60">
        <f>VLOOKUP(B112,[1]极目数据!A:L,11,0)</f>
        <v>0.74</v>
      </c>
      <c r="P112" s="70">
        <f>VLOOKUP(B112,[1]极目数据!A:J,10,0)</f>
        <v>0.063368</v>
      </c>
      <c r="Q112" s="60">
        <v>39.99</v>
      </c>
      <c r="R112" s="70">
        <f t="shared" si="3"/>
        <v>0.29201846604815</v>
      </c>
      <c r="S112" s="59">
        <f>VLOOKUP(B:B,[1]极目数据!A:H,8,FALSE)</f>
        <v>22</v>
      </c>
      <c r="T112" s="59"/>
      <c r="U112" s="60">
        <f>VLOOKUP(B:B,[1]极目数据!A:U,21,FALSE)</f>
        <v>131621</v>
      </c>
    </row>
    <row r="113" s="52" customFormat="1" ht="33.4" hidden="1" customHeight="1" spans="1:21">
      <c r="A113" s="60">
        <v>112</v>
      </c>
      <c r="B113" s="66" t="s">
        <v>1265</v>
      </c>
      <c r="C113" s="61" t="s">
        <v>1266</v>
      </c>
      <c r="D113" s="60" t="s">
        <v>992</v>
      </c>
      <c r="E113" s="60" t="s">
        <v>993</v>
      </c>
      <c r="F113" s="62" t="s">
        <v>1267</v>
      </c>
      <c r="G113" s="60">
        <v>286904</v>
      </c>
      <c r="H113" s="60">
        <v>1131</v>
      </c>
      <c r="I113" s="70">
        <f>VLOOKUP(B113,[1]极目数据!A:D,4,0)</f>
        <v>0.080397</v>
      </c>
      <c r="J113" s="60" t="str">
        <f t="shared" si="2"/>
        <v>长尾词</v>
      </c>
      <c r="K113" s="70">
        <f>VLOOKUP(B113,[1]极目数据!A:S,19,0)</f>
        <v>0.3125</v>
      </c>
      <c r="L113" s="70">
        <f>VLOOKUP(B113,[1]极目数据!A:T,20,0)</f>
        <v>0.2189</v>
      </c>
      <c r="M113" s="60">
        <f>VLOOKUP(B113,[1]极目数据!A:P,16,0)</f>
        <v>26</v>
      </c>
      <c r="N113" s="71">
        <f>VLOOKUP(B113,[1]极目数据!A:V,22,0)</f>
        <v>16.764246</v>
      </c>
      <c r="O113" s="60">
        <f>VLOOKUP(B113,[1]极目数据!A:L,11,0)</f>
        <v>1.08</v>
      </c>
      <c r="P113" s="70">
        <f>VLOOKUP(B113,[1]极目数据!A:J,10,0)</f>
        <v>0.073967</v>
      </c>
      <c r="Q113" s="60">
        <v>39.99</v>
      </c>
      <c r="R113" s="70">
        <f t="shared" si="3"/>
        <v>0.365118927196209</v>
      </c>
      <c r="S113" s="59">
        <f>VLOOKUP(B:B,[1]极目数据!A:H,8,FALSE)</f>
        <v>29</v>
      </c>
      <c r="T113" s="59"/>
      <c r="U113" s="60">
        <f>VLOOKUP(B:B,[1]极目数据!A:U,21,FALSE)</f>
        <v>21487</v>
      </c>
    </row>
    <row r="114" s="52" customFormat="1" ht="33.4" hidden="1" customHeight="1" spans="1:21">
      <c r="A114" s="60">
        <v>113</v>
      </c>
      <c r="B114" s="66" t="s">
        <v>1268</v>
      </c>
      <c r="C114" s="61" t="s">
        <v>1269</v>
      </c>
      <c r="D114" s="60" t="s">
        <v>992</v>
      </c>
      <c r="E114" s="60" t="s">
        <v>993</v>
      </c>
      <c r="F114" s="62" t="s">
        <v>1270</v>
      </c>
      <c r="G114" s="60">
        <v>290960</v>
      </c>
      <c r="H114" s="60">
        <v>1116</v>
      </c>
      <c r="I114" s="70">
        <f>VLOOKUP(B114,[1]极目数据!A:D,4,0)</f>
        <v>0.008547</v>
      </c>
      <c r="J114" s="60" t="str">
        <f t="shared" si="2"/>
        <v>长尾词</v>
      </c>
      <c r="K114" s="70">
        <f>VLOOKUP(B114,[1]极目数据!A:S,19,0)</f>
        <v>0.1674</v>
      </c>
      <c r="L114" s="70">
        <f>VLOOKUP(B114,[1]极目数据!A:T,20,0)</f>
        <v>0.1563</v>
      </c>
      <c r="M114" s="60">
        <f>VLOOKUP(B114,[1]极目数据!A:P,16,0)</f>
        <v>26</v>
      </c>
      <c r="N114" s="71">
        <f>VLOOKUP(B114,[1]极目数据!A:V,22,0)</f>
        <v>27.167603</v>
      </c>
      <c r="O114" s="60">
        <f>VLOOKUP(B114,[1]极目数据!A:L,11,0)</f>
        <v>1.34</v>
      </c>
      <c r="P114" s="70">
        <f>VLOOKUP(B114,[1]极目数据!A:J,10,0)</f>
        <v>0.065887</v>
      </c>
      <c r="Q114" s="60">
        <v>39.99</v>
      </c>
      <c r="R114" s="70">
        <f t="shared" si="3"/>
        <v>0.508573422591309</v>
      </c>
      <c r="S114" s="59">
        <f>VLOOKUP(B:B,[1]极目数据!A:H,8,FALSE)</f>
        <v>23</v>
      </c>
      <c r="T114" s="59"/>
      <c r="U114" s="60">
        <f>VLOOKUP(B:B,[1]极目数据!A:U,21,FALSE)</f>
        <v>134622</v>
      </c>
    </row>
    <row r="115" s="52" customFormat="1" ht="33.4" hidden="1" customHeight="1" spans="1:21">
      <c r="A115" s="60">
        <v>114</v>
      </c>
      <c r="B115" s="66" t="s">
        <v>1271</v>
      </c>
      <c r="C115" s="61" t="s">
        <v>1272</v>
      </c>
      <c r="D115" s="60" t="s">
        <v>1018</v>
      </c>
      <c r="E115" s="60" t="s">
        <v>993</v>
      </c>
      <c r="F115" s="62" t="s">
        <v>1026</v>
      </c>
      <c r="G115" s="60">
        <v>292318</v>
      </c>
      <c r="H115" s="60">
        <v>1111</v>
      </c>
      <c r="I115" s="70">
        <f>VLOOKUP(B115,[1]极目数据!A:D,4,0)</f>
        <v>-0.009768</v>
      </c>
      <c r="J115" s="60" t="str">
        <f t="shared" si="2"/>
        <v>长尾词</v>
      </c>
      <c r="K115" s="70">
        <f>VLOOKUP(B115,[1]极目数据!A:S,19,0)</f>
        <v>0.4318</v>
      </c>
      <c r="L115" s="70">
        <f>VLOOKUP(B115,[1]极目数据!A:T,20,0)</f>
        <v>0.3256</v>
      </c>
      <c r="M115" s="60">
        <f>VLOOKUP(B115,[1]极目数据!A:P,16,0)</f>
        <v>11</v>
      </c>
      <c r="N115" s="71">
        <f>VLOOKUP(B115,[1]极目数据!A:V,22,0)</f>
        <v>10.237798</v>
      </c>
      <c r="O115" s="60">
        <f>VLOOKUP(B115,[1]极目数据!A:L,11,0)</f>
        <v>0.87</v>
      </c>
      <c r="P115" s="70">
        <f>VLOOKUP(B115,[1]极目数据!A:J,10,0)</f>
        <v>0.113306</v>
      </c>
      <c r="Q115" s="60">
        <v>39.99</v>
      </c>
      <c r="R115" s="70">
        <f t="shared" si="3"/>
        <v>0.192006061988905</v>
      </c>
      <c r="S115" s="59">
        <f>VLOOKUP(B:B,[1]极目数据!A:H,8,FALSE)</f>
        <v>27</v>
      </c>
      <c r="T115" s="59"/>
      <c r="U115" s="60">
        <f>VLOOKUP(B:B,[1]极目数据!A:U,21,FALSE)</f>
        <v>3307</v>
      </c>
    </row>
    <row r="116" s="52" customFormat="1" ht="33.4" hidden="1" customHeight="1" spans="1:21">
      <c r="A116" s="60">
        <v>115</v>
      </c>
      <c r="B116" s="61" t="s">
        <v>1273</v>
      </c>
      <c r="C116" s="61" t="s">
        <v>1066</v>
      </c>
      <c r="D116" s="60" t="s">
        <v>1018</v>
      </c>
      <c r="E116" s="60" t="s">
        <v>993</v>
      </c>
      <c r="F116" s="62" t="s">
        <v>1274</v>
      </c>
      <c r="G116" s="60">
        <v>299230</v>
      </c>
      <c r="H116" s="60">
        <v>1085</v>
      </c>
      <c r="I116" s="70">
        <f>VLOOKUP(B116,[1]极目数据!A:D,4,0)</f>
        <v>-0.074879</v>
      </c>
      <c r="J116" s="60" t="str">
        <f t="shared" si="2"/>
        <v>长尾词</v>
      </c>
      <c r="K116" s="70">
        <f>VLOOKUP(B116,[1]极目数据!A:S,19,0)</f>
        <v>0.1907</v>
      </c>
      <c r="L116" s="70">
        <f>VLOOKUP(B116,[1]极目数据!A:T,20,0)</f>
        <v>0.1111</v>
      </c>
      <c r="M116" s="60">
        <f>VLOOKUP(B116,[1]极目数据!A:P,16,0)</f>
        <v>26</v>
      </c>
      <c r="N116" s="71">
        <f>VLOOKUP(B116,[1]极目数据!A:V,22,0)</f>
        <v>30.42</v>
      </c>
      <c r="O116" s="60">
        <f>VLOOKUP(B116,[1]极目数据!A:L,11,0)</f>
        <v>0.88</v>
      </c>
      <c r="P116" s="70">
        <f>VLOOKUP(B116,[1]极目数据!A:J,10,0)</f>
        <v>0.038462</v>
      </c>
      <c r="Q116" s="60">
        <v>39.99</v>
      </c>
      <c r="R116" s="70">
        <f t="shared" si="3"/>
        <v>0.572136170124898</v>
      </c>
      <c r="S116" s="60">
        <f>VLOOKUP(B:B,[1]极目数据!A:H,8,FALSE)</f>
        <v>4</v>
      </c>
      <c r="T116" s="60"/>
      <c r="U116" s="60">
        <f>VLOOKUP(B:B,[1]极目数据!A:U,21,FALSE)</f>
        <v>70437</v>
      </c>
    </row>
    <row r="117" s="52" customFormat="1" ht="33.4" customHeight="1" spans="1:21">
      <c r="A117" s="60">
        <v>116</v>
      </c>
      <c r="B117" s="77" t="s">
        <v>1275</v>
      </c>
      <c r="C117" s="61" t="s">
        <v>1276</v>
      </c>
      <c r="D117" s="60" t="s">
        <v>992</v>
      </c>
      <c r="E117" s="60" t="s">
        <v>993</v>
      </c>
      <c r="F117" s="62" t="s">
        <v>1277</v>
      </c>
      <c r="G117" s="60">
        <v>300682</v>
      </c>
      <c r="H117" s="60">
        <v>1080</v>
      </c>
      <c r="I117" s="70">
        <f>VLOOKUP(B117,[1]极目数据!A:D,4,0)</f>
        <v>0.117188</v>
      </c>
      <c r="J117" s="60" t="str">
        <f t="shared" si="2"/>
        <v>长尾词</v>
      </c>
      <c r="K117" s="70">
        <f>VLOOKUP(B117,[1]极目数据!A:S,19,0)</f>
        <v>0.4113</v>
      </c>
      <c r="L117" s="70">
        <f>VLOOKUP(B117,[1]极目数据!A:T,20,0)</f>
        <v>0.375</v>
      </c>
      <c r="M117" s="60">
        <f>VLOOKUP(B117,[1]极目数据!A:P,16,0)</f>
        <v>26</v>
      </c>
      <c r="N117" s="71">
        <f>VLOOKUP(B117,[1]极目数据!A:V,22,0)</f>
        <v>17.650352</v>
      </c>
      <c r="O117" s="60">
        <f>VLOOKUP(B117,[1]极目数据!A:L,11,0)</f>
        <v>1.02</v>
      </c>
      <c r="P117" s="72">
        <f>VLOOKUP(B117,[1]极目数据!A:J,10,0)</f>
        <v>0.082151</v>
      </c>
      <c r="Q117" s="60">
        <v>39.99</v>
      </c>
      <c r="R117" s="70">
        <f t="shared" si="3"/>
        <v>0.310481632532149</v>
      </c>
      <c r="S117" s="59">
        <f>VLOOKUP(B:B,[1]极目数据!A:H,8,FALSE)</f>
        <v>29</v>
      </c>
      <c r="T117" s="73">
        <f>S117/7</f>
        <v>4.14285714285714</v>
      </c>
      <c r="U117" s="60">
        <f>VLOOKUP(B:B,[1]极目数据!A:U,21,FALSE)</f>
        <v>44214</v>
      </c>
    </row>
    <row r="118" s="52" customFormat="1" ht="33.4" customHeight="1" spans="1:21">
      <c r="A118" s="60">
        <v>117</v>
      </c>
      <c r="B118" s="64" t="s">
        <v>1278</v>
      </c>
      <c r="C118" s="61" t="s">
        <v>1000</v>
      </c>
      <c r="D118" s="60" t="s">
        <v>992</v>
      </c>
      <c r="E118" s="60" t="s">
        <v>993</v>
      </c>
      <c r="F118" s="62" t="s">
        <v>1001</v>
      </c>
      <c r="G118" s="60">
        <v>303562</v>
      </c>
      <c r="H118" s="60">
        <v>1070</v>
      </c>
      <c r="I118" s="70">
        <f>VLOOKUP(B118,[1]极目数据!A:D,4,0)</f>
        <v>0.023487</v>
      </c>
      <c r="J118" s="60" t="str">
        <f t="shared" si="2"/>
        <v>长尾词</v>
      </c>
      <c r="K118" s="70">
        <f>VLOOKUP(B118,[1]极目数据!A:S,19,0)</f>
        <v>0.2453</v>
      </c>
      <c r="L118" s="70">
        <f>VLOOKUP(B118,[1]极目数据!A:T,20,0)</f>
        <v>0.0626</v>
      </c>
      <c r="M118" s="60">
        <f>VLOOKUP(B118,[1]极目数据!A:P,16,0)</f>
        <v>26</v>
      </c>
      <c r="N118" s="71">
        <f>VLOOKUP(B118,[1]极目数据!A:V,22,0)</f>
        <v>24.217679</v>
      </c>
      <c r="O118" s="60">
        <f>VLOOKUP(B118,[1]极目数据!A:L,11,0)</f>
        <v>1.47</v>
      </c>
      <c r="P118" s="72">
        <f>VLOOKUP(B118,[1]极目数据!A:J,10,0)</f>
        <v>0.080933</v>
      </c>
      <c r="Q118" s="60">
        <v>39.99</v>
      </c>
      <c r="R118" s="70">
        <f t="shared" si="3"/>
        <v>0.454192848373956</v>
      </c>
      <c r="S118" s="59">
        <f>VLOOKUP(B:B,[1]极目数据!A:H,8,FALSE)</f>
        <v>28</v>
      </c>
      <c r="T118" s="73">
        <f>S118/7</f>
        <v>4</v>
      </c>
      <c r="U118" s="60">
        <f>VLOOKUP(B:B,[1]极目数据!A:U,21,FALSE)</f>
        <v>134670</v>
      </c>
    </row>
    <row r="119" s="52" customFormat="1" ht="33.4" hidden="1" customHeight="1" spans="1:21">
      <c r="A119" s="60">
        <v>118</v>
      </c>
      <c r="B119" s="66" t="s">
        <v>1279</v>
      </c>
      <c r="C119" s="61" t="s">
        <v>1280</v>
      </c>
      <c r="D119" s="60" t="s">
        <v>1018</v>
      </c>
      <c r="E119" s="60" t="s">
        <v>993</v>
      </c>
      <c r="F119" s="62" t="s">
        <v>1026</v>
      </c>
      <c r="G119" s="60">
        <v>312638</v>
      </c>
      <c r="H119" s="60">
        <v>1040</v>
      </c>
      <c r="I119" s="70">
        <f>VLOOKUP(B119,[1]极目数据!A:D,4,0)</f>
        <v>-0.014368</v>
      </c>
      <c r="J119" s="60" t="str">
        <f t="shared" si="2"/>
        <v>长尾词</v>
      </c>
      <c r="K119" s="70">
        <f>VLOOKUP(B119,[1]极目数据!A:S,19,0)</f>
        <v>0.6019</v>
      </c>
      <c r="L119" s="70">
        <f>VLOOKUP(B119,[1]极目数据!A:T,20,0)</f>
        <v>0.3262</v>
      </c>
      <c r="M119" s="60">
        <f>VLOOKUP(B119,[1]极目数据!A:P,16,0)</f>
        <v>10</v>
      </c>
      <c r="N119" s="71">
        <f>VLOOKUP(B119,[1]极目数据!A:V,22,0)</f>
        <v>10.87878</v>
      </c>
      <c r="O119" s="60">
        <f>VLOOKUP(B119,[1]极目数据!A:L,11,0)</f>
        <v>0.88</v>
      </c>
      <c r="P119" s="70">
        <f>VLOOKUP(B119,[1]极目数据!A:J,10,0)</f>
        <v>0.107549</v>
      </c>
      <c r="Q119" s="60">
        <v>39.99</v>
      </c>
      <c r="R119" s="70">
        <f t="shared" si="3"/>
        <v>0.204609074704031</v>
      </c>
      <c r="S119" s="59">
        <f>VLOOKUP(B:B,[1]极目数据!A:H,8,FALSE)</f>
        <v>33</v>
      </c>
      <c r="T119" s="59"/>
      <c r="U119" s="60">
        <f>VLOOKUP(B:B,[1]极目数据!A:U,21,FALSE)</f>
        <v>79</v>
      </c>
    </row>
    <row r="120" s="52" customFormat="1" ht="33.4" hidden="1" customHeight="1" spans="1:21">
      <c r="A120" s="60">
        <v>119</v>
      </c>
      <c r="B120" s="61" t="s">
        <v>1281</v>
      </c>
      <c r="C120" s="61" t="s">
        <v>1132</v>
      </c>
      <c r="D120" s="60" t="s">
        <v>1018</v>
      </c>
      <c r="E120" s="60" t="s">
        <v>993</v>
      </c>
      <c r="F120" s="62" t="s">
        <v>994</v>
      </c>
      <c r="G120" s="60">
        <v>314231</v>
      </c>
      <c r="H120" s="60">
        <v>1035</v>
      </c>
      <c r="I120" s="70">
        <f>VLOOKUP(B120,[1]极目数据!A:D,4,0)</f>
        <v>0.093719</v>
      </c>
      <c r="J120" s="60" t="str">
        <f t="shared" si="2"/>
        <v>长尾词</v>
      </c>
      <c r="K120" s="70">
        <f>VLOOKUP(B120,[1]极目数据!A:S,19,0)</f>
        <v>0.2733</v>
      </c>
      <c r="L120" s="70">
        <f>VLOOKUP(B120,[1]极目数据!A:T,20,0)</f>
        <v>0.1</v>
      </c>
      <c r="M120" s="60">
        <f>VLOOKUP(B120,[1]极目数据!A:P,16,0)</f>
        <v>26</v>
      </c>
      <c r="N120" s="71">
        <f>VLOOKUP(B120,[1]极目数据!A:V,22,0)</f>
        <v>17.954517</v>
      </c>
      <c r="O120" s="60">
        <f>VLOOKUP(B120,[1]极目数据!A:L,11,0)</f>
        <v>0.68</v>
      </c>
      <c r="P120" s="70">
        <f>VLOOKUP(B120,[1]极目数据!A:J,10,0)</f>
        <v>0.050127</v>
      </c>
      <c r="Q120" s="60">
        <v>39.99</v>
      </c>
      <c r="R120" s="70">
        <f t="shared" si="3"/>
        <v>0.339223393834973</v>
      </c>
      <c r="S120" s="60">
        <f>VLOOKUP(B:B,[1]极目数据!A:H,8,FALSE)</f>
        <v>15</v>
      </c>
      <c r="T120" s="60"/>
      <c r="U120" s="60">
        <f>VLOOKUP(B:B,[1]极目数据!A:U,21,FALSE)</f>
        <v>71357</v>
      </c>
    </row>
    <row r="121" s="52" customFormat="1" ht="33.4" hidden="1" customHeight="1" spans="1:21">
      <c r="A121" s="60">
        <v>120</v>
      </c>
      <c r="B121" s="61" t="s">
        <v>1282</v>
      </c>
      <c r="C121" s="61" t="s">
        <v>1283</v>
      </c>
      <c r="D121" s="60" t="s">
        <v>1018</v>
      </c>
      <c r="E121" s="60" t="s">
        <v>993</v>
      </c>
      <c r="F121" s="62" t="s">
        <v>1284</v>
      </c>
      <c r="G121" s="60">
        <v>318954</v>
      </c>
      <c r="H121" s="60">
        <v>1020</v>
      </c>
      <c r="I121" s="70">
        <f>VLOOKUP(B121,[1]极目数据!A:D,4,0)</f>
        <v>0.039423</v>
      </c>
      <c r="J121" s="60" t="str">
        <f t="shared" si="2"/>
        <v>长尾词</v>
      </c>
      <c r="K121" s="70">
        <f>VLOOKUP(B121,[1]极目数据!A:S,19,0)</f>
        <v>0.307</v>
      </c>
      <c r="L121" s="70">
        <f>VLOOKUP(B121,[1]极目数据!A:T,20,0)</f>
        <v>0.5</v>
      </c>
      <c r="M121" s="60">
        <f>VLOOKUP(B121,[1]极目数据!A:P,16,0)</f>
        <v>26</v>
      </c>
      <c r="N121" s="71">
        <f>VLOOKUP(B121,[1]极目数据!A:V,22,0)</f>
        <v>41.066667</v>
      </c>
      <c r="O121" s="60">
        <f>VLOOKUP(B121,[1]极目数据!A:L,11,0)</f>
        <v>0.33</v>
      </c>
      <c r="P121" s="70">
        <f>VLOOKUP(B121,[1]极目数据!A:J,10,0)</f>
        <v>0.010714</v>
      </c>
      <c r="Q121" s="60">
        <v>39.99</v>
      </c>
      <c r="R121" s="70">
        <f t="shared" si="3"/>
        <v>0.770213087152692</v>
      </c>
      <c r="S121" s="60">
        <f>VLOOKUP(B:B,[1]极目数据!A:H,8,FALSE)</f>
        <v>0</v>
      </c>
      <c r="T121" s="60"/>
      <c r="U121" s="60">
        <f>VLOOKUP(B:B,[1]极目数据!A:U,21,FALSE)</f>
        <v>4678</v>
      </c>
    </row>
    <row r="122" s="52" customFormat="1" ht="33.4" hidden="1" customHeight="1" spans="1:21">
      <c r="A122" s="60">
        <v>121</v>
      </c>
      <c r="B122" s="61" t="s">
        <v>1285</v>
      </c>
      <c r="C122" s="61" t="s">
        <v>1286</v>
      </c>
      <c r="D122" s="60" t="s">
        <v>992</v>
      </c>
      <c r="E122" s="60" t="s">
        <v>993</v>
      </c>
      <c r="F122" s="62" t="s">
        <v>1287</v>
      </c>
      <c r="G122" s="60">
        <v>322131</v>
      </c>
      <c r="H122" s="60">
        <v>1010</v>
      </c>
      <c r="I122" s="70">
        <f>VLOOKUP(B122,[1]极目数据!A:D,4,0)</f>
        <v>0.138151</v>
      </c>
      <c r="J122" s="60" t="str">
        <f t="shared" si="2"/>
        <v>长尾词</v>
      </c>
      <c r="K122" s="70">
        <f>VLOOKUP(B122,[1]极目数据!A:S,19,0)</f>
        <v>0.3</v>
      </c>
      <c r="L122" s="70">
        <f>VLOOKUP(B122,[1]极目数据!A:T,20,0)</f>
        <v>0.1666</v>
      </c>
      <c r="M122" s="60">
        <f>VLOOKUP(B122,[1]极目数据!A:P,16,0)</f>
        <v>26</v>
      </c>
      <c r="N122" s="71">
        <f>VLOOKUP(B122,[1]极目数据!A:V,22,0)</f>
        <v>17.922667</v>
      </c>
      <c r="O122" s="60">
        <f>VLOOKUP(B122,[1]极目数据!A:L,11,0)</f>
        <v>1.14</v>
      </c>
      <c r="P122" s="70">
        <f>VLOOKUP(B122,[1]极目数据!A:J,10,0)</f>
        <v>0.078671</v>
      </c>
      <c r="Q122" s="60">
        <v>39.99</v>
      </c>
      <c r="R122" s="70">
        <f t="shared" si="3"/>
        <v>0.362358769835078</v>
      </c>
      <c r="S122" s="59">
        <f>VLOOKUP(B:B,[1]极目数据!A:H,8,FALSE)</f>
        <v>26</v>
      </c>
      <c r="T122" s="59"/>
      <c r="U122" s="60">
        <f>VLOOKUP(B:B,[1]极目数据!A:U,21,FALSE)</f>
        <v>1618</v>
      </c>
    </row>
    <row r="123" s="52" customFormat="1" ht="33.4" hidden="1" customHeight="1" spans="1:21">
      <c r="A123" s="60">
        <v>122</v>
      </c>
      <c r="B123" s="61" t="s">
        <v>1288</v>
      </c>
      <c r="C123" s="61" t="s">
        <v>1289</v>
      </c>
      <c r="D123" s="60" t="s">
        <v>992</v>
      </c>
      <c r="E123" s="60" t="s">
        <v>993</v>
      </c>
      <c r="F123" s="62" t="s">
        <v>1043</v>
      </c>
      <c r="G123" s="60">
        <v>327246</v>
      </c>
      <c r="H123" s="60">
        <v>994</v>
      </c>
      <c r="I123" s="70">
        <f>VLOOKUP(B123,[1]极目数据!A:D,4,0)</f>
        <v>-0.105932</v>
      </c>
      <c r="J123" s="60" t="str">
        <f t="shared" si="2"/>
        <v>长尾词</v>
      </c>
      <c r="K123" s="70">
        <f>VLOOKUP(B123,[1]极目数据!A:S,19,0)</f>
        <v>0.2284</v>
      </c>
      <c r="L123" s="70">
        <f>VLOOKUP(B123,[1]极目数据!A:T,20,0)</f>
        <v>0.1667</v>
      </c>
      <c r="M123" s="60">
        <f>VLOOKUP(B123,[1]极目数据!A:P,16,0)</f>
        <v>26</v>
      </c>
      <c r="N123" s="71">
        <f>VLOOKUP(B123,[1]极目数据!A:V,22,0)</f>
        <v>22.219925</v>
      </c>
      <c r="O123" s="60">
        <f>VLOOKUP(B123,[1]极目数据!A:L,11,0)</f>
        <v>1.19</v>
      </c>
      <c r="P123" s="70">
        <f>VLOOKUP(B123,[1]极目数据!A:J,10,0)</f>
        <v>0.059856</v>
      </c>
      <c r="Q123" s="60">
        <v>39.99</v>
      </c>
      <c r="R123" s="70">
        <f t="shared" si="3"/>
        <v>0.49715048382518</v>
      </c>
      <c r="S123" s="59">
        <f>VLOOKUP(B:B,[1]极目数据!A:H,8,FALSE)</f>
        <v>19</v>
      </c>
      <c r="T123" s="59"/>
      <c r="U123" s="60">
        <f>VLOOKUP(B:B,[1]极目数据!A:U,21,FALSE)</f>
        <v>34014</v>
      </c>
    </row>
    <row r="124" s="52" customFormat="1" ht="33.4" customHeight="1" spans="1:21">
      <c r="A124" s="60">
        <v>123</v>
      </c>
      <c r="B124" s="76" t="s">
        <v>1290</v>
      </c>
      <c r="C124" s="61" t="s">
        <v>1291</v>
      </c>
      <c r="D124" s="60" t="s">
        <v>992</v>
      </c>
      <c r="E124" s="60" t="s">
        <v>993</v>
      </c>
      <c r="F124" s="62" t="s">
        <v>1079</v>
      </c>
      <c r="G124" s="60">
        <v>329001</v>
      </c>
      <c r="H124" s="60">
        <v>989</v>
      </c>
      <c r="I124" s="70">
        <f>VLOOKUP(B124,[1]极目数据!A:D,4,0)</f>
        <v>-0.136513</v>
      </c>
      <c r="J124" s="60" t="str">
        <f t="shared" si="2"/>
        <v>长尾词</v>
      </c>
      <c r="K124" s="70">
        <f>VLOOKUP(B124,[1]极目数据!A:S,19,0)</f>
        <v>0.2142</v>
      </c>
      <c r="L124" s="70">
        <f>VLOOKUP(B124,[1]极目数据!A:T,20,0)</f>
        <v>0.1154</v>
      </c>
      <c r="M124" s="60">
        <f>VLOOKUP(B124,[1]极目数据!A:P,16,0)</f>
        <v>26</v>
      </c>
      <c r="N124" s="71">
        <f>VLOOKUP(B124,[1]极目数据!A:V,22,0)</f>
        <v>10.956523</v>
      </c>
      <c r="O124" s="60">
        <f>VLOOKUP(B124,[1]极目数据!A:L,11,0)</f>
        <v>0.67</v>
      </c>
      <c r="P124" s="72">
        <f>VLOOKUP(B124,[1]极目数据!A:J,10,0)</f>
        <v>0.08123</v>
      </c>
      <c r="Q124" s="60">
        <v>39.99</v>
      </c>
      <c r="R124" s="70">
        <f t="shared" si="3"/>
        <v>0.20625616825233</v>
      </c>
      <c r="S124" s="59">
        <f>VLOOKUP(B:B,[1]极目数据!A:H,8,FALSE)</f>
        <v>26</v>
      </c>
      <c r="T124" s="73">
        <f>S124/7</f>
        <v>3.71428571428571</v>
      </c>
      <c r="U124" s="60">
        <f>VLOOKUP(B:B,[1]极目数据!A:U,21,FALSE)</f>
        <v>111020</v>
      </c>
    </row>
    <row r="125" s="52" customFormat="1" ht="33.4" customHeight="1" spans="1:21">
      <c r="A125" s="60">
        <v>124</v>
      </c>
      <c r="B125" s="77" t="s">
        <v>1292</v>
      </c>
      <c r="C125" s="61" t="s">
        <v>1006</v>
      </c>
      <c r="D125" s="60" t="s">
        <v>992</v>
      </c>
      <c r="E125" s="60" t="s">
        <v>993</v>
      </c>
      <c r="F125" s="62" t="s">
        <v>1055</v>
      </c>
      <c r="G125" s="60">
        <v>330706</v>
      </c>
      <c r="H125" s="60">
        <v>984</v>
      </c>
      <c r="I125" s="70">
        <f>VLOOKUP(B125,[1]极目数据!A:D,4,0)</f>
        <v>0.210892</v>
      </c>
      <c r="J125" s="60" t="str">
        <f t="shared" si="2"/>
        <v>长尾词</v>
      </c>
      <c r="K125" s="70">
        <f>VLOOKUP(B125,[1]极目数据!A:S,19,0)</f>
        <v>0.2718</v>
      </c>
      <c r="L125" s="70">
        <f>VLOOKUP(B125,[1]极目数据!A:T,20,0)</f>
        <v>0.1666</v>
      </c>
      <c r="M125" s="60">
        <f>VLOOKUP(B125,[1]极目数据!A:P,16,0)</f>
        <v>26</v>
      </c>
      <c r="N125" s="71">
        <f>VLOOKUP(B125,[1]极目数据!A:V,22,0)</f>
        <v>17.017124</v>
      </c>
      <c r="O125" s="60">
        <f>VLOOKUP(B125,[1]极目数据!A:L,11,0)</f>
        <v>1</v>
      </c>
      <c r="P125" s="72">
        <f>VLOOKUP(B125,[1]极目数据!A:J,10,0)</f>
        <v>0.081095</v>
      </c>
      <c r="Q125" s="60">
        <v>39.99</v>
      </c>
      <c r="R125" s="70">
        <f t="shared" si="3"/>
        <v>0.30835750123794</v>
      </c>
      <c r="S125" s="59">
        <f>VLOOKUP(B:B,[1]极目数据!A:H,8,FALSE)</f>
        <v>26</v>
      </c>
      <c r="T125" s="73">
        <f>S125/7</f>
        <v>3.71428571428571</v>
      </c>
      <c r="U125" s="60">
        <f>VLOOKUP(B:B,[1]极目数据!A:U,21,FALSE)</f>
        <v>70275</v>
      </c>
    </row>
    <row r="126" s="52" customFormat="1" ht="33.4" customHeight="1" spans="1:21">
      <c r="A126" s="60">
        <v>125</v>
      </c>
      <c r="B126" s="78" t="s">
        <v>1293</v>
      </c>
      <c r="C126" s="61" t="s">
        <v>1294</v>
      </c>
      <c r="D126" s="60" t="s">
        <v>992</v>
      </c>
      <c r="E126" s="60" t="s">
        <v>993</v>
      </c>
      <c r="F126" s="62" t="s">
        <v>1295</v>
      </c>
      <c r="G126" s="60">
        <v>330706</v>
      </c>
      <c r="H126" s="60">
        <v>984</v>
      </c>
      <c r="I126" s="70">
        <f>VLOOKUP(B126,[1]极目数据!A:D,4,0)</f>
        <v>0.013417</v>
      </c>
      <c r="J126" s="60" t="str">
        <f t="shared" si="2"/>
        <v>长尾词</v>
      </c>
      <c r="K126" s="70">
        <f>VLOOKUP(B126,[1]极目数据!A:S,19,0)</f>
        <v>0.2359</v>
      </c>
      <c r="L126" s="70">
        <f>VLOOKUP(B126,[1]极目数据!A:T,20,0)</f>
        <v>0.1905</v>
      </c>
      <c r="M126" s="60">
        <f>VLOOKUP(B126,[1]极目数据!A:P,16,0)</f>
        <v>26</v>
      </c>
      <c r="N126" s="71">
        <f>VLOOKUP(B126,[1]极目数据!A:V,22,0)</f>
        <v>10.856554</v>
      </c>
      <c r="O126" s="60">
        <f>VLOOKUP(B126,[1]极目数据!A:L,11,0)</f>
        <v>1.05</v>
      </c>
      <c r="P126" s="72">
        <f>VLOOKUP(B126,[1]极目数据!A:J,10,0)</f>
        <v>0.128954</v>
      </c>
      <c r="Q126" s="60">
        <v>39.99</v>
      </c>
      <c r="R126" s="70">
        <f t="shared" si="3"/>
        <v>0.203611862687743</v>
      </c>
      <c r="S126" s="59">
        <f>VLOOKUP(B:B,[1]极目数据!A:H,8,FALSE)</f>
        <v>59</v>
      </c>
      <c r="T126" s="73">
        <f>S126/7</f>
        <v>8.42857142857143</v>
      </c>
      <c r="U126" s="60">
        <f>VLOOKUP(B:B,[1]极目数据!A:U,21,FALSE)</f>
        <v>23744</v>
      </c>
    </row>
    <row r="127" s="52" customFormat="1" ht="33.4" hidden="1" customHeight="1" spans="1:21">
      <c r="A127" s="60">
        <v>126</v>
      </c>
      <c r="B127" s="68" t="s">
        <v>1296</v>
      </c>
      <c r="C127" s="61" t="s">
        <v>1297</v>
      </c>
      <c r="D127" s="60" t="s">
        <v>1018</v>
      </c>
      <c r="E127" s="60" t="s">
        <v>993</v>
      </c>
      <c r="F127" s="62" t="s">
        <v>1298</v>
      </c>
      <c r="G127" s="60">
        <v>330706</v>
      </c>
      <c r="H127" s="60">
        <v>984</v>
      </c>
      <c r="I127" s="70">
        <f>VLOOKUP(B127,[1]极目数据!A:D,4,0)</f>
        <v>0.075103</v>
      </c>
      <c r="J127" s="60" t="str">
        <f t="shared" si="2"/>
        <v>长尾词</v>
      </c>
      <c r="K127" s="70">
        <f>VLOOKUP(B127,[1]极目数据!A:S,19,0)</f>
        <v>0.2769</v>
      </c>
      <c r="L127" s="70">
        <f>VLOOKUP(B127,[1]极目数据!A:T,20,0)</f>
        <v>0.2174</v>
      </c>
      <c r="M127" s="60">
        <f>VLOOKUP(B127,[1]极目数据!A:P,16,0)</f>
        <v>26</v>
      </c>
      <c r="N127" s="71">
        <f>VLOOKUP(B127,[1]极目数据!A:V,22,0)</f>
        <v>7.51881</v>
      </c>
      <c r="O127" s="60">
        <f>VLOOKUP(B127,[1]极目数据!A:L,11,0)</f>
        <v>0.69</v>
      </c>
      <c r="P127" s="70">
        <f>VLOOKUP(B127,[1]极目数据!A:J,10,0)</f>
        <v>0.12236</v>
      </c>
      <c r="Q127" s="60">
        <v>39.99</v>
      </c>
      <c r="R127" s="70">
        <f t="shared" si="3"/>
        <v>0.141012696783218</v>
      </c>
      <c r="S127" s="60">
        <f>VLOOKUP(B:B,[1]极目数据!A:H,8,FALSE)</f>
        <v>38</v>
      </c>
      <c r="T127" s="60"/>
      <c r="U127" s="60">
        <f>VLOOKUP(B:B,[1]极目数据!A:U,21,FALSE)</f>
        <v>6262</v>
      </c>
    </row>
    <row r="128" s="52" customFormat="1" ht="33.4" hidden="1" customHeight="1" spans="1:21">
      <c r="A128" s="60">
        <v>127</v>
      </c>
      <c r="B128" s="68" t="s">
        <v>1299</v>
      </c>
      <c r="C128" s="61" t="s">
        <v>1300</v>
      </c>
      <c r="D128" s="60" t="s">
        <v>1018</v>
      </c>
      <c r="E128" s="60" t="s">
        <v>993</v>
      </c>
      <c r="F128" s="62" t="s">
        <v>1301</v>
      </c>
      <c r="G128" s="60">
        <v>332382</v>
      </c>
      <c r="H128" s="60">
        <v>979</v>
      </c>
      <c r="I128" s="70">
        <f>VLOOKUP(B128,[1]极目数据!A:D,4,0)</f>
        <v>0.049909</v>
      </c>
      <c r="J128" s="60" t="str">
        <f t="shared" si="2"/>
        <v>长尾词</v>
      </c>
      <c r="K128" s="70">
        <f>VLOOKUP(B128,[1]极目数据!A:S,19,0)</f>
        <v>0.2938</v>
      </c>
      <c r="L128" s="70">
        <f>VLOOKUP(B128,[1]极目数据!A:T,20,0)</f>
        <v>0.1957</v>
      </c>
      <c r="M128" s="60">
        <f>VLOOKUP(B128,[1]极目数据!A:P,16,0)</f>
        <v>26</v>
      </c>
      <c r="N128" s="71">
        <f>VLOOKUP(B128,[1]极目数据!A:V,22,0)</f>
        <v>7.573023</v>
      </c>
      <c r="O128" s="60">
        <f>VLOOKUP(B128,[1]极目数据!A:L,11,0)</f>
        <v>0.68</v>
      </c>
      <c r="P128" s="70">
        <f>VLOOKUP(B128,[1]极目数据!A:J,10,0)</f>
        <v>0.120163</v>
      </c>
      <c r="Q128" s="60">
        <v>39.99</v>
      </c>
      <c r="R128" s="70">
        <f t="shared" si="3"/>
        <v>0.141509874610035</v>
      </c>
      <c r="S128" s="60">
        <f>VLOOKUP(B:B,[1]极目数据!A:H,8,FALSE)</f>
        <v>55</v>
      </c>
      <c r="T128" s="60"/>
      <c r="U128" s="60">
        <f>VLOOKUP(B:B,[1]极目数据!A:U,21,FALSE)</f>
        <v>1992</v>
      </c>
    </row>
    <row r="129" s="52" customFormat="1" ht="33.4" hidden="1" customHeight="1" spans="1:21">
      <c r="A129" s="60">
        <v>128</v>
      </c>
      <c r="B129" s="68" t="s">
        <v>1302</v>
      </c>
      <c r="C129" s="61" t="s">
        <v>1303</v>
      </c>
      <c r="D129" s="60" t="s">
        <v>992</v>
      </c>
      <c r="E129" s="60" t="s">
        <v>993</v>
      </c>
      <c r="F129" s="62" t="s">
        <v>1304</v>
      </c>
      <c r="G129" s="60">
        <v>339529</v>
      </c>
      <c r="H129" s="60">
        <v>959</v>
      </c>
      <c r="I129" s="70">
        <f>VLOOKUP(B129,[1]极目数据!A:D,4,0)</f>
        <v>0.015952</v>
      </c>
      <c r="J129" s="60" t="str">
        <f t="shared" si="2"/>
        <v>长尾词</v>
      </c>
      <c r="K129" s="70">
        <f>VLOOKUP(B129,[1]极目数据!A:S,19,0)</f>
        <v>0.3105</v>
      </c>
      <c r="L129" s="70">
        <f>VLOOKUP(B129,[1]极目数据!A:T,20,0)</f>
        <v>0.1632</v>
      </c>
      <c r="M129" s="60">
        <f>VLOOKUP(B129,[1]极目数据!A:P,16,0)</f>
        <v>26</v>
      </c>
      <c r="N129" s="71">
        <f>VLOOKUP(B129,[1]极目数据!A:V,22,0)</f>
        <v>17.160001</v>
      </c>
      <c r="O129" s="60">
        <f>VLOOKUP(B129,[1]极目数据!A:L,11,0)</f>
        <v>1.01</v>
      </c>
      <c r="P129" s="70">
        <f>VLOOKUP(B129,[1]极目数据!A:J,10,0)</f>
        <v>0.078671</v>
      </c>
      <c r="Q129" s="60">
        <v>39.99</v>
      </c>
      <c r="R129" s="70">
        <f t="shared" si="3"/>
        <v>0.321037155731078</v>
      </c>
      <c r="S129" s="59">
        <f>VLOOKUP(B:B,[1]极目数据!A:H,8,FALSE)</f>
        <v>24</v>
      </c>
      <c r="T129" s="59"/>
      <c r="U129" s="60">
        <f>VLOOKUP(B:B,[1]极目数据!A:U,21,FALSE)</f>
        <v>42542</v>
      </c>
    </row>
    <row r="130" s="52" customFormat="1" ht="33.4" hidden="1" customHeight="1" spans="1:21">
      <c r="A130" s="60">
        <v>129</v>
      </c>
      <c r="B130" s="68" t="s">
        <v>1305</v>
      </c>
      <c r="C130" s="61" t="s">
        <v>1306</v>
      </c>
      <c r="D130" s="60" t="s">
        <v>1018</v>
      </c>
      <c r="E130" s="60" t="s">
        <v>993</v>
      </c>
      <c r="F130" s="62" t="s">
        <v>1128</v>
      </c>
      <c r="G130" s="60">
        <v>339529</v>
      </c>
      <c r="H130" s="60">
        <v>959</v>
      </c>
      <c r="I130" s="70">
        <f>VLOOKUP(B130,[1]极目数据!A:D,4,0)</f>
        <v>-0.136441</v>
      </c>
      <c r="J130" s="60" t="str">
        <f t="shared" ref="J130:J193" si="4">_xlfn.IFS(G130&lt;=50000,"大词",AND(G130&gt;50000,G130&lt;=200000),"中词",G130&gt;200000,"长尾词")</f>
        <v>长尾词</v>
      </c>
      <c r="K130" s="70">
        <f>VLOOKUP(B130,[1]极目数据!A:S,19,0)</f>
        <v>0.2947</v>
      </c>
      <c r="L130" s="70">
        <f>VLOOKUP(B130,[1]极目数据!A:T,20,0)</f>
        <v>0.25</v>
      </c>
      <c r="M130" s="60">
        <f>VLOOKUP(B130,[1]极目数据!A:P,16,0)</f>
        <v>26</v>
      </c>
      <c r="N130" s="71">
        <f>VLOOKUP(B130,[1]极目数据!A:V,22,0)</f>
        <v>11.058667</v>
      </c>
      <c r="O130" s="60">
        <f>VLOOKUP(B130,[1]极目数据!A:L,11,0)</f>
        <v>0.65</v>
      </c>
      <c r="P130" s="70">
        <f>VLOOKUP(B130,[1]极目数据!A:J,10,0)</f>
        <v>0.078671</v>
      </c>
      <c r="Q130" s="60">
        <v>39.99</v>
      </c>
      <c r="R130" s="70">
        <f t="shared" ref="R130:R193" si="5">O130/(P130*Q130)</f>
        <v>0.206608070520001</v>
      </c>
      <c r="S130" s="60">
        <f>VLOOKUP(B:B,[1]极目数据!A:H,8,FALSE)</f>
        <v>24</v>
      </c>
      <c r="T130" s="60"/>
      <c r="U130" s="60">
        <f>VLOOKUP(B:B,[1]极目数据!A:U,21,FALSE)</f>
        <v>30522</v>
      </c>
    </row>
    <row r="131" s="52" customFormat="1" ht="33.4" hidden="1" customHeight="1" spans="1:21">
      <c r="A131" s="60">
        <v>130</v>
      </c>
      <c r="B131" s="68" t="s">
        <v>1307</v>
      </c>
      <c r="C131" s="61" t="s">
        <v>1308</v>
      </c>
      <c r="D131" s="60" t="s">
        <v>1018</v>
      </c>
      <c r="E131" s="60" t="s">
        <v>993</v>
      </c>
      <c r="F131" s="62" t="s">
        <v>1309</v>
      </c>
      <c r="G131" s="60">
        <v>341298</v>
      </c>
      <c r="H131" s="60">
        <v>954</v>
      </c>
      <c r="I131" s="70">
        <f>VLOOKUP(B131,[1]极目数据!A:D,4,0)</f>
        <v>0.197166</v>
      </c>
      <c r="J131" s="60" t="str">
        <f t="shared" si="4"/>
        <v>长尾词</v>
      </c>
      <c r="K131" s="70">
        <f>VLOOKUP(B131,[1]极目数据!A:S,19,0)</f>
        <v>0.3863</v>
      </c>
      <c r="L131" s="70">
        <f>VLOOKUP(B131,[1]极目数据!A:T,20,0)</f>
        <v>0.4</v>
      </c>
      <c r="M131" s="60">
        <f>VLOOKUP(B131,[1]极目数据!A:P,16,0)</f>
        <v>26</v>
      </c>
      <c r="N131" s="71">
        <f>VLOOKUP(B131,[1]极目数据!A:V,22,0)</f>
        <v>756.916667</v>
      </c>
      <c r="O131" s="60">
        <f>VLOOKUP(B131,[1]极目数据!A:L,11,0)</f>
        <v>5.81</v>
      </c>
      <c r="P131" s="70">
        <f>VLOOKUP(B131,[1]极目数据!A:J,10,0)</f>
        <v>0.010239</v>
      </c>
      <c r="Q131" s="60">
        <v>39.99</v>
      </c>
      <c r="R131" s="70">
        <f t="shared" si="5"/>
        <v>14.1895030354913</v>
      </c>
      <c r="S131" s="60">
        <f>VLOOKUP(B:B,[1]极目数据!A:H,8,FALSE)</f>
        <v>2</v>
      </c>
      <c r="T131" s="60"/>
      <c r="U131" s="60">
        <f>VLOOKUP(B:B,[1]极目数据!A:U,21,FALSE)</f>
        <v>70769</v>
      </c>
    </row>
    <row r="132" s="52" customFormat="1" ht="33.4" customHeight="1" spans="1:21">
      <c r="A132" s="60">
        <v>131</v>
      </c>
      <c r="B132" s="78" t="s">
        <v>1310</v>
      </c>
      <c r="C132" s="61" t="s">
        <v>1311</v>
      </c>
      <c r="D132" s="60" t="s">
        <v>992</v>
      </c>
      <c r="E132" s="60" t="s">
        <v>993</v>
      </c>
      <c r="F132" s="62" t="s">
        <v>1021</v>
      </c>
      <c r="G132" s="60">
        <v>343083</v>
      </c>
      <c r="H132" s="60">
        <v>949</v>
      </c>
      <c r="I132" s="70">
        <f>VLOOKUP(B132,[1]极目数据!A:D,4,0)</f>
        <v>0.382716</v>
      </c>
      <c r="J132" s="60" t="str">
        <f t="shared" si="4"/>
        <v>长尾词</v>
      </c>
      <c r="K132" s="70">
        <f>VLOOKUP(B132,[1]极目数据!A:S,19,0)</f>
        <v>0.2447</v>
      </c>
      <c r="L132" s="70">
        <f>VLOOKUP(B132,[1]极目数据!A:T,20,0)</f>
        <v>0.0939</v>
      </c>
      <c r="M132" s="60">
        <f>VLOOKUP(B132,[1]极目数据!A:P,16,0)</f>
        <v>26</v>
      </c>
      <c r="N132" s="71">
        <f>VLOOKUP(B132,[1]极目数据!A:V,22,0)</f>
        <v>16.28163</v>
      </c>
      <c r="O132" s="60">
        <f>VLOOKUP(B132,[1]极目数据!A:L,11,0)</f>
        <v>1.46</v>
      </c>
      <c r="P132" s="72">
        <f>VLOOKUP(B132,[1]极目数据!A:J,10,0)</f>
        <v>0.119153</v>
      </c>
      <c r="Q132" s="60">
        <v>39.99</v>
      </c>
      <c r="R132" s="70">
        <f t="shared" si="5"/>
        <v>0.306405439072625</v>
      </c>
      <c r="S132" s="59">
        <f>VLOOKUP(B:B,[1]极目数据!A:H,8,FALSE)</f>
        <v>46</v>
      </c>
      <c r="T132" s="73">
        <f>S132/7</f>
        <v>6.57142857142857</v>
      </c>
      <c r="U132" s="60">
        <f>VLOOKUP(B:B,[1]极目数据!A:U,21,FALSE)</f>
        <v>28828</v>
      </c>
    </row>
    <row r="133" s="52" customFormat="1" ht="33.4" hidden="1" customHeight="1" spans="1:21">
      <c r="A133" s="60">
        <v>132</v>
      </c>
      <c r="B133" s="61" t="s">
        <v>1312</v>
      </c>
      <c r="C133" s="61" t="s">
        <v>1313</v>
      </c>
      <c r="D133" s="60" t="s">
        <v>992</v>
      </c>
      <c r="E133" s="60" t="s">
        <v>993</v>
      </c>
      <c r="F133" s="62" t="s">
        <v>1314</v>
      </c>
      <c r="G133" s="60">
        <v>348675</v>
      </c>
      <c r="H133" s="60">
        <v>934</v>
      </c>
      <c r="I133" s="70">
        <f>VLOOKUP(B133,[1]极目数据!A:D,4,0)</f>
        <v>0.026887</v>
      </c>
      <c r="J133" s="60" t="str">
        <f t="shared" si="4"/>
        <v>长尾词</v>
      </c>
      <c r="K133" s="70">
        <f>VLOOKUP(B133,[1]极目数据!A:S,19,0)</f>
        <v>0.1893</v>
      </c>
      <c r="L133" s="70">
        <f>VLOOKUP(B133,[1]极目数据!A:T,20,0)</f>
        <v>0.0909</v>
      </c>
      <c r="M133" s="60">
        <f>VLOOKUP(B133,[1]极目数据!A:P,16,0)</f>
        <v>12</v>
      </c>
      <c r="N133" s="71">
        <f>VLOOKUP(B133,[1]极目数据!A:V,22,0)</f>
        <v>14.872001</v>
      </c>
      <c r="O133" s="60">
        <f>VLOOKUP(B133,[1]极目数据!A:L,11,0)</f>
        <v>0.83</v>
      </c>
      <c r="P133" s="70">
        <f>VLOOKUP(B133,[1]极目数据!A:J,10,0)</f>
        <v>0.078671</v>
      </c>
      <c r="Q133" s="60">
        <v>39.99</v>
      </c>
      <c r="R133" s="70">
        <f t="shared" si="5"/>
        <v>0.263822613125539</v>
      </c>
      <c r="S133" s="59">
        <f>VLOOKUP(B:B,[1]极目数据!A:H,8,FALSE)</f>
        <v>24</v>
      </c>
      <c r="T133" s="59"/>
      <c r="U133" s="60">
        <f>VLOOKUP(B:B,[1]极目数据!A:U,21,FALSE)</f>
        <v>30021</v>
      </c>
    </row>
    <row r="134" s="52" customFormat="1" ht="33.4" hidden="1" customHeight="1" spans="1:21">
      <c r="A134" s="60">
        <v>133</v>
      </c>
      <c r="B134" s="61" t="s">
        <v>1315</v>
      </c>
      <c r="C134" s="61" t="s">
        <v>1316</v>
      </c>
      <c r="D134" s="60" t="s">
        <v>1018</v>
      </c>
      <c r="E134" s="60" t="s">
        <v>993</v>
      </c>
      <c r="F134" s="62" t="s">
        <v>1317</v>
      </c>
      <c r="G134" s="60">
        <v>350689</v>
      </c>
      <c r="H134" s="60">
        <v>929</v>
      </c>
      <c r="I134" s="70">
        <f>VLOOKUP(B134,[1]极目数据!A:D,4,0)</f>
        <v>-0.025641</v>
      </c>
      <c r="J134" s="60" t="str">
        <f t="shared" si="4"/>
        <v>长尾词</v>
      </c>
      <c r="K134" s="70">
        <f>VLOOKUP(B134,[1]极目数据!A:S,19,0)</f>
        <v>0.3751</v>
      </c>
      <c r="L134" s="70">
        <f>VLOOKUP(B134,[1]极目数据!A:T,20,0)</f>
        <v>0.3558</v>
      </c>
      <c r="M134" s="60">
        <f>VLOOKUP(B134,[1]极目数据!A:P,16,0)</f>
        <v>12</v>
      </c>
      <c r="N134" s="71">
        <f>VLOOKUP(B134,[1]极目数据!A:V,22,0)</f>
        <v>11.57605</v>
      </c>
      <c r="O134" s="60">
        <f>VLOOKUP(B134,[1]极目数据!A:L,11,0)</f>
        <v>0.64</v>
      </c>
      <c r="P134" s="70">
        <f>VLOOKUP(B134,[1]极目数据!A:J,10,0)</f>
        <v>0.109709</v>
      </c>
      <c r="Q134" s="60">
        <v>39.99</v>
      </c>
      <c r="R134" s="70">
        <f t="shared" si="5"/>
        <v>0.145876828703662</v>
      </c>
      <c r="S134" s="60">
        <f>VLOOKUP(B:B,[1]极目数据!A:H,8,FALSE)</f>
        <v>40</v>
      </c>
      <c r="T134" s="60"/>
      <c r="U134" s="60">
        <f>VLOOKUP(B:B,[1]极目数据!A:U,21,FALSE)</f>
        <v>56452</v>
      </c>
    </row>
    <row r="135" s="52" customFormat="1" ht="33.4" hidden="1" customHeight="1" spans="1:21">
      <c r="A135" s="60">
        <v>134</v>
      </c>
      <c r="B135" s="61" t="s">
        <v>1318</v>
      </c>
      <c r="C135" s="61" t="s">
        <v>1319</v>
      </c>
      <c r="D135" s="60" t="s">
        <v>1018</v>
      </c>
      <c r="E135" s="60" t="s">
        <v>993</v>
      </c>
      <c r="F135" s="62" t="s">
        <v>1019</v>
      </c>
      <c r="G135" s="60">
        <v>354614</v>
      </c>
      <c r="H135" s="60">
        <v>919</v>
      </c>
      <c r="I135" s="70">
        <f>VLOOKUP(B135,[1]极目数据!A:D,4,0)</f>
        <v>-0.069524</v>
      </c>
      <c r="J135" s="60" t="str">
        <f t="shared" si="4"/>
        <v>长尾词</v>
      </c>
      <c r="K135" s="70">
        <f>VLOOKUP(B135,[1]极目数据!A:S,19,0)</f>
        <v>0.2197</v>
      </c>
      <c r="L135" s="70">
        <f>VLOOKUP(B135,[1]极目数据!A:T,20,0)</f>
        <v>0.2727</v>
      </c>
      <c r="M135" s="60">
        <f>VLOOKUP(B135,[1]极目数据!A:P,16,0)</f>
        <v>12</v>
      </c>
      <c r="N135" s="71">
        <f>VLOOKUP(B135,[1]极目数据!A:V,22,0)</f>
        <v>13.834374</v>
      </c>
      <c r="O135" s="60">
        <f>VLOOKUP(B135,[1]极目数据!A:L,11,0)</f>
        <v>0.5</v>
      </c>
      <c r="P135" s="70">
        <f>VLOOKUP(B135,[1]极目数据!A:J,10,0)</f>
        <v>0.047707</v>
      </c>
      <c r="Q135" s="60">
        <v>39.99</v>
      </c>
      <c r="R135" s="70">
        <f t="shared" si="5"/>
        <v>0.262081576738117</v>
      </c>
      <c r="S135" s="60">
        <f>VLOOKUP(B:B,[1]极目数据!A:H,8,FALSE)</f>
        <v>12</v>
      </c>
      <c r="T135" s="60"/>
      <c r="U135" s="60">
        <f>VLOOKUP(B:B,[1]极目数据!A:U,21,FALSE)</f>
        <v>106093</v>
      </c>
    </row>
    <row r="136" s="52" customFormat="1" ht="33.4" hidden="1" customHeight="1" spans="1:21">
      <c r="A136" s="60">
        <v>135</v>
      </c>
      <c r="B136" s="61" t="s">
        <v>1320</v>
      </c>
      <c r="C136" s="61" t="s">
        <v>1321</v>
      </c>
      <c r="D136" s="60" t="s">
        <v>1018</v>
      </c>
      <c r="E136" s="60" t="s">
        <v>993</v>
      </c>
      <c r="F136" s="62" t="s">
        <v>1317</v>
      </c>
      <c r="G136" s="60">
        <v>358710</v>
      </c>
      <c r="H136" s="60">
        <v>909</v>
      </c>
      <c r="I136" s="70">
        <f>VLOOKUP(B136,[1]极目数据!A:D,4,0)</f>
        <v>0.005198</v>
      </c>
      <c r="J136" s="60" t="str">
        <f t="shared" si="4"/>
        <v>长尾词</v>
      </c>
      <c r="K136" s="70">
        <f>VLOOKUP(B136,[1]极目数据!A:S,19,0)</f>
        <v>0.3</v>
      </c>
      <c r="L136" s="70">
        <f>VLOOKUP(B136,[1]极目数据!A:T,20,0)</f>
        <v>0.2333</v>
      </c>
      <c r="M136" s="60">
        <f>VLOOKUP(B136,[1]极目数据!A:P,16,0)</f>
        <v>12</v>
      </c>
      <c r="N136" s="71">
        <f>VLOOKUP(B136,[1]极目数据!A:V,22,0)</f>
        <v>20.74826</v>
      </c>
      <c r="O136" s="60">
        <f>VLOOKUP(B136,[1]极目数据!A:L,11,0)</f>
        <v>0.78</v>
      </c>
      <c r="P136" s="70">
        <f>VLOOKUP(B136,[1]极目数据!A:J,10,0)</f>
        <v>0.050125</v>
      </c>
      <c r="Q136" s="60">
        <v>39.99</v>
      </c>
      <c r="R136" s="70">
        <f t="shared" si="5"/>
        <v>0.389124712599596</v>
      </c>
      <c r="S136" s="60">
        <f>VLOOKUP(B:B,[1]极目数据!A:H,8,FALSE)</f>
        <v>13</v>
      </c>
      <c r="T136" s="60"/>
      <c r="U136" s="60">
        <f>VLOOKUP(B:B,[1]极目数据!A:U,21,FALSE)</f>
        <v>119404</v>
      </c>
    </row>
    <row r="137" s="52" customFormat="1" ht="33.4" hidden="1" customHeight="1" spans="1:21">
      <c r="A137" s="60">
        <v>136</v>
      </c>
      <c r="B137" s="61" t="s">
        <v>1322</v>
      </c>
      <c r="C137" s="61" t="s">
        <v>1323</v>
      </c>
      <c r="D137" s="60" t="s">
        <v>1018</v>
      </c>
      <c r="E137" s="60" t="s">
        <v>993</v>
      </c>
      <c r="F137" s="62" t="s">
        <v>1324</v>
      </c>
      <c r="G137" s="60">
        <v>360785</v>
      </c>
      <c r="H137" s="60">
        <v>904</v>
      </c>
      <c r="I137" s="70">
        <f>VLOOKUP(B137,[1]极目数据!A:D,4,0)</f>
        <v>-0.005171</v>
      </c>
      <c r="J137" s="60" t="str">
        <f t="shared" si="4"/>
        <v>长尾词</v>
      </c>
      <c r="K137" s="70">
        <f>VLOOKUP(B137,[1]极目数据!A:S,19,0)</f>
        <v>0.2011</v>
      </c>
      <c r="L137" s="70">
        <f>VLOOKUP(B137,[1]极目数据!A:T,20,0)</f>
        <v>0.1428</v>
      </c>
      <c r="M137" s="60">
        <f>VLOOKUP(B137,[1]极目数据!A:P,16,0)</f>
        <v>12</v>
      </c>
      <c r="N137" s="71">
        <f>VLOOKUP(B137,[1]极目数据!A:V,22,0)</f>
        <v>41.174566</v>
      </c>
      <c r="O137" s="60">
        <f>VLOOKUP(B137,[1]极目数据!A:L,11,0)</f>
        <v>0.65</v>
      </c>
      <c r="P137" s="70">
        <f>VLOOKUP(B137,[1]极目数据!A:J,10,0)</f>
        <v>0.025501</v>
      </c>
      <c r="Q137" s="60">
        <v>39.99</v>
      </c>
      <c r="R137" s="70">
        <f t="shared" si="5"/>
        <v>0.637389259867416</v>
      </c>
      <c r="S137" s="60">
        <f>VLOOKUP(B:B,[1]极目数据!A:H,8,FALSE)</f>
        <v>7</v>
      </c>
      <c r="T137" s="60"/>
      <c r="U137" s="60">
        <f>VLOOKUP(B:B,[1]极目数据!A:U,21,FALSE)</f>
        <v>723</v>
      </c>
    </row>
    <row r="138" s="52" customFormat="1" ht="33.4" hidden="1" customHeight="1" spans="1:21">
      <c r="A138" s="60">
        <v>137</v>
      </c>
      <c r="B138" s="61" t="s">
        <v>1325</v>
      </c>
      <c r="C138" s="61" t="s">
        <v>1326</v>
      </c>
      <c r="D138" s="60" t="s">
        <v>1018</v>
      </c>
      <c r="E138" s="60" t="s">
        <v>993</v>
      </c>
      <c r="F138" s="62" t="s">
        <v>994</v>
      </c>
      <c r="G138" s="60">
        <v>360785</v>
      </c>
      <c r="H138" s="60">
        <v>904</v>
      </c>
      <c r="I138" s="70">
        <f>VLOOKUP(B138,[1]极目数据!A:D,4,0)</f>
        <v>-0.00625</v>
      </c>
      <c r="J138" s="60" t="str">
        <f t="shared" si="4"/>
        <v>长尾词</v>
      </c>
      <c r="K138" s="70">
        <f>VLOOKUP(B138,[1]极目数据!A:S,19,0)</f>
        <v>0.2178</v>
      </c>
      <c r="L138" s="70">
        <f>VLOOKUP(B138,[1]极目数据!A:T,20,0)</f>
        <v>0.4286</v>
      </c>
      <c r="M138" s="60">
        <f>VLOOKUP(B138,[1]极目数据!A:P,16,0)</f>
        <v>12</v>
      </c>
      <c r="N138" s="71">
        <f>VLOOKUP(B138,[1]极目数据!A:V,22,0)</f>
        <v>52.145238</v>
      </c>
      <c r="O138" s="60">
        <f>VLOOKUP(B138,[1]极目数据!A:L,11,0)</f>
        <v>0.91</v>
      </c>
      <c r="P138" s="70">
        <f>VLOOKUP(B138,[1]极目数据!A:J,10,0)</f>
        <v>0.023204</v>
      </c>
      <c r="Q138" s="60">
        <v>39.99</v>
      </c>
      <c r="R138" s="70">
        <f t="shared" si="5"/>
        <v>0.980679577755152</v>
      </c>
      <c r="S138" s="60">
        <f>VLOOKUP(B:B,[1]极目数据!A:H,8,FALSE)</f>
        <v>6</v>
      </c>
      <c r="T138" s="60"/>
      <c r="U138" s="60">
        <f>VLOOKUP(B:B,[1]极目数据!A:U,21,FALSE)</f>
        <v>65171</v>
      </c>
    </row>
    <row r="139" s="52" customFormat="1" ht="33.4" customHeight="1" spans="1:21">
      <c r="A139" s="60">
        <v>138</v>
      </c>
      <c r="B139" s="64" t="s">
        <v>1327</v>
      </c>
      <c r="C139" s="61" t="s">
        <v>1000</v>
      </c>
      <c r="D139" s="60" t="s">
        <v>992</v>
      </c>
      <c r="E139" s="60" t="s">
        <v>993</v>
      </c>
      <c r="F139" s="62" t="s">
        <v>1026</v>
      </c>
      <c r="G139" s="60">
        <v>360785</v>
      </c>
      <c r="H139" s="60">
        <v>904</v>
      </c>
      <c r="I139" s="70">
        <f>VLOOKUP(B139,[1]极目数据!A:D,4,0)</f>
        <v>-0.150927</v>
      </c>
      <c r="J139" s="60" t="str">
        <f t="shared" si="4"/>
        <v>长尾词</v>
      </c>
      <c r="K139" s="70">
        <f>VLOOKUP(B139,[1]极目数据!A:S,19,0)</f>
        <v>0.2291</v>
      </c>
      <c r="L139" s="70">
        <f>VLOOKUP(B139,[1]极目数据!A:T,20,0)</f>
        <v>0.2581</v>
      </c>
      <c r="M139" s="60">
        <f>VLOOKUP(B139,[1]极目数据!A:P,16,0)</f>
        <v>12</v>
      </c>
      <c r="N139" s="71">
        <f>VLOOKUP(B139,[1]极目数据!A:V,22,0)</f>
        <v>6.654241</v>
      </c>
      <c r="O139" s="60">
        <f>VLOOKUP(B139,[1]极目数据!A:L,11,0)</f>
        <v>0.71</v>
      </c>
      <c r="P139" s="72">
        <f>VLOOKUP(B139,[1]极目数据!A:J,10,0)</f>
        <v>0.142766</v>
      </c>
      <c r="Q139" s="60">
        <v>39.99</v>
      </c>
      <c r="R139" s="70">
        <f t="shared" si="5"/>
        <v>0.124360412210557</v>
      </c>
      <c r="S139" s="59">
        <f>VLOOKUP(B:B,[1]极目数据!A:H,8,FALSE)</f>
        <v>28</v>
      </c>
      <c r="T139" s="73">
        <f>S139/7</f>
        <v>4</v>
      </c>
      <c r="U139" s="60">
        <f>VLOOKUP(B:B,[1]极目数据!A:U,21,FALSE)</f>
        <v>130904</v>
      </c>
    </row>
    <row r="140" s="52" customFormat="1" ht="33.4" hidden="1" customHeight="1" spans="1:21">
      <c r="A140" s="60">
        <v>139</v>
      </c>
      <c r="B140" s="61" t="s">
        <v>1328</v>
      </c>
      <c r="C140" s="61" t="s">
        <v>1329</v>
      </c>
      <c r="D140" s="60" t="s">
        <v>992</v>
      </c>
      <c r="E140" s="60" t="s">
        <v>993</v>
      </c>
      <c r="F140" s="62" t="s">
        <v>1112</v>
      </c>
      <c r="G140" s="60">
        <v>362913</v>
      </c>
      <c r="H140" s="60">
        <v>898</v>
      </c>
      <c r="I140" s="70">
        <f>VLOOKUP(B140,[1]极目数据!A:D,4,0)</f>
        <v>-0.066406</v>
      </c>
      <c r="J140" s="60" t="str">
        <f t="shared" si="4"/>
        <v>长尾词</v>
      </c>
      <c r="K140" s="70">
        <f>VLOOKUP(B140,[1]极目数据!A:S,19,0)</f>
        <v>0.2247</v>
      </c>
      <c r="L140" s="70">
        <f>VLOOKUP(B140,[1]极目数据!A:T,20,0)</f>
        <v>0.1764</v>
      </c>
      <c r="M140" s="60">
        <f>VLOOKUP(B140,[1]极目数据!A:P,16,0)</f>
        <v>12</v>
      </c>
      <c r="N140" s="71">
        <f>VLOOKUP(B140,[1]极目数据!A:V,22,0)</f>
        <v>14.82699</v>
      </c>
      <c r="O140" s="60">
        <f>VLOOKUP(B140,[1]极目数据!A:L,11,0)</f>
        <v>0.62</v>
      </c>
      <c r="P140" s="70">
        <f>VLOOKUP(B140,[1]极目数据!A:J,10,0)</f>
        <v>0.052607</v>
      </c>
      <c r="Q140" s="60">
        <v>39.99</v>
      </c>
      <c r="R140" s="70">
        <f t="shared" si="5"/>
        <v>0.294711273575612</v>
      </c>
      <c r="S140" s="59">
        <f>VLOOKUP(B:B,[1]极目数据!A:H,8,FALSE)</f>
        <v>15</v>
      </c>
      <c r="T140" s="59"/>
      <c r="U140" s="60">
        <f>VLOOKUP(B:B,[1]极目数据!A:U,21,FALSE)</f>
        <v>2291</v>
      </c>
    </row>
    <row r="141" s="52" customFormat="1" ht="33.4" hidden="1" customHeight="1" spans="1:21">
      <c r="A141" s="60">
        <v>140</v>
      </c>
      <c r="B141" s="61" t="s">
        <v>1330</v>
      </c>
      <c r="C141" s="61" t="s">
        <v>1331</v>
      </c>
      <c r="D141" s="60" t="s">
        <v>1018</v>
      </c>
      <c r="E141" s="60" t="s">
        <v>993</v>
      </c>
      <c r="F141" s="62" t="s">
        <v>1332</v>
      </c>
      <c r="G141" s="60">
        <v>364961</v>
      </c>
      <c r="H141" s="60">
        <v>893</v>
      </c>
      <c r="I141" s="70">
        <f>VLOOKUP(B141,[1]极目数据!A:D,4,0)</f>
        <v>0.028108</v>
      </c>
      <c r="J141" s="60" t="str">
        <f t="shared" si="4"/>
        <v>长尾词</v>
      </c>
      <c r="K141" s="70">
        <f>VLOOKUP(B141,[1]极目数据!A:S,19,0)</f>
        <v>0.1637</v>
      </c>
      <c r="L141" s="70">
        <f>VLOOKUP(B141,[1]极目数据!A:T,20,0)</f>
        <v>0.0588</v>
      </c>
      <c r="M141" s="60">
        <f>VLOOKUP(B141,[1]极目数据!A:P,16,0)</f>
        <v>12</v>
      </c>
      <c r="N141" s="71">
        <f>VLOOKUP(B141,[1]极目数据!A:V,22,0)</f>
        <v>8.462533</v>
      </c>
      <c r="O141" s="60">
        <f>VLOOKUP(B141,[1]极目数据!A:L,11,0)</f>
        <v>0.54</v>
      </c>
      <c r="P141" s="70">
        <f>VLOOKUP(B141,[1]极目数据!A:J,10,0)</f>
        <v>0.085081</v>
      </c>
      <c r="Q141" s="60">
        <v>39.99</v>
      </c>
      <c r="R141" s="70">
        <f t="shared" si="5"/>
        <v>0.158712002021144</v>
      </c>
      <c r="S141" s="60">
        <f>VLOOKUP(B:B,[1]极目数据!A:H,8,FALSE)</f>
        <v>25</v>
      </c>
      <c r="T141" s="60"/>
      <c r="U141" s="60">
        <f>VLOOKUP(B:B,[1]极目数据!A:U,21,FALSE)</f>
        <v>139503</v>
      </c>
    </row>
    <row r="142" s="52" customFormat="1" ht="33.4" customHeight="1" spans="1:21">
      <c r="A142" s="60">
        <v>141</v>
      </c>
      <c r="B142" s="61" t="s">
        <v>1333</v>
      </c>
      <c r="C142" s="61" t="s">
        <v>1334</v>
      </c>
      <c r="D142" s="60" t="s">
        <v>992</v>
      </c>
      <c r="E142" s="60" t="s">
        <v>993</v>
      </c>
      <c r="F142" s="62" t="s">
        <v>1026</v>
      </c>
      <c r="G142" s="60">
        <v>364961</v>
      </c>
      <c r="H142" s="60">
        <v>893</v>
      </c>
      <c r="I142" s="70">
        <f>VLOOKUP(B142,[1]极目数据!A:D,4,0)</f>
        <v>-0.051844</v>
      </c>
      <c r="J142" s="60" t="str">
        <f t="shared" si="4"/>
        <v>长尾词</v>
      </c>
      <c r="K142" s="70">
        <f>VLOOKUP(B142,[1]极目数据!A:S,19,0)</f>
        <v>0.3446</v>
      </c>
      <c r="L142" s="70">
        <f>VLOOKUP(B142,[1]极目数据!A:T,20,0)</f>
        <v>0.175</v>
      </c>
      <c r="M142" s="60">
        <f>VLOOKUP(B142,[1]极目数据!A:P,16,0)</f>
        <v>12</v>
      </c>
      <c r="N142" s="71">
        <f>VLOOKUP(B142,[1]极目数据!A:V,22,0)</f>
        <v>23.064154</v>
      </c>
      <c r="O142" s="60">
        <f>VLOOKUP(B142,[1]极目数据!A:L,11,0)</f>
        <v>1.48</v>
      </c>
      <c r="P142" s="72">
        <f>VLOOKUP(B142,[1]极目数据!A:J,10,0)</f>
        <v>0.085414</v>
      </c>
      <c r="Q142" s="60">
        <v>39.99</v>
      </c>
      <c r="R142" s="70">
        <f t="shared" si="5"/>
        <v>0.433292578653128</v>
      </c>
      <c r="S142" s="59">
        <f>VLOOKUP(B:B,[1]极目数据!A:H,8,FALSE)</f>
        <v>36</v>
      </c>
      <c r="T142" s="73">
        <f>S142/7</f>
        <v>5.14285714285714</v>
      </c>
      <c r="U142" s="60">
        <f>VLOOKUP(B:B,[1]极目数据!A:U,21,FALSE)</f>
        <v>86312</v>
      </c>
    </row>
    <row r="143" s="52" customFormat="1" ht="33.4" hidden="1" customHeight="1" spans="1:21">
      <c r="A143" s="60">
        <v>142</v>
      </c>
      <c r="B143" s="66" t="s">
        <v>1335</v>
      </c>
      <c r="C143" s="61" t="s">
        <v>1336</v>
      </c>
      <c r="D143" s="60" t="s">
        <v>1018</v>
      </c>
      <c r="E143" s="60" t="s">
        <v>993</v>
      </c>
      <c r="F143" s="62" t="s">
        <v>1170</v>
      </c>
      <c r="G143" s="60">
        <v>371327</v>
      </c>
      <c r="H143" s="60">
        <v>878</v>
      </c>
      <c r="I143" s="70">
        <f>VLOOKUP(B143,[1]极目数据!A:D,4,0)</f>
        <v>-0.006803</v>
      </c>
      <c r="J143" s="60" t="str">
        <f t="shared" si="4"/>
        <v>长尾词</v>
      </c>
      <c r="K143" s="70">
        <f>VLOOKUP(B143,[1]极目数据!A:S,19,0)</f>
        <v>0.5345</v>
      </c>
      <c r="L143" s="70">
        <f>VLOOKUP(B143,[1]极目数据!A:T,20,0)</f>
        <v>0.2963</v>
      </c>
      <c r="M143" s="60">
        <f>VLOOKUP(B143,[1]极目数据!A:P,16,0)</f>
        <v>9</v>
      </c>
      <c r="N143" s="71">
        <f>VLOOKUP(B143,[1]极目数据!A:V,22,0)</f>
        <v>7.308529</v>
      </c>
      <c r="O143" s="60">
        <f>VLOOKUP(B143,[1]极目数据!A:L,11,0)</f>
        <v>0.63</v>
      </c>
      <c r="P143" s="70">
        <f>VLOOKUP(B143,[1]极目数据!A:J,10,0)</f>
        <v>0.105356</v>
      </c>
      <c r="Q143" s="60">
        <v>39.99</v>
      </c>
      <c r="R143" s="70">
        <f t="shared" si="5"/>
        <v>0.149530529676726</v>
      </c>
      <c r="S143" s="59">
        <f>VLOOKUP(B:B,[1]极目数据!A:H,8,FALSE)</f>
        <v>20</v>
      </c>
      <c r="T143" s="59"/>
      <c r="U143" s="60">
        <f>VLOOKUP(B:B,[1]极目数据!A:U,21,FALSE)</f>
        <v>5387</v>
      </c>
    </row>
    <row r="144" s="52" customFormat="1" ht="33.4" hidden="1" customHeight="1" spans="1:21">
      <c r="A144" s="60">
        <v>143</v>
      </c>
      <c r="B144" s="66" t="s">
        <v>1337</v>
      </c>
      <c r="C144" s="61" t="s">
        <v>1091</v>
      </c>
      <c r="D144" s="60" t="s">
        <v>1018</v>
      </c>
      <c r="E144" s="60" t="s">
        <v>993</v>
      </c>
      <c r="F144" s="62" t="s">
        <v>1026</v>
      </c>
      <c r="G144" s="60">
        <v>385161</v>
      </c>
      <c r="H144" s="60">
        <v>848</v>
      </c>
      <c r="I144" s="70">
        <f>VLOOKUP(B144,[1]极目数据!A:D,4,0)</f>
        <v>-0.044397</v>
      </c>
      <c r="J144" s="60" t="str">
        <f t="shared" si="4"/>
        <v>长尾词</v>
      </c>
      <c r="K144" s="70">
        <f>VLOOKUP(B144,[1]极目数据!A:S,19,0)</f>
        <v>0.5357</v>
      </c>
      <c r="L144" s="70">
        <f>VLOOKUP(B144,[1]极目数据!A:T,20,0)</f>
        <v>0.3871</v>
      </c>
      <c r="M144" s="60">
        <f>VLOOKUP(B144,[1]极目数据!A:P,16,0)</f>
        <v>12</v>
      </c>
      <c r="N144" s="71">
        <f>VLOOKUP(B144,[1]极目数据!A:V,22,0)</f>
        <v>9.979817</v>
      </c>
      <c r="O144" s="60">
        <f>VLOOKUP(B144,[1]极目数据!A:L,11,0)</f>
        <v>0.79</v>
      </c>
      <c r="P144" s="70">
        <f>VLOOKUP(B144,[1]极目数据!A:J,10,0)</f>
        <v>0.105212</v>
      </c>
      <c r="Q144" s="60">
        <v>39.99</v>
      </c>
      <c r="R144" s="70">
        <f t="shared" si="5"/>
        <v>0.187763170880543</v>
      </c>
      <c r="S144" s="59">
        <f>VLOOKUP(B:B,[1]极目数据!A:H,8,FALSE)</f>
        <v>44</v>
      </c>
      <c r="T144" s="59"/>
      <c r="U144" s="60">
        <f>VLOOKUP(B:B,[1]极目数据!A:U,21,FALSE)</f>
        <v>18047</v>
      </c>
    </row>
    <row r="145" s="52" customFormat="1" ht="33.4" hidden="1" customHeight="1" spans="1:21">
      <c r="A145" s="60">
        <v>144</v>
      </c>
      <c r="B145" s="61" t="s">
        <v>1338</v>
      </c>
      <c r="C145" s="61" t="s">
        <v>1339</v>
      </c>
      <c r="D145" s="60" t="s">
        <v>1018</v>
      </c>
      <c r="E145" s="60" t="s">
        <v>993</v>
      </c>
      <c r="F145" s="62" t="s">
        <v>1317</v>
      </c>
      <c r="G145" s="60">
        <v>387509</v>
      </c>
      <c r="H145" s="60">
        <v>843</v>
      </c>
      <c r="I145" s="70">
        <f>VLOOKUP(B145,[1]极目数据!A:D,4,0)</f>
        <v>0.137975</v>
      </c>
      <c r="J145" s="60" t="str">
        <f t="shared" si="4"/>
        <v>长尾词</v>
      </c>
      <c r="K145" s="70">
        <f>VLOOKUP(B145,[1]极目数据!A:S,19,0)</f>
        <v>0.4192</v>
      </c>
      <c r="L145" s="70">
        <f>VLOOKUP(B145,[1]极目数据!A:T,20,0)</f>
        <v>0.375</v>
      </c>
      <c r="M145" s="60">
        <f>VLOOKUP(B145,[1]极目数据!A:P,16,0)</f>
        <v>12</v>
      </c>
      <c r="N145" s="71">
        <f>VLOOKUP(B145,[1]极目数据!A:V,22,0)</f>
        <v>11.526269</v>
      </c>
      <c r="O145" s="60">
        <f>VLOOKUP(B145,[1]极目数据!A:L,11,0)</f>
        <v>0.9</v>
      </c>
      <c r="P145" s="70">
        <f>VLOOKUP(B145,[1]极目数据!A:J,10,0)</f>
        <v>0.105845</v>
      </c>
      <c r="Q145" s="60">
        <v>39.99</v>
      </c>
      <c r="R145" s="70">
        <f t="shared" si="5"/>
        <v>0.212628148770387</v>
      </c>
      <c r="S145" s="60">
        <f>VLOOKUP(B:B,[1]极目数据!A:H,8,FALSE)</f>
        <v>34</v>
      </c>
      <c r="T145" s="60"/>
      <c r="U145" s="60">
        <f>VLOOKUP(B:B,[1]极目数据!A:U,21,FALSE)</f>
        <v>32755</v>
      </c>
    </row>
    <row r="146" s="52" customFormat="1" ht="33.4" hidden="1" customHeight="1" spans="1:21">
      <c r="A146" s="60">
        <v>145</v>
      </c>
      <c r="B146" s="61" t="s">
        <v>1340</v>
      </c>
      <c r="C146" s="61" t="s">
        <v>1006</v>
      </c>
      <c r="D146" s="60" t="s">
        <v>1018</v>
      </c>
      <c r="E146" s="60" t="s">
        <v>993</v>
      </c>
      <c r="F146" s="62"/>
      <c r="G146" s="60">
        <v>387509</v>
      </c>
      <c r="H146" s="60">
        <v>843</v>
      </c>
      <c r="I146" s="70">
        <f>VLOOKUP(B146,[1]极目数据!A:D,4,0)</f>
        <v>0.035714</v>
      </c>
      <c r="J146" s="60" t="str">
        <f t="shared" si="4"/>
        <v>长尾词</v>
      </c>
      <c r="K146" s="70">
        <f>VLOOKUP(B146,[1]极目数据!A:S,19,0)</f>
        <v>0.4312</v>
      </c>
      <c r="L146" s="70">
        <f>VLOOKUP(B146,[1]极目数据!A:T,20,0)</f>
        <v>0.25</v>
      </c>
      <c r="M146" s="60">
        <f>VLOOKUP(B146,[1]极目数据!A:P,16,0)</f>
        <v>12</v>
      </c>
      <c r="N146" s="71" t="str">
        <f>VLOOKUP(B146,[1]极目数据!A:V,22,0)</f>
        <v/>
      </c>
      <c r="O146" s="60">
        <f>VLOOKUP(B146,[1]极目数据!A:L,11,0)</f>
        <v>0</v>
      </c>
      <c r="P146" s="70">
        <f>VLOOKUP(B146,[1]极目数据!A:J,10,0)</f>
        <v>0.067464</v>
      </c>
      <c r="Q146" s="60">
        <v>39.99</v>
      </c>
      <c r="R146" s="70">
        <f t="shared" si="5"/>
        <v>0</v>
      </c>
      <c r="S146" s="60">
        <f>VLOOKUP(B:B,[1]极目数据!A:H,8,FALSE)</f>
        <v>18</v>
      </c>
      <c r="T146" s="60"/>
      <c r="U146" s="60">
        <f>VLOOKUP(B:B,[1]极目数据!A:U,21,FALSE)</f>
        <v>110</v>
      </c>
    </row>
    <row r="147" s="52" customFormat="1" ht="33.4" hidden="1" customHeight="1" spans="1:21">
      <c r="A147" s="60">
        <v>146</v>
      </c>
      <c r="B147" s="61" t="s">
        <v>1341</v>
      </c>
      <c r="C147" s="61" t="s">
        <v>1006</v>
      </c>
      <c r="D147" s="60" t="s">
        <v>992</v>
      </c>
      <c r="E147" s="60" t="s">
        <v>993</v>
      </c>
      <c r="F147" s="62" t="s">
        <v>1094</v>
      </c>
      <c r="G147" s="60">
        <v>387509</v>
      </c>
      <c r="H147" s="60">
        <v>843</v>
      </c>
      <c r="I147" s="70">
        <f>VLOOKUP(B147,[1]极目数据!A:D,4,0)</f>
        <v>0.161499</v>
      </c>
      <c r="J147" s="60" t="str">
        <f t="shared" si="4"/>
        <v>长尾词</v>
      </c>
      <c r="K147" s="70">
        <f>VLOOKUP(B147,[1]极目数据!A:S,19,0)</f>
        <v>0.1677</v>
      </c>
      <c r="L147" s="70">
        <f>VLOOKUP(B147,[1]极目数据!A:T,20,0)</f>
        <v>0</v>
      </c>
      <c r="M147" s="60">
        <f>VLOOKUP(B147,[1]极目数据!A:P,16,0)</f>
        <v>12</v>
      </c>
      <c r="N147" s="71">
        <f>VLOOKUP(B147,[1]极目数据!A:V,22,0)</f>
        <v>23.779374</v>
      </c>
      <c r="O147" s="60">
        <f>VLOOKUP(B147,[1]极目数据!A:L,11,0)</f>
        <v>1.1</v>
      </c>
      <c r="P147" s="70">
        <f>VLOOKUP(B147,[1]极目数据!A:J,10,0)</f>
        <v>0.064762</v>
      </c>
      <c r="Q147" s="60">
        <v>39.99</v>
      </c>
      <c r="R147" s="70">
        <f t="shared" si="5"/>
        <v>0.424737912960992</v>
      </c>
      <c r="S147" s="59">
        <f>VLOOKUP(B:B,[1]极目数据!A:H,8,FALSE)</f>
        <v>17</v>
      </c>
      <c r="T147" s="59"/>
      <c r="U147" s="60">
        <f>VLOOKUP(B:B,[1]极目数据!A:U,21,FALSE)</f>
        <v>128182</v>
      </c>
    </row>
    <row r="148" s="52" customFormat="1" ht="33.4" hidden="1" customHeight="1" spans="1:21">
      <c r="A148" s="60">
        <v>147</v>
      </c>
      <c r="B148" s="61" t="s">
        <v>1342</v>
      </c>
      <c r="C148" s="61" t="s">
        <v>1343</v>
      </c>
      <c r="D148" s="60" t="s">
        <v>1018</v>
      </c>
      <c r="E148" s="60" t="s">
        <v>993</v>
      </c>
      <c r="F148" s="62" t="s">
        <v>1344</v>
      </c>
      <c r="G148" s="60">
        <v>389813</v>
      </c>
      <c r="H148" s="60">
        <v>838</v>
      </c>
      <c r="I148" s="70">
        <f>VLOOKUP(B148,[1]极目数据!A:D,4,0)</f>
        <v>-0.169145</v>
      </c>
      <c r="J148" s="60" t="str">
        <f t="shared" si="4"/>
        <v>长尾词</v>
      </c>
      <c r="K148" s="70">
        <f>VLOOKUP(B148,[1]极目数据!A:S,19,0)</f>
        <v>0.4217</v>
      </c>
      <c r="L148" s="70">
        <f>VLOOKUP(B148,[1]极目数据!A:T,20,0)</f>
        <v>0.3809</v>
      </c>
      <c r="M148" s="60">
        <f>VLOOKUP(B148,[1]极目数据!A:P,16,0)</f>
        <v>12</v>
      </c>
      <c r="N148" s="71">
        <f>VLOOKUP(B148,[1]极目数据!A:V,22,0)</f>
        <v>16.126084</v>
      </c>
      <c r="O148" s="60">
        <f>VLOOKUP(B148,[1]极目数据!A:L,11,0)</f>
        <v>1.22</v>
      </c>
      <c r="P148" s="70">
        <f>VLOOKUP(B148,[1]极目数据!A:J,10,0)</f>
        <v>0.100458</v>
      </c>
      <c r="Q148" s="60">
        <v>39.99</v>
      </c>
      <c r="R148" s="70">
        <f t="shared" si="5"/>
        <v>0.303685389981153</v>
      </c>
      <c r="S148" s="60">
        <f>VLOOKUP(B:B,[1]极目数据!A:H,8,FALSE)</f>
        <v>31</v>
      </c>
      <c r="T148" s="60"/>
      <c r="U148" s="60">
        <f>VLOOKUP(B:B,[1]极目数据!A:U,21,FALSE)</f>
        <v>26858</v>
      </c>
    </row>
    <row r="149" s="52" customFormat="1" ht="33.4" hidden="1" customHeight="1" spans="1:21">
      <c r="A149" s="60">
        <v>148</v>
      </c>
      <c r="B149" s="61" t="s">
        <v>1345</v>
      </c>
      <c r="C149" s="61" t="s">
        <v>1227</v>
      </c>
      <c r="D149" s="60" t="s">
        <v>992</v>
      </c>
      <c r="E149" s="60" t="s">
        <v>993</v>
      </c>
      <c r="F149" s="62" t="s">
        <v>1346</v>
      </c>
      <c r="G149" s="60">
        <v>392277</v>
      </c>
      <c r="H149" s="60">
        <v>833</v>
      </c>
      <c r="I149" s="70">
        <f>VLOOKUP(B149,[1]极目数据!A:D,4,0)</f>
        <v>0.286541</v>
      </c>
      <c r="J149" s="60" t="str">
        <f t="shared" si="4"/>
        <v>长尾词</v>
      </c>
      <c r="K149" s="70">
        <f>VLOOKUP(B149,[1]极目数据!A:S,19,0)</f>
        <v>0.1757</v>
      </c>
      <c r="L149" s="70">
        <f>VLOOKUP(B149,[1]极目数据!A:T,20,0)</f>
        <v>0.125</v>
      </c>
      <c r="M149" s="60">
        <f>VLOOKUP(B149,[1]极目数据!A:P,16,0)</f>
        <v>12</v>
      </c>
      <c r="N149" s="71">
        <f>VLOOKUP(B149,[1]极目数据!A:V,22,0)</f>
        <v>19.462266</v>
      </c>
      <c r="O149" s="60">
        <f>VLOOKUP(B149,[1]极目数据!A:L,11,0)</f>
        <v>0.88</v>
      </c>
      <c r="P149" s="70">
        <f>VLOOKUP(B149,[1]极目数据!A:J,10,0)</f>
        <v>0.054464</v>
      </c>
      <c r="Q149" s="60">
        <v>39.99</v>
      </c>
      <c r="R149" s="70">
        <f t="shared" si="5"/>
        <v>0.40403755462955</v>
      </c>
      <c r="S149" s="59">
        <f>VLOOKUP(B:B,[1]极目数据!A:H,8,FALSE)</f>
        <v>14</v>
      </c>
      <c r="T149" s="59"/>
      <c r="U149" s="60">
        <f>VLOOKUP(B:B,[1]极目数据!A:U,21,FALSE)</f>
        <v>139104</v>
      </c>
    </row>
    <row r="150" s="52" customFormat="1" ht="33.4" hidden="1" customHeight="1" spans="1:21">
      <c r="A150" s="60">
        <v>149</v>
      </c>
      <c r="B150" s="79" t="s">
        <v>1347</v>
      </c>
      <c r="C150" s="61" t="s">
        <v>1348</v>
      </c>
      <c r="D150" s="60" t="s">
        <v>1018</v>
      </c>
      <c r="E150" s="60" t="s">
        <v>993</v>
      </c>
      <c r="F150" s="62" t="s">
        <v>1007</v>
      </c>
      <c r="G150" s="60">
        <v>392277</v>
      </c>
      <c r="H150" s="60">
        <v>833</v>
      </c>
      <c r="I150" s="70">
        <f>VLOOKUP(B150,[1]极目数据!A:D,4,0)</f>
        <v>0.023377</v>
      </c>
      <c r="J150" s="60" t="str">
        <f t="shared" si="4"/>
        <v>长尾词</v>
      </c>
      <c r="K150" s="70">
        <f>VLOOKUP(B150,[1]极目数据!A:S,19,0)</f>
        <v>0.5455</v>
      </c>
      <c r="L150" s="70">
        <f>VLOOKUP(B150,[1]极目数据!A:T,20,0)</f>
        <v>0.5483</v>
      </c>
      <c r="M150" s="60">
        <f>VLOOKUP(B150,[1]极目数据!A:P,16,0)</f>
        <v>11</v>
      </c>
      <c r="N150" s="71">
        <f>VLOOKUP(B150,[1]极目数据!A:V,22,0)</f>
        <v>86.432</v>
      </c>
      <c r="O150" s="60">
        <f>VLOOKUP(B150,[1]极目数据!A:L,11,0)</f>
        <v>9.93</v>
      </c>
      <c r="P150" s="70">
        <f>VLOOKUP(B150,[1]极目数据!A:J,10,0)</f>
        <v>0.145548</v>
      </c>
      <c r="Q150" s="60">
        <v>39.99</v>
      </c>
      <c r="R150" s="70">
        <f t="shared" si="5"/>
        <v>1.70604939964482</v>
      </c>
      <c r="S150" s="59">
        <f>VLOOKUP(B:B,[1]极目数据!A:H,8,FALSE)</f>
        <v>48</v>
      </c>
      <c r="T150" s="59"/>
      <c r="U150" s="60">
        <f>VLOOKUP(B:B,[1]极目数据!A:U,21,FALSE)</f>
        <v>236</v>
      </c>
    </row>
    <row r="151" s="52" customFormat="1" ht="33.4" hidden="1" customHeight="1" spans="1:21">
      <c r="A151" s="60">
        <v>150</v>
      </c>
      <c r="B151" s="61" t="s">
        <v>1349</v>
      </c>
      <c r="C151" s="61" t="s">
        <v>1350</v>
      </c>
      <c r="D151" s="60" t="s">
        <v>1018</v>
      </c>
      <c r="E151" s="60" t="s">
        <v>993</v>
      </c>
      <c r="F151" s="62" t="s">
        <v>1351</v>
      </c>
      <c r="G151" s="60">
        <v>397087</v>
      </c>
      <c r="H151" s="60">
        <v>823</v>
      </c>
      <c r="I151" s="70">
        <f>VLOOKUP(B151,[1]极目数据!A:D,4,0)</f>
        <v>0.197817</v>
      </c>
      <c r="J151" s="60" t="str">
        <f t="shared" si="4"/>
        <v>长尾词</v>
      </c>
      <c r="K151" s="70">
        <f>VLOOKUP(B151,[1]极目数据!A:S,19,0)</f>
        <v>0.1902</v>
      </c>
      <c r="L151" s="70">
        <f>VLOOKUP(B151,[1]极目数据!A:T,20,0)</f>
        <v>0.2667</v>
      </c>
      <c r="M151" s="60">
        <f>VLOOKUP(B151,[1]极目数据!A:P,16,0)</f>
        <v>12</v>
      </c>
      <c r="N151" s="71">
        <f>VLOOKUP(B151,[1]极目数据!A:V,22,0)</f>
        <v>17.081303</v>
      </c>
      <c r="O151" s="60">
        <f>VLOOKUP(B151,[1]极目数据!A:L,11,0)</f>
        <v>0.99</v>
      </c>
      <c r="P151" s="70">
        <f>VLOOKUP(B151,[1]极目数据!A:J,10,0)</f>
        <v>0.063812</v>
      </c>
      <c r="Q151" s="60">
        <v>39.99</v>
      </c>
      <c r="R151" s="70">
        <f t="shared" si="5"/>
        <v>0.387955071887134</v>
      </c>
      <c r="S151" s="60">
        <f>VLOOKUP(B:B,[1]极目数据!A:H,8,FALSE)</f>
        <v>17</v>
      </c>
      <c r="T151" s="60"/>
      <c r="U151" s="60">
        <f>VLOOKUP(B:B,[1]极目数据!A:U,21,FALSE)</f>
        <v>685</v>
      </c>
    </row>
    <row r="152" s="52" customFormat="1" ht="33.4" customHeight="1" spans="1:21">
      <c r="A152" s="60">
        <v>151</v>
      </c>
      <c r="B152" s="75" t="s">
        <v>1352</v>
      </c>
      <c r="C152" s="61" t="s">
        <v>1353</v>
      </c>
      <c r="D152" s="60" t="s">
        <v>992</v>
      </c>
      <c r="E152" s="60" t="s">
        <v>993</v>
      </c>
      <c r="F152" s="62" t="s">
        <v>1354</v>
      </c>
      <c r="G152" s="60">
        <v>397087</v>
      </c>
      <c r="H152" s="60">
        <v>823</v>
      </c>
      <c r="I152" s="70">
        <f>VLOOKUP(B152,[1]极目数据!A:D,4,0)</f>
        <v>-0.071823</v>
      </c>
      <c r="J152" s="60" t="str">
        <f t="shared" si="4"/>
        <v>长尾词</v>
      </c>
      <c r="K152" s="70">
        <f>VLOOKUP(B152,[1]极目数据!A:S,19,0)</f>
        <v>0.2761</v>
      </c>
      <c r="L152" s="70">
        <f>VLOOKUP(B152,[1]极目数据!A:T,20,0)</f>
        <v>0.2683</v>
      </c>
      <c r="M152" s="60">
        <f>VLOOKUP(B152,[1]极目数据!A:P,16,0)</f>
        <v>27</v>
      </c>
      <c r="N152" s="71">
        <f>VLOOKUP(B152,[1]极目数据!A:V,22,0)</f>
        <v>10.431001</v>
      </c>
      <c r="O152" s="60">
        <f>VLOOKUP(B152,[1]极目数据!A:L,11,0)</f>
        <v>1.18</v>
      </c>
      <c r="P152" s="72">
        <f>VLOOKUP(B152,[1]极目数据!A:J,10,0)</f>
        <v>0.150513</v>
      </c>
      <c r="Q152" s="60">
        <v>39.99</v>
      </c>
      <c r="R152" s="70">
        <f t="shared" si="5"/>
        <v>0.196045370461097</v>
      </c>
      <c r="S152" s="59">
        <f>VLOOKUP(B:B,[1]极目数据!A:H,8,FALSE)</f>
        <v>64</v>
      </c>
      <c r="T152" s="73">
        <f>S152/7</f>
        <v>9.14285714285714</v>
      </c>
      <c r="U152" s="60">
        <f>VLOOKUP(B:B,[1]极目数据!A:U,21,FALSE)</f>
        <v>81369</v>
      </c>
    </row>
    <row r="153" s="52" customFormat="1" ht="33.4" hidden="1" customHeight="1" spans="1:21">
      <c r="A153" s="60">
        <v>152</v>
      </c>
      <c r="B153" s="66" t="s">
        <v>1355</v>
      </c>
      <c r="C153" s="61" t="s">
        <v>1356</v>
      </c>
      <c r="D153" s="60" t="s">
        <v>1018</v>
      </c>
      <c r="E153" s="60" t="s">
        <v>993</v>
      </c>
      <c r="F153" s="62" t="s">
        <v>1357</v>
      </c>
      <c r="G153" s="60">
        <v>402171</v>
      </c>
      <c r="H153" s="60">
        <v>813</v>
      </c>
      <c r="I153" s="70">
        <f>VLOOKUP(B153,[1]极目数据!A:D,4,0)</f>
        <v>-0.056522</v>
      </c>
      <c r="J153" s="60" t="str">
        <f t="shared" si="4"/>
        <v>长尾词</v>
      </c>
      <c r="K153" s="70">
        <f>VLOOKUP(B153,[1]极目数据!A:S,19,0)</f>
        <v>0.6273</v>
      </c>
      <c r="L153" s="70">
        <f>VLOOKUP(B153,[1]极目数据!A:T,20,0)</f>
        <v>0.4643</v>
      </c>
      <c r="M153" s="60">
        <f>VLOOKUP(B153,[1]极目数据!A:P,16,0)</f>
        <v>12</v>
      </c>
      <c r="N153" s="71">
        <f>VLOOKUP(B153,[1]极目数据!A:V,22,0)</f>
        <v>8.965517</v>
      </c>
      <c r="O153" s="60">
        <f>VLOOKUP(B153,[1]极目数据!A:L,11,0)</f>
        <v>0.68</v>
      </c>
      <c r="P153" s="70">
        <f>VLOOKUP(B153,[1]极目数据!A:J,10,0)</f>
        <v>0.100385</v>
      </c>
      <c r="Q153" s="60">
        <v>39.99</v>
      </c>
      <c r="R153" s="70">
        <f t="shared" si="5"/>
        <v>0.169390357750318</v>
      </c>
      <c r="S153" s="59">
        <f>VLOOKUP(B:B,[1]极目数据!A:H,8,FALSE)</f>
        <v>40</v>
      </c>
      <c r="T153" s="59"/>
      <c r="U153" s="60">
        <f>VLOOKUP(B:B,[1]极目数据!A:U,21,FALSE)</f>
        <v>62</v>
      </c>
    </row>
    <row r="154" s="52" customFormat="1" ht="33.4" hidden="1" customHeight="1" spans="1:21">
      <c r="A154" s="60">
        <v>153</v>
      </c>
      <c r="B154" s="66" t="s">
        <v>1358</v>
      </c>
      <c r="C154" s="61" t="s">
        <v>1359</v>
      </c>
      <c r="D154" s="60" t="s">
        <v>1018</v>
      </c>
      <c r="E154" s="60" t="s">
        <v>993</v>
      </c>
      <c r="F154" s="62" t="s">
        <v>1360</v>
      </c>
      <c r="G154" s="60">
        <v>402171</v>
      </c>
      <c r="H154" s="60">
        <v>813</v>
      </c>
      <c r="I154" s="70">
        <f>VLOOKUP(B154,[1]极目数据!A:D,4,0)</f>
        <v>0.136126</v>
      </c>
      <c r="J154" s="60" t="str">
        <f t="shared" si="4"/>
        <v>长尾词</v>
      </c>
      <c r="K154" s="70">
        <f>VLOOKUP(B154,[1]极目数据!A:S,19,0)</f>
        <v>0.3479</v>
      </c>
      <c r="L154" s="70">
        <f>VLOOKUP(B154,[1]极目数据!A:T,20,0)</f>
        <v>0.4348</v>
      </c>
      <c r="M154" s="60">
        <f>VLOOKUP(B154,[1]极目数据!A:P,16,0)</f>
        <v>12</v>
      </c>
      <c r="N154" s="71">
        <f>VLOOKUP(B154,[1]极目数据!A:V,22,0)</f>
        <v>24.66</v>
      </c>
      <c r="O154" s="60">
        <f>VLOOKUP(B154,[1]极目数据!A:L,11,0)</f>
        <v>0.69</v>
      </c>
      <c r="P154" s="70">
        <f>VLOOKUP(B154,[1]极目数据!A:J,10,0)</f>
        <v>0.037307</v>
      </c>
      <c r="Q154" s="60">
        <v>39.99</v>
      </c>
      <c r="R154" s="70">
        <f t="shared" si="5"/>
        <v>0.462495338097263</v>
      </c>
      <c r="S154" s="60">
        <f>VLOOKUP(B:B,[1]极目数据!A:H,8,FALSE)</f>
        <v>9</v>
      </c>
      <c r="T154" s="60"/>
      <c r="U154" s="60">
        <f>VLOOKUP(B:B,[1]极目数据!A:U,21,FALSE)</f>
        <v>7843</v>
      </c>
    </row>
    <row r="155" s="52" customFormat="1" ht="33.4" hidden="1" customHeight="1" spans="1:21">
      <c r="A155" s="60">
        <v>154</v>
      </c>
      <c r="B155" s="66" t="s">
        <v>1361</v>
      </c>
      <c r="C155" s="61" t="s">
        <v>1362</v>
      </c>
      <c r="D155" s="60" t="s">
        <v>1018</v>
      </c>
      <c r="E155" s="60" t="s">
        <v>993</v>
      </c>
      <c r="F155" s="62" t="s">
        <v>1026</v>
      </c>
      <c r="G155" s="60">
        <v>407286</v>
      </c>
      <c r="H155" s="60">
        <v>803</v>
      </c>
      <c r="I155" s="70">
        <f>VLOOKUP(B155,[1]极目数据!A:D,4,0)</f>
        <v>0.02509</v>
      </c>
      <c r="J155" s="60" t="str">
        <f t="shared" si="4"/>
        <v>长尾词</v>
      </c>
      <c r="K155" s="70">
        <f>VLOOKUP(B155,[1]极目数据!A:S,19,0)</f>
        <v>0.7296</v>
      </c>
      <c r="L155" s="70">
        <f>VLOOKUP(B155,[1]极目数据!A:T,20,0)</f>
        <v>0.3549</v>
      </c>
      <c r="M155" s="60">
        <f>VLOOKUP(B155,[1]极目数据!A:P,16,0)</f>
        <v>12</v>
      </c>
      <c r="N155" s="71">
        <f>VLOOKUP(B155,[1]极目数据!A:V,22,0)</f>
        <v>14.922781</v>
      </c>
      <c r="O155" s="60">
        <f>VLOOKUP(B155,[1]极目数据!A:L,11,0)</f>
        <v>0.86</v>
      </c>
      <c r="P155" s="70">
        <f>VLOOKUP(B155,[1]极目数据!A:J,10,0)</f>
        <v>0.077063</v>
      </c>
      <c r="Q155" s="60">
        <v>39.99</v>
      </c>
      <c r="R155" s="70">
        <f t="shared" si="5"/>
        <v>0.279062278189092</v>
      </c>
      <c r="S155" s="60">
        <f>VLOOKUP(B:B,[1]极目数据!A:H,8,FALSE)</f>
        <v>26</v>
      </c>
      <c r="T155" s="60"/>
      <c r="U155" s="60">
        <f>VLOOKUP(B:B,[1]极目数据!A:U,21,FALSE)</f>
        <v>260</v>
      </c>
    </row>
    <row r="156" s="52" customFormat="1" ht="33.4" hidden="1" customHeight="1" spans="1:21">
      <c r="A156" s="60">
        <v>155</v>
      </c>
      <c r="B156" s="66" t="s">
        <v>1363</v>
      </c>
      <c r="C156" s="61" t="s">
        <v>1364</v>
      </c>
      <c r="D156" s="60" t="s">
        <v>992</v>
      </c>
      <c r="E156" s="60" t="s">
        <v>993</v>
      </c>
      <c r="F156" s="62" t="s">
        <v>1365</v>
      </c>
      <c r="G156" s="60">
        <v>407286</v>
      </c>
      <c r="H156" s="60">
        <v>803</v>
      </c>
      <c r="I156" s="70">
        <f>VLOOKUP(B156,[1]极目数据!A:D,4,0)</f>
        <v>0.007042</v>
      </c>
      <c r="J156" s="60" t="str">
        <f t="shared" si="4"/>
        <v>长尾词</v>
      </c>
      <c r="K156" s="70">
        <f>VLOOKUP(B156,[1]极目数据!A:S,19,0)</f>
        <v>0.2516</v>
      </c>
      <c r="L156" s="70">
        <f>VLOOKUP(B156,[1]极目数据!A:T,20,0)</f>
        <v>0.0526</v>
      </c>
      <c r="M156" s="60">
        <f>VLOOKUP(B156,[1]极目数据!A:P,16,0)</f>
        <v>12</v>
      </c>
      <c r="N156" s="71">
        <f>VLOOKUP(B156,[1]极目数据!A:V,22,0)</f>
        <v>26.877947</v>
      </c>
      <c r="O156" s="60">
        <f>VLOOKUP(B156,[1]极目数据!A:L,11,0)</f>
        <v>0.94</v>
      </c>
      <c r="P156" s="70">
        <f>VLOOKUP(B156,[1]极目数据!A:J,10,0)</f>
        <v>0.046507</v>
      </c>
      <c r="Q156" s="60">
        <v>39.99</v>
      </c>
      <c r="R156" s="70">
        <f t="shared" si="5"/>
        <v>0.505426634036108</v>
      </c>
      <c r="S156" s="59">
        <f>VLOOKUP(B:B,[1]极目数据!A:H,8,FALSE)</f>
        <v>11</v>
      </c>
      <c r="T156" s="59"/>
      <c r="U156" s="60">
        <f>VLOOKUP(B:B,[1]极目数据!A:U,21,FALSE)</f>
        <v>35500</v>
      </c>
    </row>
    <row r="157" s="52" customFormat="1" ht="33.4" hidden="1" customHeight="1" spans="1:21">
      <c r="A157" s="60">
        <v>156</v>
      </c>
      <c r="B157" s="66" t="s">
        <v>1366</v>
      </c>
      <c r="C157" s="61" t="s">
        <v>1367</v>
      </c>
      <c r="D157" s="60" t="s">
        <v>1018</v>
      </c>
      <c r="E157" s="60" t="s">
        <v>993</v>
      </c>
      <c r="F157" s="62" t="s">
        <v>1061</v>
      </c>
      <c r="G157" s="60">
        <v>409931</v>
      </c>
      <c r="H157" s="60">
        <v>797</v>
      </c>
      <c r="I157" s="70">
        <f>VLOOKUP(B157,[1]极目数据!A:D,4,0)</f>
        <v>0.188285</v>
      </c>
      <c r="J157" s="60" t="str">
        <f t="shared" si="4"/>
        <v>长尾词</v>
      </c>
      <c r="K157" s="70">
        <f>VLOOKUP(B157,[1]极目数据!A:S,19,0)</f>
        <v>0.4177</v>
      </c>
      <c r="L157" s="70">
        <f>VLOOKUP(B157,[1]极目数据!A:T,20,0)</f>
        <v>0.5</v>
      </c>
      <c r="M157" s="60">
        <f>VLOOKUP(B157,[1]极目数据!A:P,16,0)</f>
        <v>12</v>
      </c>
      <c r="N157" s="71">
        <f>VLOOKUP(B157,[1]极目数据!A:V,22,0)</f>
        <v>338.8</v>
      </c>
      <c r="O157" s="60">
        <f>VLOOKUP(B157,[1]极目数据!A:L,11,0)</f>
        <v>0.84</v>
      </c>
      <c r="P157" s="70">
        <f>VLOOKUP(B157,[1]极目数据!A:J,10,0)</f>
        <v>0.003571</v>
      </c>
      <c r="Q157" s="60">
        <v>39.99</v>
      </c>
      <c r="R157" s="70">
        <f t="shared" si="5"/>
        <v>5.88217622873935</v>
      </c>
      <c r="S157" s="60">
        <f>VLOOKUP(B:B,[1]极目数据!A:H,8,FALSE)</f>
        <v>0</v>
      </c>
      <c r="T157" s="60"/>
      <c r="U157" s="60">
        <f>VLOOKUP(B:B,[1]极目数据!A:U,21,FALSE)</f>
        <v>4150</v>
      </c>
    </row>
    <row r="158" s="52" customFormat="1" ht="33.4" hidden="1" customHeight="1" spans="1:21">
      <c r="A158" s="60">
        <v>157</v>
      </c>
      <c r="B158" s="66" t="s">
        <v>1368</v>
      </c>
      <c r="C158" s="61" t="s">
        <v>1369</v>
      </c>
      <c r="D158" s="60" t="s">
        <v>992</v>
      </c>
      <c r="E158" s="60" t="s">
        <v>993</v>
      </c>
      <c r="F158" s="62" t="s">
        <v>1370</v>
      </c>
      <c r="G158" s="60">
        <v>409931</v>
      </c>
      <c r="H158" s="60">
        <v>797</v>
      </c>
      <c r="I158" s="70">
        <f>VLOOKUP(B158,[1]极目数据!A:D,4,0)</f>
        <v>0.241983</v>
      </c>
      <c r="J158" s="60" t="str">
        <f t="shared" si="4"/>
        <v>长尾词</v>
      </c>
      <c r="K158" s="70">
        <f>VLOOKUP(B158,[1]极目数据!A:S,19,0)</f>
        <v>0.2974</v>
      </c>
      <c r="L158" s="70">
        <f>VLOOKUP(B158,[1]极目数据!A:T,20,0)</f>
        <v>0.1818</v>
      </c>
      <c r="M158" s="60">
        <f>VLOOKUP(B158,[1]极目数据!A:P,16,0)</f>
        <v>12</v>
      </c>
      <c r="N158" s="71">
        <f>VLOOKUP(B158,[1]极目数据!A:V,22,0)</f>
        <v>13.855112</v>
      </c>
      <c r="O158" s="60">
        <f>VLOOKUP(B158,[1]极目数据!A:L,11,0)</f>
        <v>0.93</v>
      </c>
      <c r="P158" s="70">
        <f>VLOOKUP(B158,[1]极目数据!A:J,10,0)</f>
        <v>0.078671</v>
      </c>
      <c r="Q158" s="60">
        <v>39.99</v>
      </c>
      <c r="R158" s="70">
        <f t="shared" si="5"/>
        <v>0.295608470128616</v>
      </c>
      <c r="S158" s="59">
        <f>VLOOKUP(B:B,[1]极目数据!A:H,8,FALSE)</f>
        <v>20</v>
      </c>
      <c r="T158" s="59"/>
      <c r="U158" s="60">
        <f>VLOOKUP(B:B,[1]极目数据!A:U,21,FALSE)</f>
        <v>5176</v>
      </c>
    </row>
    <row r="159" s="52" customFormat="1" ht="33.4" hidden="1" customHeight="1" spans="1:21">
      <c r="A159" s="60">
        <v>158</v>
      </c>
      <c r="B159" s="66" t="s">
        <v>1371</v>
      </c>
      <c r="C159" s="61" t="s">
        <v>1372</v>
      </c>
      <c r="D159" s="60" t="s">
        <v>1018</v>
      </c>
      <c r="E159" s="60" t="s">
        <v>993</v>
      </c>
      <c r="F159" s="62" t="s">
        <v>1373</v>
      </c>
      <c r="G159" s="60">
        <v>415264</v>
      </c>
      <c r="H159" s="60">
        <v>787</v>
      </c>
      <c r="I159" s="70">
        <f>VLOOKUP(B159,[1]极目数据!A:D,4,0)</f>
        <v>0.041033</v>
      </c>
      <c r="J159" s="60" t="str">
        <f t="shared" si="4"/>
        <v>长尾词</v>
      </c>
      <c r="K159" s="70">
        <f>VLOOKUP(B159,[1]极目数据!A:S,19,0)</f>
        <v>0.3204</v>
      </c>
      <c r="L159" s="70">
        <f>VLOOKUP(B159,[1]极目数据!A:T,20,0)</f>
        <v>0.2273</v>
      </c>
      <c r="M159" s="60">
        <f>VLOOKUP(B159,[1]极目数据!A:P,16,0)</f>
        <v>10</v>
      </c>
      <c r="N159" s="71">
        <f>VLOOKUP(B159,[1]极目数据!A:V,22,0)</f>
        <v>6.932</v>
      </c>
      <c r="O159" s="60">
        <f>VLOOKUP(B159,[1]极目数据!A:L,11,0)</f>
        <v>0.45</v>
      </c>
      <c r="P159" s="70">
        <f>VLOOKUP(B159,[1]极目数据!A:J,10,0)</f>
        <v>0.086555</v>
      </c>
      <c r="Q159" s="60">
        <v>39.99</v>
      </c>
      <c r="R159" s="70">
        <f t="shared" si="5"/>
        <v>0.130007662218252</v>
      </c>
      <c r="S159" s="60">
        <f>VLOOKUP(B:B,[1]极目数据!A:H,8,FALSE)</f>
        <v>16</v>
      </c>
      <c r="T159" s="60"/>
      <c r="U159" s="60">
        <f>VLOOKUP(B:B,[1]极目数据!A:U,21,FALSE)</f>
        <v>154097</v>
      </c>
    </row>
    <row r="160" s="52" customFormat="1" ht="33.4" hidden="1" customHeight="1" spans="1:21">
      <c r="A160" s="60">
        <v>159</v>
      </c>
      <c r="B160" s="66" t="s">
        <v>1374</v>
      </c>
      <c r="C160" s="61" t="s">
        <v>1375</v>
      </c>
      <c r="D160" s="60" t="s">
        <v>1018</v>
      </c>
      <c r="E160" s="60" t="s">
        <v>993</v>
      </c>
      <c r="F160" s="62" t="s">
        <v>1376</v>
      </c>
      <c r="G160" s="60">
        <v>415264</v>
      </c>
      <c r="H160" s="60">
        <v>787</v>
      </c>
      <c r="I160" s="70">
        <f>VLOOKUP(B160,[1]极目数据!A:D,4,0)</f>
        <v>-0.133745</v>
      </c>
      <c r="J160" s="60" t="str">
        <f t="shared" si="4"/>
        <v>长尾词</v>
      </c>
      <c r="K160" s="70">
        <f>VLOOKUP(B160,[1]极目数据!A:S,19,0)</f>
        <v>0.3205</v>
      </c>
      <c r="L160" s="70">
        <f>VLOOKUP(B160,[1]极目数据!A:T,20,0)</f>
        <v>0.1364</v>
      </c>
      <c r="M160" s="60">
        <f>VLOOKUP(B160,[1]极目数据!A:P,16,0)</f>
        <v>11</v>
      </c>
      <c r="N160" s="71">
        <f>VLOOKUP(B160,[1]极目数据!A:V,22,0)</f>
        <v>11.277311</v>
      </c>
      <c r="O160" s="60">
        <f>VLOOKUP(B160,[1]极目数据!A:L,11,0)</f>
        <v>1.32</v>
      </c>
      <c r="P160" s="70">
        <f>VLOOKUP(B160,[1]极目数据!A:J,10,0)</f>
        <v>0.156066</v>
      </c>
      <c r="Q160" s="60">
        <v>39.99</v>
      </c>
      <c r="R160" s="70">
        <f t="shared" si="5"/>
        <v>0.211501877814615</v>
      </c>
      <c r="S160" s="60">
        <f>VLOOKUP(B:B,[1]极目数据!A:H,8,FALSE)</f>
        <v>29</v>
      </c>
      <c r="T160" s="60"/>
      <c r="U160" s="60">
        <f>VLOOKUP(B:B,[1]极目数据!A:U,21,FALSE)</f>
        <v>58168</v>
      </c>
    </row>
    <row r="161" s="52" customFormat="1" ht="33.4" hidden="1" customHeight="1" spans="1:21">
      <c r="A161" s="60">
        <v>160</v>
      </c>
      <c r="B161" s="66" t="s">
        <v>1377</v>
      </c>
      <c r="C161" s="61" t="s">
        <v>1160</v>
      </c>
      <c r="D161" s="60" t="s">
        <v>1018</v>
      </c>
      <c r="E161" s="60" t="s">
        <v>993</v>
      </c>
      <c r="F161" s="62" t="s">
        <v>1170</v>
      </c>
      <c r="G161" s="60">
        <v>415264</v>
      </c>
      <c r="H161" s="60">
        <v>787</v>
      </c>
      <c r="I161" s="70">
        <f>VLOOKUP(B161,[1]极目数据!A:D,4,0)</f>
        <v>0.079487</v>
      </c>
      <c r="J161" s="60" t="str">
        <f t="shared" si="4"/>
        <v>长尾词</v>
      </c>
      <c r="K161" s="70">
        <f>VLOOKUP(B161,[1]极目数据!A:S,19,0)</f>
        <v>0.6475</v>
      </c>
      <c r="L161" s="70">
        <f>VLOOKUP(B161,[1]极目数据!A:T,20,0)</f>
        <v>0.4324</v>
      </c>
      <c r="M161" s="60">
        <f>VLOOKUP(B161,[1]极目数据!A:P,16,0)</f>
        <v>11</v>
      </c>
      <c r="N161" s="71">
        <f>VLOOKUP(B161,[1]极目数据!A:V,22,0)</f>
        <v>12.201538</v>
      </c>
      <c r="O161" s="60">
        <f>VLOOKUP(B161,[1]极目数据!A:L,11,0)</f>
        <v>1.16</v>
      </c>
      <c r="P161" s="70">
        <f>VLOOKUP(B161,[1]极目数据!A:J,10,0)</f>
        <v>0.126214</v>
      </c>
      <c r="Q161" s="60">
        <v>39.99</v>
      </c>
      <c r="R161" s="70">
        <f t="shared" si="5"/>
        <v>0.2298259449265</v>
      </c>
      <c r="S161" s="60">
        <f>VLOOKUP(B:B,[1]极目数据!A:H,8,FALSE)</f>
        <v>46</v>
      </c>
      <c r="T161" s="60"/>
      <c r="U161" s="60">
        <f>VLOOKUP(B:B,[1]极目数据!A:U,21,FALSE)</f>
        <v>1105</v>
      </c>
    </row>
    <row r="162" s="52" customFormat="1" ht="33.4" hidden="1" customHeight="1" spans="1:21">
      <c r="A162" s="60">
        <v>161</v>
      </c>
      <c r="B162" s="66" t="s">
        <v>1378</v>
      </c>
      <c r="C162" s="61" t="s">
        <v>1379</v>
      </c>
      <c r="D162" s="60" t="s">
        <v>992</v>
      </c>
      <c r="E162" s="60" t="s">
        <v>993</v>
      </c>
      <c r="F162" s="62" t="s">
        <v>1380</v>
      </c>
      <c r="G162" s="60">
        <v>417993</v>
      </c>
      <c r="H162" s="60">
        <v>782</v>
      </c>
      <c r="I162" s="70">
        <f>VLOOKUP(B162,[1]极目数据!A:D,4,0)</f>
        <v>0.211288</v>
      </c>
      <c r="J162" s="60" t="str">
        <f t="shared" si="4"/>
        <v>长尾词</v>
      </c>
      <c r="K162" s="70">
        <f>VLOOKUP(B162,[1]极目数据!A:S,19,0)</f>
        <v>0.4645</v>
      </c>
      <c r="L162" s="70">
        <f>VLOOKUP(B162,[1]极目数据!A:T,20,0)</f>
        <v>0.2857</v>
      </c>
      <c r="M162" s="60">
        <f>VLOOKUP(B162,[1]极目数据!A:P,16,0)</f>
        <v>11</v>
      </c>
      <c r="N162" s="71">
        <f>VLOOKUP(B162,[1]极目数据!A:V,22,0)</f>
        <v>15.337143</v>
      </c>
      <c r="O162" s="60">
        <f>VLOOKUP(B162,[1]极目数据!A:L,11,0)</f>
        <v>0.89</v>
      </c>
      <c r="P162" s="70">
        <f>VLOOKUP(B162,[1]极目数据!A:J,10,0)</f>
        <v>0.064549</v>
      </c>
      <c r="Q162" s="60">
        <v>39.99</v>
      </c>
      <c r="R162" s="70">
        <f t="shared" si="5"/>
        <v>0.344785572061112</v>
      </c>
      <c r="S162" s="59">
        <f>VLOOKUP(B:B,[1]极目数据!A:H,8,FALSE)</f>
        <v>14</v>
      </c>
      <c r="T162" s="59"/>
      <c r="U162" s="60">
        <f>VLOOKUP(B:B,[1]极目数据!A:U,21,FALSE)</f>
        <v>27622</v>
      </c>
    </row>
    <row r="163" s="52" customFormat="1" ht="33.4" hidden="1" customHeight="1" spans="1:21">
      <c r="A163" s="60">
        <v>162</v>
      </c>
      <c r="B163" s="66" t="s">
        <v>1381</v>
      </c>
      <c r="C163" s="61" t="s">
        <v>1382</v>
      </c>
      <c r="D163" s="60" t="s">
        <v>1018</v>
      </c>
      <c r="E163" s="60" t="s">
        <v>993</v>
      </c>
      <c r="F163" s="62" t="s">
        <v>1259</v>
      </c>
      <c r="G163" s="60">
        <v>417993</v>
      </c>
      <c r="H163" s="60">
        <v>782</v>
      </c>
      <c r="I163" s="70">
        <f>VLOOKUP(B163,[1]极目数据!A:D,4,0)</f>
        <v>-0.105769</v>
      </c>
      <c r="J163" s="60" t="str">
        <f t="shared" si="4"/>
        <v>长尾词</v>
      </c>
      <c r="K163" s="70">
        <f>VLOOKUP(B163,[1]极目数据!A:S,19,0)</f>
        <v>0.5226</v>
      </c>
      <c r="L163" s="70">
        <f>VLOOKUP(B163,[1]极目数据!A:T,20,0)</f>
        <v>0.3529</v>
      </c>
      <c r="M163" s="60">
        <f>VLOOKUP(B163,[1]极目数据!A:P,16,0)</f>
        <v>11</v>
      </c>
      <c r="N163" s="71">
        <f>VLOOKUP(B163,[1]极目数据!A:V,22,0)</f>
        <v>7.415261</v>
      </c>
      <c r="O163" s="60">
        <f>VLOOKUP(B163,[1]极目数据!A:L,11,0)</f>
        <v>0.67</v>
      </c>
      <c r="P163" s="70">
        <f>VLOOKUP(B163,[1]极目数据!A:J,10,0)</f>
        <v>0.120023</v>
      </c>
      <c r="Q163" s="60">
        <v>39.99</v>
      </c>
      <c r="R163" s="70">
        <f t="shared" si="5"/>
        <v>0.139591482858592</v>
      </c>
      <c r="S163" s="59">
        <f>VLOOKUP(B:B,[1]极目数据!A:H,8,FALSE)</f>
        <v>47</v>
      </c>
      <c r="T163" s="59"/>
      <c r="U163" s="60">
        <f>VLOOKUP(B:B,[1]极目数据!A:U,21,FALSE)</f>
        <v>67</v>
      </c>
    </row>
    <row r="164" s="52" customFormat="1" ht="33.4" customHeight="1" spans="1:21">
      <c r="A164" s="60">
        <v>163</v>
      </c>
      <c r="B164" s="61" t="s">
        <v>1383</v>
      </c>
      <c r="C164" s="61" t="s">
        <v>1353</v>
      </c>
      <c r="D164" s="60" t="s">
        <v>992</v>
      </c>
      <c r="E164" s="60" t="s">
        <v>993</v>
      </c>
      <c r="F164" s="62" t="s">
        <v>1001</v>
      </c>
      <c r="G164" s="60">
        <v>420736</v>
      </c>
      <c r="H164" s="60">
        <v>777</v>
      </c>
      <c r="I164" s="70">
        <f>VLOOKUP(B164,[1]极目数据!A:D,4,0)</f>
        <v>-0.076364</v>
      </c>
      <c r="J164" s="60" t="str">
        <f t="shared" si="4"/>
        <v>长尾词</v>
      </c>
      <c r="K164" s="70">
        <f>VLOOKUP(B164,[1]极目数据!A:S,19,0)</f>
        <v>0.2272</v>
      </c>
      <c r="L164" s="70">
        <f>VLOOKUP(B164,[1]极目数据!A:T,20,0)</f>
        <v>0.1428</v>
      </c>
      <c r="M164" s="60">
        <f>VLOOKUP(B164,[1]极目数据!A:P,16,0)</f>
        <v>11</v>
      </c>
      <c r="N164" s="71">
        <f>VLOOKUP(B164,[1]极目数据!A:V,22,0)</f>
        <v>6.626775</v>
      </c>
      <c r="O164" s="60">
        <f>VLOOKUP(B164,[1]极目数据!A:L,11,0)</f>
        <v>0.75</v>
      </c>
      <c r="P164" s="72">
        <f>VLOOKUP(B164,[1]极目数据!A:J,10,0)</f>
        <v>0.150903</v>
      </c>
      <c r="Q164" s="60">
        <v>39.99</v>
      </c>
      <c r="R164" s="70">
        <f t="shared" si="5"/>
        <v>0.124283073710715</v>
      </c>
      <c r="S164" s="59">
        <f>VLOOKUP(B:B,[1]极目数据!A:H,8,FALSE)</f>
        <v>37</v>
      </c>
      <c r="T164" s="73">
        <f>S164/7</f>
        <v>5.28571428571429</v>
      </c>
      <c r="U164" s="60">
        <f>VLOOKUP(B:B,[1]极目数据!A:U,21,FALSE)</f>
        <v>14668</v>
      </c>
    </row>
    <row r="165" s="52" customFormat="1" ht="33.4" customHeight="1" spans="1:21">
      <c r="A165" s="60">
        <v>164</v>
      </c>
      <c r="B165" s="74" t="s">
        <v>1384</v>
      </c>
      <c r="C165" s="61" t="s">
        <v>1385</v>
      </c>
      <c r="D165" s="60" t="s">
        <v>992</v>
      </c>
      <c r="E165" s="60" t="s">
        <v>993</v>
      </c>
      <c r="F165" s="62" t="s">
        <v>1386</v>
      </c>
      <c r="G165" s="60">
        <v>420736</v>
      </c>
      <c r="H165" s="60">
        <v>777</v>
      </c>
      <c r="I165" s="70">
        <f>VLOOKUP(B165,[1]极目数据!A:D,4,0)</f>
        <v>0.007264</v>
      </c>
      <c r="J165" s="60" t="str">
        <f t="shared" si="4"/>
        <v>长尾词</v>
      </c>
      <c r="K165" s="70">
        <f>VLOOKUP(B165,[1]极目数据!A:S,19,0)</f>
        <v>0.3701</v>
      </c>
      <c r="L165" s="70">
        <f>VLOOKUP(B165,[1]极目数据!A:T,20,0)</f>
        <v>0.2258</v>
      </c>
      <c r="M165" s="60">
        <f>VLOOKUP(B165,[1]极目数据!A:P,16,0)</f>
        <v>11</v>
      </c>
      <c r="N165" s="71">
        <f>VLOOKUP(B165,[1]极目数据!A:V,22,0)</f>
        <v>10.642436</v>
      </c>
      <c r="O165" s="60">
        <f>VLOOKUP(B165,[1]极目数据!A:L,11,0)</f>
        <v>0.72</v>
      </c>
      <c r="P165" s="72">
        <f>VLOOKUP(B165,[1]极目数据!A:J,10,0)</f>
        <v>0.080809</v>
      </c>
      <c r="Q165" s="60">
        <v>39.99</v>
      </c>
      <c r="R165" s="70">
        <f t="shared" si="5"/>
        <v>0.222803167039331</v>
      </c>
      <c r="S165" s="59">
        <f>VLOOKUP(B:B,[1]极目数据!A:H,8,FALSE)</f>
        <v>20</v>
      </c>
      <c r="T165" s="73">
        <f>S165/7</f>
        <v>2.85714285714286</v>
      </c>
      <c r="U165" s="60">
        <f>VLOOKUP(B:B,[1]极目数据!A:U,21,FALSE)</f>
        <v>32706</v>
      </c>
    </row>
    <row r="166" s="52" customFormat="1" ht="33.4" hidden="1" customHeight="1" spans="1:21">
      <c r="A166" s="60">
        <v>165</v>
      </c>
      <c r="B166" s="68" t="s">
        <v>1387</v>
      </c>
      <c r="C166" s="61" t="s">
        <v>1388</v>
      </c>
      <c r="D166" s="60" t="s">
        <v>992</v>
      </c>
      <c r="E166" s="60" t="s">
        <v>993</v>
      </c>
      <c r="F166" s="62" t="s">
        <v>1183</v>
      </c>
      <c r="G166" s="60">
        <v>423506</v>
      </c>
      <c r="H166" s="60">
        <v>772</v>
      </c>
      <c r="I166" s="70">
        <f>VLOOKUP(B166,[1]极目数据!A:D,4,0)</f>
        <v>0.251515</v>
      </c>
      <c r="J166" s="60" t="str">
        <f t="shared" si="4"/>
        <v>长尾词</v>
      </c>
      <c r="K166" s="70">
        <f>VLOOKUP(B166,[1]极目数据!A:S,19,0)</f>
        <v>0.3138</v>
      </c>
      <c r="L166" s="70">
        <f>VLOOKUP(B166,[1]极目数据!A:T,20,0)</f>
        <v>0.2222</v>
      </c>
      <c r="M166" s="60">
        <f>VLOOKUP(B166,[1]极目数据!A:P,16,0)</f>
        <v>11</v>
      </c>
      <c r="N166" s="71">
        <f>VLOOKUP(B166,[1]极目数据!A:V,22,0)</f>
        <v>11.209548</v>
      </c>
      <c r="O166" s="60">
        <f>VLOOKUP(B166,[1]极目数据!A:L,11,0)</f>
        <v>0.51</v>
      </c>
      <c r="P166" s="70">
        <f>VLOOKUP(B166,[1]极目数据!A:J,10,0)</f>
        <v>0.057986</v>
      </c>
      <c r="Q166" s="60">
        <v>39.99</v>
      </c>
      <c r="R166" s="70">
        <f t="shared" si="5"/>
        <v>0.219935644760361</v>
      </c>
      <c r="S166" s="59">
        <f>VLOOKUP(B:B,[1]极目数据!A:H,8,FALSE)</f>
        <v>14</v>
      </c>
      <c r="T166" s="59"/>
      <c r="U166" s="60">
        <f>VLOOKUP(B:B,[1]极目数据!A:U,21,FALSE)</f>
        <v>2644</v>
      </c>
    </row>
    <row r="167" s="52" customFormat="1" ht="33.4" hidden="1" customHeight="1" spans="1:21">
      <c r="A167" s="60">
        <v>166</v>
      </c>
      <c r="B167" s="68" t="s">
        <v>1389</v>
      </c>
      <c r="C167" s="61" t="s">
        <v>1390</v>
      </c>
      <c r="D167" s="60" t="s">
        <v>1018</v>
      </c>
      <c r="E167" s="60" t="s">
        <v>993</v>
      </c>
      <c r="F167" s="62" t="s">
        <v>1001</v>
      </c>
      <c r="G167" s="60">
        <v>426313</v>
      </c>
      <c r="H167" s="60">
        <v>767</v>
      </c>
      <c r="I167" s="70">
        <f>VLOOKUP(B167,[1]极目数据!A:D,4,0)</f>
        <v>0.188133</v>
      </c>
      <c r="J167" s="60" t="str">
        <f t="shared" si="4"/>
        <v>长尾词</v>
      </c>
      <c r="K167" s="70">
        <f>VLOOKUP(B167,[1]极目数据!A:S,19,0)</f>
        <v>0.3486</v>
      </c>
      <c r="L167" s="70">
        <f>VLOOKUP(B167,[1]极目数据!A:T,20,0)</f>
        <v>0.1539</v>
      </c>
      <c r="M167" s="60">
        <f>VLOOKUP(B167,[1]极目数据!A:P,16,0)</f>
        <v>11</v>
      </c>
      <c r="N167" s="71">
        <f>VLOOKUP(B167,[1]极目数据!A:V,22,0)</f>
        <v>17.70989</v>
      </c>
      <c r="O167" s="60">
        <f>VLOOKUP(B167,[1]极目数据!A:L,11,0)</f>
        <v>1.09</v>
      </c>
      <c r="P167" s="70">
        <f>VLOOKUP(B167,[1]极目数据!A:J,10,0)</f>
        <v>0.076793</v>
      </c>
      <c r="Q167" s="60">
        <v>39.99</v>
      </c>
      <c r="R167" s="70">
        <f t="shared" si="5"/>
        <v>0.354938786133513</v>
      </c>
      <c r="S167" s="60">
        <f>VLOOKUP(B:B,[1]极目数据!A:H,8,FALSE)</f>
        <v>13</v>
      </c>
      <c r="T167" s="60"/>
      <c r="U167" s="60">
        <f>VLOOKUP(B:B,[1]极目数据!A:U,21,FALSE)</f>
        <v>10080</v>
      </c>
    </row>
    <row r="168" s="52" customFormat="1" ht="33.4" customHeight="1" spans="1:21">
      <c r="A168" s="60">
        <v>167</v>
      </c>
      <c r="B168" s="78" t="s">
        <v>1391</v>
      </c>
      <c r="C168" s="61" t="s">
        <v>1392</v>
      </c>
      <c r="D168" s="60" t="s">
        <v>992</v>
      </c>
      <c r="E168" s="60" t="s">
        <v>993</v>
      </c>
      <c r="F168" s="62" t="s">
        <v>1007</v>
      </c>
      <c r="G168" s="60">
        <v>426313</v>
      </c>
      <c r="H168" s="60">
        <v>767</v>
      </c>
      <c r="I168" s="70">
        <f>VLOOKUP(B168,[1]极目数据!A:D,4,0)</f>
        <v>0.027595</v>
      </c>
      <c r="J168" s="60" t="str">
        <f t="shared" si="4"/>
        <v>长尾词</v>
      </c>
      <c r="K168" s="70">
        <f>VLOOKUP(B168,[1]极目数据!A:S,19,0)</f>
        <v>0.2105</v>
      </c>
      <c r="L168" s="70">
        <f>VLOOKUP(B168,[1]极目数据!A:T,20,0)</f>
        <v>0.2258</v>
      </c>
      <c r="M168" s="60">
        <f>VLOOKUP(B168,[1]极目数据!A:P,16,0)</f>
        <v>11</v>
      </c>
      <c r="N168" s="71">
        <f>VLOOKUP(B168,[1]极目数据!A:V,22,0)</f>
        <v>19.345467</v>
      </c>
      <c r="O168" s="60">
        <f>VLOOKUP(B168,[1]极目数据!A:L,11,0)</f>
        <v>1.75</v>
      </c>
      <c r="P168" s="72">
        <f>VLOOKUP(B168,[1]极目数据!A:J,10,0)</f>
        <v>0.106485</v>
      </c>
      <c r="Q168" s="60">
        <v>39.99</v>
      </c>
      <c r="R168" s="70">
        <f t="shared" si="5"/>
        <v>0.410958728788644</v>
      </c>
      <c r="S168" s="59">
        <f>VLOOKUP(B:B,[1]极目数据!A:H,8,FALSE)</f>
        <v>33</v>
      </c>
      <c r="T168" s="73">
        <f>S168/7</f>
        <v>4.71428571428571</v>
      </c>
      <c r="U168" s="60">
        <f>VLOOKUP(B:B,[1]极目数据!A:U,21,FALSE)</f>
        <v>41033</v>
      </c>
    </row>
    <row r="169" s="52" customFormat="1" ht="33.4" hidden="1" customHeight="1" spans="1:21">
      <c r="A169" s="60">
        <v>168</v>
      </c>
      <c r="B169" s="61" t="s">
        <v>1393</v>
      </c>
      <c r="C169" s="61" t="s">
        <v>1394</v>
      </c>
      <c r="D169" s="60" t="s">
        <v>992</v>
      </c>
      <c r="E169" s="60" t="s">
        <v>993</v>
      </c>
      <c r="F169" s="62" t="s">
        <v>1365</v>
      </c>
      <c r="G169" s="60">
        <v>429235</v>
      </c>
      <c r="H169" s="60">
        <v>762</v>
      </c>
      <c r="I169" s="70">
        <f>VLOOKUP(B169,[1]极目数据!A:D,4,0)</f>
        <v>-0.525857</v>
      </c>
      <c r="J169" s="60" t="str">
        <f t="shared" si="4"/>
        <v>长尾词</v>
      </c>
      <c r="K169" s="70">
        <f>VLOOKUP(B169,[1]极目数据!A:S,19,0)</f>
        <v>0.245</v>
      </c>
      <c r="L169" s="70">
        <f>VLOOKUP(B169,[1]极目数据!A:T,20,0)</f>
        <v>0.1428</v>
      </c>
      <c r="M169" s="60">
        <f>VLOOKUP(B169,[1]极目数据!A:P,16,0)</f>
        <v>11</v>
      </c>
      <c r="N169" s="71">
        <f>VLOOKUP(B169,[1]极目数据!A:V,22,0)</f>
        <v>21.895585</v>
      </c>
      <c r="O169" s="60">
        <f>VLOOKUP(B169,[1]极目数据!A:L,11,0)</f>
        <v>0.84</v>
      </c>
      <c r="P169" s="70">
        <f>VLOOKUP(B169,[1]极目数据!A:J,10,0)</f>
        <v>0.055262</v>
      </c>
      <c r="Q169" s="60">
        <v>39.99</v>
      </c>
      <c r="R169" s="70">
        <f t="shared" si="5"/>
        <v>0.380102987818541</v>
      </c>
      <c r="S169" s="59">
        <f>VLOOKUP(B:B,[1]极目数据!A:H,8,FALSE)</f>
        <v>13</v>
      </c>
      <c r="T169" s="59"/>
      <c r="U169" s="60">
        <f>VLOOKUP(B:B,[1]极目数据!A:U,21,FALSE)</f>
        <v>54852</v>
      </c>
    </row>
    <row r="170" s="52" customFormat="1" ht="33.4" hidden="1" customHeight="1" spans="1:21">
      <c r="A170" s="60">
        <v>169</v>
      </c>
      <c r="B170" s="61" t="s">
        <v>1395</v>
      </c>
      <c r="C170" s="61" t="s">
        <v>1396</v>
      </c>
      <c r="D170" s="60" t="s">
        <v>1018</v>
      </c>
      <c r="E170" s="60" t="s">
        <v>993</v>
      </c>
      <c r="F170" s="62" t="s">
        <v>1397</v>
      </c>
      <c r="G170" s="60">
        <v>438043</v>
      </c>
      <c r="H170" s="60">
        <v>747</v>
      </c>
      <c r="I170" s="70">
        <f>VLOOKUP(B170,[1]极目数据!A:D,4,0)</f>
        <v>-0.05549</v>
      </c>
      <c r="J170" s="60" t="str">
        <f t="shared" si="4"/>
        <v>长尾词</v>
      </c>
      <c r="K170" s="70">
        <f>VLOOKUP(B170,[1]极目数据!A:S,19,0)</f>
        <v>0.3581</v>
      </c>
      <c r="L170" s="70">
        <f>VLOOKUP(B170,[1]极目数据!A:T,20,0)</f>
        <v>0.24</v>
      </c>
      <c r="M170" s="60">
        <f>VLOOKUP(B170,[1]极目数据!A:P,16,0)</f>
        <v>11</v>
      </c>
      <c r="N170" s="71">
        <f>VLOOKUP(B170,[1]极目数据!A:V,22,0)</f>
        <v>10.653333</v>
      </c>
      <c r="O170" s="60">
        <f>VLOOKUP(B170,[1]极目数据!A:L,11,0)</f>
        <v>0.59</v>
      </c>
      <c r="P170" s="70">
        <f>VLOOKUP(B170,[1]极目数据!A:J,10,0)</f>
        <v>0.06383</v>
      </c>
      <c r="Q170" s="60">
        <v>39.99</v>
      </c>
      <c r="R170" s="70">
        <f t="shared" si="5"/>
        <v>0.231140348145159</v>
      </c>
      <c r="S170" s="60">
        <f>VLOOKUP(B:B,[1]极目数据!A:H,8,FALSE)</f>
        <v>19</v>
      </c>
      <c r="T170" s="60"/>
      <c r="U170" s="60">
        <f>VLOOKUP(B:B,[1]极目数据!A:U,21,FALSE)</f>
        <v>2448</v>
      </c>
    </row>
    <row r="171" s="52" customFormat="1" ht="33.4" customHeight="1" spans="1:21">
      <c r="A171" s="60">
        <v>170</v>
      </c>
      <c r="B171" s="77" t="s">
        <v>1398</v>
      </c>
      <c r="C171" s="61" t="s">
        <v>1399</v>
      </c>
      <c r="D171" s="60" t="s">
        <v>992</v>
      </c>
      <c r="E171" s="60" t="s">
        <v>993</v>
      </c>
      <c r="F171" s="62" t="s">
        <v>1015</v>
      </c>
      <c r="G171" s="60">
        <v>447158</v>
      </c>
      <c r="H171" s="60">
        <v>732</v>
      </c>
      <c r="I171" s="70">
        <f>VLOOKUP(B171,[1]极目数据!A:D,4,0)</f>
        <v>0.070941</v>
      </c>
      <c r="J171" s="60" t="str">
        <f t="shared" si="4"/>
        <v>长尾词</v>
      </c>
      <c r="K171" s="70">
        <f>VLOOKUP(B171,[1]极目数据!A:S,19,0)</f>
        <v>0.2966</v>
      </c>
      <c r="L171" s="70">
        <f>VLOOKUP(B171,[1]极目数据!A:T,20,0)</f>
        <v>0.3333</v>
      </c>
      <c r="M171" s="60">
        <f>VLOOKUP(B171,[1]极目数据!A:P,16,0)</f>
        <v>11</v>
      </c>
      <c r="N171" s="71">
        <f>VLOOKUP(B171,[1]极目数据!A:V,22,0)</f>
        <v>12.744273</v>
      </c>
      <c r="O171" s="60">
        <f>VLOOKUP(B171,[1]极目数据!A:L,11,0)</f>
        <v>1.24</v>
      </c>
      <c r="P171" s="72">
        <f>VLOOKUP(B171,[1]极目数据!A:J,10,0)</f>
        <v>0.130255</v>
      </c>
      <c r="Q171" s="60">
        <v>39.99</v>
      </c>
      <c r="R171" s="70">
        <f t="shared" si="5"/>
        <v>0.238054216252616</v>
      </c>
      <c r="S171" s="59">
        <f>VLOOKUP(B:B,[1]极目数据!A:H,8,FALSE)</f>
        <v>38</v>
      </c>
      <c r="T171" s="73">
        <f>S171/7</f>
        <v>5.42857142857143</v>
      </c>
      <c r="U171" s="60">
        <f>VLOOKUP(B:B,[1]极目数据!A:U,21,FALSE)</f>
        <v>6692</v>
      </c>
    </row>
    <row r="172" s="52" customFormat="1" ht="33.4" hidden="1" customHeight="1" spans="1:21">
      <c r="A172" s="60">
        <v>171</v>
      </c>
      <c r="B172" s="61" t="s">
        <v>1400</v>
      </c>
      <c r="C172" s="61" t="s">
        <v>1401</v>
      </c>
      <c r="D172" s="60" t="s">
        <v>1018</v>
      </c>
      <c r="E172" s="60" t="s">
        <v>993</v>
      </c>
      <c r="F172" s="62" t="s">
        <v>1026</v>
      </c>
      <c r="G172" s="60">
        <v>453431</v>
      </c>
      <c r="H172" s="60">
        <v>722</v>
      </c>
      <c r="I172" s="70">
        <f>VLOOKUP(B172,[1]极目数据!A:D,4,0)</f>
        <v>0.009091</v>
      </c>
      <c r="J172" s="60" t="str">
        <f t="shared" si="4"/>
        <v>长尾词</v>
      </c>
      <c r="K172" s="70">
        <f>VLOOKUP(B172,[1]极目数据!A:S,19,0)</f>
        <v>0.3707</v>
      </c>
      <c r="L172" s="70">
        <f>VLOOKUP(B172,[1]极目数据!A:T,20,0)</f>
        <v>0.2814</v>
      </c>
      <c r="M172" s="60">
        <f>VLOOKUP(B172,[1]极目数据!A:P,16,0)</f>
        <v>8</v>
      </c>
      <c r="N172" s="71">
        <f>VLOOKUP(B172,[1]极目数据!A:V,22,0)</f>
        <v>6.047313</v>
      </c>
      <c r="O172" s="60">
        <f>VLOOKUP(B172,[1]极目数据!A:L,11,0)</f>
        <v>0.71</v>
      </c>
      <c r="P172" s="70">
        <f>VLOOKUP(B172,[1]极目数据!A:J,10,0)</f>
        <v>0.153787</v>
      </c>
      <c r="Q172" s="60">
        <v>39.99</v>
      </c>
      <c r="R172" s="70">
        <f t="shared" si="5"/>
        <v>0.115448240811333</v>
      </c>
      <c r="S172" s="60">
        <f>VLOOKUP(B:B,[1]极目数据!A:H,8,FALSE)</f>
        <v>23</v>
      </c>
      <c r="T172" s="60"/>
      <c r="U172" s="60">
        <f>VLOOKUP(B:B,[1]极目数据!A:U,21,FALSE)</f>
        <v>2301</v>
      </c>
    </row>
    <row r="173" s="52" customFormat="1" ht="33.4" hidden="1" customHeight="1" spans="1:21">
      <c r="A173" s="60">
        <v>172</v>
      </c>
      <c r="B173" s="61" t="s">
        <v>1402</v>
      </c>
      <c r="C173" s="61" t="s">
        <v>1403</v>
      </c>
      <c r="D173" s="60" t="s">
        <v>992</v>
      </c>
      <c r="E173" s="60" t="s">
        <v>993</v>
      </c>
      <c r="F173" s="62" t="s">
        <v>1404</v>
      </c>
      <c r="G173" s="60">
        <v>453431</v>
      </c>
      <c r="H173" s="60">
        <v>722</v>
      </c>
      <c r="I173" s="70">
        <f>VLOOKUP(B173,[1]极目数据!A:D,4,0)</f>
        <v>0.019763</v>
      </c>
      <c r="J173" s="60" t="str">
        <f t="shared" si="4"/>
        <v>长尾词</v>
      </c>
      <c r="K173" s="70">
        <f>VLOOKUP(B173,[1]极目数据!A:S,19,0)</f>
        <v>0.2377</v>
      </c>
      <c r="L173" s="70">
        <f>VLOOKUP(B173,[1]极目数据!A:T,20,0)</f>
        <v>0.0714</v>
      </c>
      <c r="M173" s="60">
        <f>VLOOKUP(B173,[1]极目数据!A:P,16,0)</f>
        <v>11</v>
      </c>
      <c r="N173" s="71">
        <f>VLOOKUP(B173,[1]极目数据!A:V,22,0)</f>
        <v>32.959873</v>
      </c>
      <c r="O173" s="60">
        <f>VLOOKUP(B173,[1]极目数据!A:L,11,0)</f>
        <v>0.89</v>
      </c>
      <c r="P173" s="70">
        <f>VLOOKUP(B173,[1]极目数据!A:J,10,0)</f>
        <v>0.031554</v>
      </c>
      <c r="Q173" s="60">
        <v>39.99</v>
      </c>
      <c r="R173" s="70">
        <f t="shared" si="5"/>
        <v>0.705316723425643</v>
      </c>
      <c r="S173" s="59">
        <f>VLOOKUP(B:B,[1]极目数据!A:H,8,FALSE)</f>
        <v>11</v>
      </c>
      <c r="T173" s="59"/>
      <c r="U173" s="60">
        <f>VLOOKUP(B:B,[1]极目数据!A:U,21,FALSE)</f>
        <v>2147</v>
      </c>
    </row>
    <row r="174" s="52" customFormat="1" ht="33.4" hidden="1" customHeight="1" spans="1:21">
      <c r="A174" s="60">
        <v>173</v>
      </c>
      <c r="B174" s="61" t="s">
        <v>1405</v>
      </c>
      <c r="C174" s="61" t="s">
        <v>1406</v>
      </c>
      <c r="D174" s="60" t="s">
        <v>992</v>
      </c>
      <c r="E174" s="60" t="s">
        <v>993</v>
      </c>
      <c r="F174" s="62" t="s">
        <v>1094</v>
      </c>
      <c r="G174" s="60">
        <v>466234</v>
      </c>
      <c r="H174" s="60">
        <v>702</v>
      </c>
      <c r="I174" s="70">
        <f>VLOOKUP(B174,[1]极目数据!A:D,4,0)</f>
        <v>0.066478</v>
      </c>
      <c r="J174" s="60" t="str">
        <f t="shared" si="4"/>
        <v>长尾词</v>
      </c>
      <c r="K174" s="70">
        <f>VLOOKUP(B174,[1]极目数据!A:S,19,0)</f>
        <v>0.2517</v>
      </c>
      <c r="L174" s="70">
        <f>VLOOKUP(B174,[1]极目数据!A:T,20,0)</f>
        <v>0</v>
      </c>
      <c r="M174" s="60">
        <f>VLOOKUP(B174,[1]极目数据!A:P,16,0)</f>
        <v>11</v>
      </c>
      <c r="N174" s="71">
        <f>VLOOKUP(B174,[1]极目数据!A:V,22,0)</f>
        <v>24.561817</v>
      </c>
      <c r="O174" s="60">
        <f>VLOOKUP(B174,[1]极目数据!A:L,11,0)</f>
        <v>0.9</v>
      </c>
      <c r="P174" s="70">
        <f>VLOOKUP(B174,[1]极目数据!A:J,10,0)</f>
        <v>0.041528</v>
      </c>
      <c r="Q174" s="60">
        <v>39.99</v>
      </c>
      <c r="R174" s="70">
        <f t="shared" si="5"/>
        <v>0.541938605437335</v>
      </c>
      <c r="S174" s="59">
        <f>VLOOKUP(B:B,[1]极目数据!A:H,8,FALSE)</f>
        <v>8</v>
      </c>
      <c r="T174" s="59"/>
      <c r="U174" s="60">
        <f>VLOOKUP(B:B,[1]极目数据!A:U,21,FALSE)</f>
        <v>72044</v>
      </c>
    </row>
    <row r="175" s="52" customFormat="1" ht="33.4" hidden="1" customHeight="1" spans="1:21">
      <c r="A175" s="60">
        <v>174</v>
      </c>
      <c r="B175" s="61" t="s">
        <v>1407</v>
      </c>
      <c r="C175" s="61" t="s">
        <v>1408</v>
      </c>
      <c r="D175" s="60" t="s">
        <v>1018</v>
      </c>
      <c r="E175" s="60" t="s">
        <v>993</v>
      </c>
      <c r="F175" s="62" t="s">
        <v>1026</v>
      </c>
      <c r="G175" s="60">
        <v>469619</v>
      </c>
      <c r="H175" s="60">
        <v>696</v>
      </c>
      <c r="I175" s="70">
        <f>VLOOKUP(B175,[1]极目数据!A:D,4,0)</f>
        <v>-0.014041</v>
      </c>
      <c r="J175" s="60" t="str">
        <f t="shared" si="4"/>
        <v>长尾词</v>
      </c>
      <c r="K175" s="70">
        <f>VLOOKUP(B175,[1]极目数据!A:S,19,0)</f>
        <v>0.2609</v>
      </c>
      <c r="L175" s="70">
        <f>VLOOKUP(B175,[1]极目数据!A:T,20,0)</f>
        <v>0.2326</v>
      </c>
      <c r="M175" s="60">
        <f>VLOOKUP(B175,[1]极目数据!A:P,16,0)</f>
        <v>10</v>
      </c>
      <c r="N175" s="71">
        <f>VLOOKUP(B175,[1]极目数据!A:V,22,0)</f>
        <v>5.081579</v>
      </c>
      <c r="O175" s="60">
        <f>VLOOKUP(B175,[1]极目数据!A:L,11,0)</f>
        <v>0.71</v>
      </c>
      <c r="P175" s="70">
        <f>VLOOKUP(B175,[1]极目数据!A:J,10,0)</f>
        <v>0.18695</v>
      </c>
      <c r="Q175" s="60">
        <v>39.99</v>
      </c>
      <c r="R175" s="70">
        <f t="shared" si="5"/>
        <v>0.0949689147347013</v>
      </c>
      <c r="S175" s="60">
        <f>VLOOKUP(B:B,[1]极目数据!A:H,8,FALSE)</f>
        <v>41</v>
      </c>
      <c r="T175" s="60"/>
      <c r="U175" s="60">
        <f>VLOOKUP(B:B,[1]极目数据!A:U,21,FALSE)</f>
        <v>86880</v>
      </c>
    </row>
    <row r="176" s="52" customFormat="1" ht="33.4" hidden="1" customHeight="1" spans="1:21">
      <c r="A176" s="60">
        <v>175</v>
      </c>
      <c r="B176" s="61" t="s">
        <v>1409</v>
      </c>
      <c r="C176" s="61" t="s">
        <v>1410</v>
      </c>
      <c r="D176" s="60" t="s">
        <v>992</v>
      </c>
      <c r="E176" s="60" t="s">
        <v>993</v>
      </c>
      <c r="F176" s="62" t="s">
        <v>1411</v>
      </c>
      <c r="G176" s="60">
        <v>476569</v>
      </c>
      <c r="H176" s="60">
        <v>686</v>
      </c>
      <c r="I176" s="70">
        <f>VLOOKUP(B176,[1]极目数据!A:D,4,0)</f>
        <v>0.234114</v>
      </c>
      <c r="J176" s="60" t="str">
        <f t="shared" si="4"/>
        <v>长尾词</v>
      </c>
      <c r="K176" s="70">
        <f>VLOOKUP(B176,[1]极目数据!A:S,19,0)</f>
        <v>0.3676</v>
      </c>
      <c r="L176" s="70">
        <f>VLOOKUP(B176,[1]极目数据!A:T,20,0)</f>
        <v>0.1666</v>
      </c>
      <c r="M176" s="60">
        <f>VLOOKUP(B176,[1]极目数据!A:P,16,0)</f>
        <v>11</v>
      </c>
      <c r="N176" s="71">
        <f>VLOOKUP(B176,[1]极目数据!A:V,22,0)</f>
        <v>18.939556</v>
      </c>
      <c r="O176" s="60">
        <f>VLOOKUP(B176,[1]极目数据!A:L,11,0)</f>
        <v>1.24</v>
      </c>
      <c r="P176" s="70">
        <f>VLOOKUP(B176,[1]极目数据!A:J,10,0)</f>
        <v>0.078671</v>
      </c>
      <c r="Q176" s="60">
        <v>39.99</v>
      </c>
      <c r="R176" s="70">
        <f t="shared" si="5"/>
        <v>0.394144626838155</v>
      </c>
      <c r="S176" s="59">
        <f>VLOOKUP(B:B,[1]极目数据!A:H,8,FALSE)</f>
        <v>17</v>
      </c>
      <c r="T176" s="59"/>
      <c r="U176" s="60">
        <f>VLOOKUP(B:B,[1]极目数据!A:U,21,FALSE)</f>
        <v>75192</v>
      </c>
    </row>
    <row r="177" s="52" customFormat="1" ht="33.4" hidden="1" customHeight="1" spans="1:21">
      <c r="A177" s="60">
        <v>176</v>
      </c>
      <c r="B177" s="66" t="s">
        <v>1412</v>
      </c>
      <c r="C177" s="61" t="s">
        <v>1413</v>
      </c>
      <c r="D177" s="60" t="s">
        <v>1018</v>
      </c>
      <c r="E177" s="60" t="s">
        <v>993</v>
      </c>
      <c r="F177" s="62" t="s">
        <v>1170</v>
      </c>
      <c r="G177" s="60">
        <v>480118</v>
      </c>
      <c r="H177" s="60">
        <v>681</v>
      </c>
      <c r="I177" s="70">
        <f>VLOOKUP(B177,[1]极目数据!A:D,4,0)</f>
        <v>0.068513</v>
      </c>
      <c r="J177" s="60" t="str">
        <f t="shared" si="4"/>
        <v>长尾词</v>
      </c>
      <c r="K177" s="70">
        <f>VLOOKUP(B177,[1]极目数据!A:S,19,0)</f>
        <v>0.6445</v>
      </c>
      <c r="L177" s="70">
        <f>VLOOKUP(B177,[1]极目数据!A:T,20,0)</f>
        <v>0.4324</v>
      </c>
      <c r="M177" s="60">
        <f>VLOOKUP(B177,[1]极目数据!A:P,16,0)</f>
        <v>11</v>
      </c>
      <c r="N177" s="71">
        <f>VLOOKUP(B177,[1]极目数据!A:V,22,0)</f>
        <v>12.484981</v>
      </c>
      <c r="O177" s="60">
        <f>VLOOKUP(B177,[1]极目数据!A:L,11,0)</f>
        <v>1.13</v>
      </c>
      <c r="P177" s="70">
        <f>VLOOKUP(B177,[1]极目数据!A:J,10,0)</f>
        <v>0.119343</v>
      </c>
      <c r="Q177" s="60">
        <v>39.99</v>
      </c>
      <c r="R177" s="70">
        <f t="shared" si="5"/>
        <v>0.236771861492224</v>
      </c>
      <c r="S177" s="59">
        <f>VLOOKUP(B:B,[1]极目数据!A:H,8,FALSE)</f>
        <v>37</v>
      </c>
      <c r="T177" s="59"/>
      <c r="U177" s="60">
        <f>VLOOKUP(B:B,[1]极目数据!A:U,21,FALSE)</f>
        <v>149</v>
      </c>
    </row>
    <row r="178" s="52" customFormat="1" ht="33.4" hidden="1" customHeight="1" spans="1:21">
      <c r="A178" s="60">
        <v>177</v>
      </c>
      <c r="B178" s="61" t="s">
        <v>1414</v>
      </c>
      <c r="C178" s="61" t="s">
        <v>1283</v>
      </c>
      <c r="D178" s="60" t="s">
        <v>992</v>
      </c>
      <c r="E178" s="60" t="s">
        <v>993</v>
      </c>
      <c r="F178" s="62" t="s">
        <v>1415</v>
      </c>
      <c r="G178" s="60">
        <v>490940</v>
      </c>
      <c r="H178" s="60">
        <v>666</v>
      </c>
      <c r="I178" s="70">
        <f>VLOOKUP(B178,[1]极目数据!A:D,4,0)</f>
        <v>-0.188914</v>
      </c>
      <c r="J178" s="60" t="str">
        <f t="shared" si="4"/>
        <v>长尾词</v>
      </c>
      <c r="K178" s="70">
        <f>VLOOKUP(B178,[1]极目数据!A:S,19,0)</f>
        <v>0.2878</v>
      </c>
      <c r="L178" s="70">
        <f>VLOOKUP(B178,[1]极目数据!A:T,20,0)</f>
        <v>0</v>
      </c>
      <c r="M178" s="60">
        <f>VLOOKUP(B178,[1]极目数据!A:P,16,0)</f>
        <v>11</v>
      </c>
      <c r="N178" s="71">
        <f>VLOOKUP(B178,[1]极目数据!A:V,22,0)</f>
        <v>14.600552</v>
      </c>
      <c r="O178" s="60">
        <f>VLOOKUP(B178,[1]极目数据!A:L,11,0)</f>
        <v>0.47</v>
      </c>
      <c r="P178" s="70">
        <f>VLOOKUP(B178,[1]极目数据!A:J,10,0)</f>
        <v>0.042464</v>
      </c>
      <c r="Q178" s="60">
        <v>39.99</v>
      </c>
      <c r="R178" s="70">
        <f t="shared" si="5"/>
        <v>0.276774167166509</v>
      </c>
      <c r="S178" s="59">
        <f>VLOOKUP(B:B,[1]极目数据!A:H,8,FALSE)</f>
        <v>7</v>
      </c>
      <c r="T178" s="59"/>
      <c r="U178" s="60">
        <f>VLOOKUP(B:B,[1]极目数据!A:U,21,FALSE)</f>
        <v>81976</v>
      </c>
    </row>
    <row r="179" s="52" customFormat="1" ht="33.4" customHeight="1" spans="1:21">
      <c r="A179" s="60">
        <v>178</v>
      </c>
      <c r="B179" s="61" t="s">
        <v>1416</v>
      </c>
      <c r="C179" s="61" t="s">
        <v>1417</v>
      </c>
      <c r="D179" s="60" t="s">
        <v>992</v>
      </c>
      <c r="E179" s="60" t="s">
        <v>993</v>
      </c>
      <c r="F179" s="62" t="s">
        <v>1015</v>
      </c>
      <c r="G179" s="60">
        <v>490940</v>
      </c>
      <c r="H179" s="60">
        <v>666</v>
      </c>
      <c r="I179" s="70">
        <f>VLOOKUP(B179,[1]极目数据!A:D,4,0)</f>
        <v>0.021583</v>
      </c>
      <c r="J179" s="60" t="str">
        <f t="shared" si="4"/>
        <v>长尾词</v>
      </c>
      <c r="K179" s="70">
        <f>VLOOKUP(B179,[1]极目数据!A:S,19,0)</f>
        <v>0.3333</v>
      </c>
      <c r="L179" s="70">
        <f>VLOOKUP(B179,[1]极目数据!A:T,20,0)</f>
        <v>0.2223</v>
      </c>
      <c r="M179" s="60">
        <f>VLOOKUP(B179,[1]极目数据!A:P,16,0)</f>
        <v>9</v>
      </c>
      <c r="N179" s="71">
        <f>VLOOKUP(B179,[1]极目数据!A:V,22,0)</f>
        <v>22.741333</v>
      </c>
      <c r="O179" s="60">
        <f>VLOOKUP(B179,[1]极目数据!A:L,11,0)</f>
        <v>1.54</v>
      </c>
      <c r="P179" s="72">
        <f>VLOOKUP(B179,[1]极目数据!A:J,10,0)</f>
        <v>0.090144</v>
      </c>
      <c r="Q179" s="60">
        <v>39.99</v>
      </c>
      <c r="R179" s="70">
        <f t="shared" si="5"/>
        <v>0.427201227001816</v>
      </c>
      <c r="S179" s="59">
        <f>VLOOKUP(B:B,[1]极目数据!A:H,8,FALSE)</f>
        <v>8</v>
      </c>
      <c r="T179" s="73">
        <f>S179/7</f>
        <v>1.14285714285714</v>
      </c>
      <c r="U179" s="60">
        <f>VLOOKUP(B:B,[1]极目数据!A:U,21,FALSE)</f>
        <v>745</v>
      </c>
    </row>
    <row r="180" s="52" customFormat="1" ht="33.4" hidden="1" customHeight="1" spans="1:21">
      <c r="A180" s="60">
        <v>179</v>
      </c>
      <c r="B180" s="61" t="s">
        <v>1418</v>
      </c>
      <c r="C180" s="61" t="s">
        <v>1164</v>
      </c>
      <c r="D180" s="60" t="s">
        <v>1018</v>
      </c>
      <c r="E180" s="60" t="s">
        <v>993</v>
      </c>
      <c r="F180" s="62" t="s">
        <v>1165</v>
      </c>
      <c r="G180" s="60">
        <v>494598</v>
      </c>
      <c r="H180" s="60">
        <v>661</v>
      </c>
      <c r="I180" s="70">
        <f>VLOOKUP(B180,[1]极目数据!A:D,4,0)</f>
        <v>0.141026</v>
      </c>
      <c r="J180" s="60" t="str">
        <f t="shared" si="4"/>
        <v>长尾词</v>
      </c>
      <c r="K180" s="70">
        <f>VLOOKUP(B180,[1]极目数据!A:S,19,0)</f>
        <v>0.3588</v>
      </c>
      <c r="L180" s="70">
        <f>VLOOKUP(B180,[1]极目数据!A:T,20,0)</f>
        <v>0.25</v>
      </c>
      <c r="M180" s="60">
        <f>VLOOKUP(B180,[1]极目数据!A:P,16,0)</f>
        <v>11</v>
      </c>
      <c r="N180" s="71">
        <f>VLOOKUP(B180,[1]极目数据!A:V,22,0)</f>
        <v>12.992</v>
      </c>
      <c r="O180" s="60">
        <f>VLOOKUP(B180,[1]极目数据!A:L,11,0)</f>
        <v>0.6</v>
      </c>
      <c r="P180" s="70">
        <f>VLOOKUP(B180,[1]极目数据!A:J,10,0)</f>
        <v>0.061576</v>
      </c>
      <c r="Q180" s="60">
        <v>39.99</v>
      </c>
      <c r="R180" s="70">
        <f t="shared" si="5"/>
        <v>0.243662318723763</v>
      </c>
      <c r="S180" s="60">
        <f>VLOOKUP(B:B,[1]极目数据!A:H,8,FALSE)</f>
        <v>14</v>
      </c>
      <c r="T180" s="60"/>
      <c r="U180" s="60">
        <f>VLOOKUP(B:B,[1]极目数据!A:U,21,FALSE)</f>
        <v>71245</v>
      </c>
    </row>
    <row r="181" s="52" customFormat="1" ht="33.4" hidden="1" customHeight="1" spans="1:21">
      <c r="A181" s="60">
        <v>180</v>
      </c>
      <c r="B181" s="61" t="s">
        <v>1419</v>
      </c>
      <c r="C181" s="61" t="s">
        <v>1420</v>
      </c>
      <c r="D181" s="60" t="s">
        <v>1018</v>
      </c>
      <c r="E181" s="60" t="s">
        <v>993</v>
      </c>
      <c r="F181" s="62" t="s">
        <v>1421</v>
      </c>
      <c r="G181" s="60">
        <v>498389</v>
      </c>
      <c r="H181" s="60">
        <v>656</v>
      </c>
      <c r="I181" s="70">
        <f>VLOOKUP(B181,[1]极目数据!A:D,4,0)</f>
        <v>-0.020776</v>
      </c>
      <c r="J181" s="60" t="str">
        <f t="shared" si="4"/>
        <v>长尾词</v>
      </c>
      <c r="K181" s="70">
        <f>VLOOKUP(B181,[1]极目数据!A:S,19,0)</f>
        <v>0.4538</v>
      </c>
      <c r="L181" s="70">
        <f>VLOOKUP(B181,[1]极目数据!A:T,20,0)</f>
        <v>0.2727</v>
      </c>
      <c r="M181" s="60">
        <f>VLOOKUP(B181,[1]极目数据!A:P,16,0)</f>
        <v>11</v>
      </c>
      <c r="N181" s="71">
        <f>VLOOKUP(B181,[1]极目数据!A:V,22,0)</f>
        <v>13.160823</v>
      </c>
      <c r="O181" s="60">
        <f>VLOOKUP(B181,[1]极目数据!A:L,11,0)</f>
        <v>1.01</v>
      </c>
      <c r="P181" s="70">
        <f>VLOOKUP(B181,[1]极目数据!A:J,10,0)</f>
        <v>0.115494</v>
      </c>
      <c r="Q181" s="60">
        <v>39.99</v>
      </c>
      <c r="R181" s="70">
        <f t="shared" si="5"/>
        <v>0.218680745999962</v>
      </c>
      <c r="S181" s="60">
        <f>VLOOKUP(B:B,[1]极目数据!A:H,8,FALSE)</f>
        <v>30</v>
      </c>
      <c r="T181" s="60"/>
      <c r="U181" s="60">
        <f>VLOOKUP(B:B,[1]极目数据!A:U,21,FALSE)</f>
        <v>6425</v>
      </c>
    </row>
    <row r="182" s="52" customFormat="1" ht="33.4" customHeight="1" spans="1:21">
      <c r="A182" s="60">
        <v>181</v>
      </c>
      <c r="B182" s="78" t="s">
        <v>1422</v>
      </c>
      <c r="C182" s="61" t="s">
        <v>1023</v>
      </c>
      <c r="D182" s="60" t="s">
        <v>992</v>
      </c>
      <c r="E182" s="60" t="s">
        <v>993</v>
      </c>
      <c r="F182" s="62" t="s">
        <v>1015</v>
      </c>
      <c r="G182" s="60">
        <v>506268</v>
      </c>
      <c r="H182" s="60">
        <v>646</v>
      </c>
      <c r="I182" s="70">
        <f>VLOOKUP(B182,[1]极目数据!A:D,4,0)</f>
        <v>-0.060729</v>
      </c>
      <c r="J182" s="60" t="str">
        <f t="shared" si="4"/>
        <v>长尾词</v>
      </c>
      <c r="K182" s="70">
        <f>VLOOKUP(B182,[1]极目数据!A:S,19,0)</f>
        <v>0.2579</v>
      </c>
      <c r="L182" s="70">
        <f>VLOOKUP(B182,[1]极目数据!A:T,20,0)</f>
        <v>0.3111</v>
      </c>
      <c r="M182" s="60">
        <f>VLOOKUP(B182,[1]极目数据!A:P,16,0)</f>
        <v>10</v>
      </c>
      <c r="N182" s="71">
        <f>VLOOKUP(B182,[1]极目数据!A:V,22,0)</f>
        <v>15.039083</v>
      </c>
      <c r="O182" s="60">
        <f>VLOOKUP(B182,[1]极目数据!A:L,11,0)</f>
        <v>1.69</v>
      </c>
      <c r="P182" s="72">
        <f>VLOOKUP(B182,[1]极目数据!A:J,10,0)</f>
        <v>0.125673</v>
      </c>
      <c r="Q182" s="60">
        <v>39.99</v>
      </c>
      <c r="R182" s="70">
        <f t="shared" si="5"/>
        <v>0.336274021796928</v>
      </c>
      <c r="S182" s="59">
        <f>VLOOKUP(B:B,[1]极目数据!A:H,8,FALSE)</f>
        <v>36</v>
      </c>
      <c r="T182" s="73">
        <f>S182/7</f>
        <v>5.14285714285714</v>
      </c>
      <c r="U182" s="60">
        <f>VLOOKUP(B:B,[1]极目数据!A:U,21,FALSE)</f>
        <v>1752</v>
      </c>
    </row>
    <row r="183" s="52" customFormat="1" ht="33.4" hidden="1" customHeight="1" spans="1:21">
      <c r="A183" s="60">
        <v>182</v>
      </c>
      <c r="B183" s="68" t="s">
        <v>1423</v>
      </c>
      <c r="C183" s="61" t="s">
        <v>1424</v>
      </c>
      <c r="D183" s="60" t="s">
        <v>992</v>
      </c>
      <c r="E183" s="60" t="s">
        <v>993</v>
      </c>
      <c r="F183" s="62" t="s">
        <v>1425</v>
      </c>
      <c r="G183" s="60">
        <v>506268</v>
      </c>
      <c r="H183" s="60">
        <v>646</v>
      </c>
      <c r="I183" s="70">
        <f>VLOOKUP(B183,[1]极目数据!A:D,4,0)</f>
        <v>0.325714</v>
      </c>
      <c r="J183" s="60" t="str">
        <f t="shared" si="4"/>
        <v>长尾词</v>
      </c>
      <c r="K183" s="70">
        <f>VLOOKUP(B183,[1]极目数据!A:S,19,0)</f>
        <v>0.2344</v>
      </c>
      <c r="L183" s="70">
        <f>VLOOKUP(B183,[1]极目数据!A:T,20,0)</f>
        <v>0</v>
      </c>
      <c r="M183" s="60">
        <f>VLOOKUP(B183,[1]极目数据!A:P,16,0)</f>
        <v>10</v>
      </c>
      <c r="N183" s="71">
        <f>VLOOKUP(B183,[1]极目数据!A:V,22,0)</f>
        <v>20.210668</v>
      </c>
      <c r="O183" s="60">
        <f>VLOOKUP(B183,[1]极目数据!A:L,11,0)</f>
        <v>0.98</v>
      </c>
      <c r="P183" s="70">
        <f>VLOOKUP(B183,[1]极目数据!A:J,10,0)</f>
        <v>0.078671</v>
      </c>
      <c r="Q183" s="60">
        <v>39.99</v>
      </c>
      <c r="R183" s="70">
        <f t="shared" si="5"/>
        <v>0.311501398630155</v>
      </c>
      <c r="S183" s="59">
        <f>VLOOKUP(B:B,[1]极目数据!A:H,8,FALSE)</f>
        <v>16</v>
      </c>
      <c r="T183" s="59"/>
      <c r="U183" s="60">
        <f>VLOOKUP(B:B,[1]极目数据!A:U,21,FALSE)</f>
        <v>45161</v>
      </c>
    </row>
    <row r="184" s="52" customFormat="1" ht="33.4" hidden="1" customHeight="1" spans="1:21">
      <c r="A184" s="60">
        <v>183</v>
      </c>
      <c r="B184" s="68" t="s">
        <v>1426</v>
      </c>
      <c r="C184" s="61" t="s">
        <v>1249</v>
      </c>
      <c r="D184" s="60" t="s">
        <v>1018</v>
      </c>
      <c r="E184" s="60" t="s">
        <v>993</v>
      </c>
      <c r="F184" s="62" t="s">
        <v>1250</v>
      </c>
      <c r="G184" s="60">
        <v>506268</v>
      </c>
      <c r="H184" s="60">
        <v>646</v>
      </c>
      <c r="I184" s="70">
        <f>VLOOKUP(B184,[1]极目数据!A:D,4,0)</f>
        <v>0.144737</v>
      </c>
      <c r="J184" s="60" t="str">
        <f t="shared" si="4"/>
        <v>长尾词</v>
      </c>
      <c r="K184" s="70">
        <f>VLOOKUP(B184,[1]极目数据!A:S,19,0)</f>
        <v>0.3516</v>
      </c>
      <c r="L184" s="70">
        <f>VLOOKUP(B184,[1]极目数据!A:T,20,0)</f>
        <v>0.2704</v>
      </c>
      <c r="M184" s="60">
        <f>VLOOKUP(B184,[1]极目数据!A:P,16,0)</f>
        <v>10</v>
      </c>
      <c r="N184" s="71">
        <f>VLOOKUP(B184,[1]极目数据!A:V,22,0)</f>
        <v>18.236167</v>
      </c>
      <c r="O184" s="60">
        <f>VLOOKUP(B184,[1]极目数据!A:L,11,0)</f>
        <v>1.1</v>
      </c>
      <c r="P184" s="70">
        <f>VLOOKUP(B184,[1]极目数据!A:J,10,0)</f>
        <v>0.080609</v>
      </c>
      <c r="Q184" s="60">
        <v>39.99</v>
      </c>
      <c r="R184" s="70">
        <f t="shared" si="5"/>
        <v>0.341238282563731</v>
      </c>
      <c r="S184" s="60">
        <f>VLOOKUP(B:B,[1]极目数据!A:H,8,FALSE)</f>
        <v>20</v>
      </c>
      <c r="T184" s="60"/>
      <c r="U184" s="60">
        <f>VLOOKUP(B:B,[1]极目数据!A:U,21,FALSE)</f>
        <v>10700</v>
      </c>
    </row>
    <row r="185" s="52" customFormat="1" ht="33.4" hidden="1" customHeight="1" spans="1:21">
      <c r="A185" s="60">
        <v>184</v>
      </c>
      <c r="B185" s="68" t="s">
        <v>1427</v>
      </c>
      <c r="C185" s="61" t="s">
        <v>1428</v>
      </c>
      <c r="D185" s="60" t="s">
        <v>1018</v>
      </c>
      <c r="E185" s="60" t="s">
        <v>993</v>
      </c>
      <c r="F185" s="62" t="s">
        <v>994</v>
      </c>
      <c r="G185" s="60">
        <v>510243</v>
      </c>
      <c r="H185" s="60">
        <v>641</v>
      </c>
      <c r="I185" s="70">
        <f>VLOOKUP(B185,[1]极目数据!A:D,4,0)</f>
        <v>-0.012587</v>
      </c>
      <c r="J185" s="60" t="str">
        <f t="shared" si="4"/>
        <v>长尾词</v>
      </c>
      <c r="K185" s="70">
        <f>VLOOKUP(B185,[1]极目数据!A:S,19,0)</f>
        <v>0.2283</v>
      </c>
      <c r="L185" s="70">
        <f>VLOOKUP(B185,[1]极目数据!A:T,20,0)</f>
        <v>0.1429</v>
      </c>
      <c r="M185" s="60">
        <f>VLOOKUP(B185,[1]极目数据!A:P,16,0)</f>
        <v>11</v>
      </c>
      <c r="N185" s="71">
        <f>VLOOKUP(B185,[1]极目数据!A:V,22,0)</f>
        <v>43.5</v>
      </c>
      <c r="O185" s="60">
        <f>VLOOKUP(B185,[1]极目数据!A:L,11,0)</f>
        <v>0.57</v>
      </c>
      <c r="P185" s="70">
        <f>VLOOKUP(B185,[1]极目数据!A:J,10,0)</f>
        <v>0.017241</v>
      </c>
      <c r="Q185" s="60">
        <v>39.99</v>
      </c>
      <c r="R185" s="70">
        <f t="shared" si="5"/>
        <v>0.826724864616189</v>
      </c>
      <c r="S185" s="60">
        <f>VLOOKUP(B:B,[1]极目数据!A:H,8,FALSE)</f>
        <v>3</v>
      </c>
      <c r="T185" s="60"/>
      <c r="U185" s="60">
        <f>VLOOKUP(B:B,[1]极目数据!A:U,21,FALSE)</f>
        <v>20953</v>
      </c>
    </row>
    <row r="186" s="52" customFormat="1" ht="33.4" hidden="1" customHeight="1" spans="1:21">
      <c r="A186" s="60">
        <v>185</v>
      </c>
      <c r="B186" s="68" t="s">
        <v>1429</v>
      </c>
      <c r="C186" s="61" t="s">
        <v>1242</v>
      </c>
      <c r="D186" s="60" t="s">
        <v>992</v>
      </c>
      <c r="E186" s="60" t="s">
        <v>993</v>
      </c>
      <c r="F186" s="62" t="s">
        <v>994</v>
      </c>
      <c r="G186" s="60">
        <v>510243</v>
      </c>
      <c r="H186" s="60">
        <v>641</v>
      </c>
      <c r="I186" s="70">
        <f>VLOOKUP(B186,[1]极目数据!A:D,4,0)</f>
        <v>0.177172</v>
      </c>
      <c r="J186" s="60" t="str">
        <f t="shared" si="4"/>
        <v>长尾词</v>
      </c>
      <c r="K186" s="70">
        <f>VLOOKUP(B186,[1]极目数据!A:S,19,0)</f>
        <v>0.307</v>
      </c>
      <c r="L186" s="70">
        <f>VLOOKUP(B186,[1]极目数据!A:T,20,0)</f>
        <v>0.0938</v>
      </c>
      <c r="M186" s="60">
        <f>VLOOKUP(B186,[1]极目数据!A:P,16,0)</f>
        <v>10</v>
      </c>
      <c r="N186" s="71">
        <f>VLOOKUP(B186,[1]极目数据!A:V,22,0)</f>
        <v>14.490667</v>
      </c>
      <c r="O186" s="60">
        <f>VLOOKUP(B186,[1]极目数据!A:L,11,0)</f>
        <v>0.96</v>
      </c>
      <c r="P186" s="70">
        <f>VLOOKUP(B186,[1]极目数据!A:J,10,0)</f>
        <v>0.078671</v>
      </c>
      <c r="Q186" s="60">
        <v>39.99</v>
      </c>
      <c r="R186" s="70">
        <f t="shared" si="5"/>
        <v>0.305144227229539</v>
      </c>
      <c r="S186" s="59">
        <f>VLOOKUP(B:B,[1]极目数据!A:H,8,FALSE)</f>
        <v>16</v>
      </c>
      <c r="T186" s="59"/>
      <c r="U186" s="60">
        <f>VLOOKUP(B:B,[1]极目数据!A:U,21,FALSE)</f>
        <v>11928</v>
      </c>
    </row>
    <row r="187" s="52" customFormat="1" ht="33.4" hidden="1" customHeight="1" spans="1:21">
      <c r="A187" s="60">
        <v>186</v>
      </c>
      <c r="B187" s="68" t="s">
        <v>1000</v>
      </c>
      <c r="C187" s="61" t="s">
        <v>1430</v>
      </c>
      <c r="D187" s="60" t="s">
        <v>992</v>
      </c>
      <c r="E187" s="60" t="s">
        <v>993</v>
      </c>
      <c r="F187" s="62"/>
      <c r="G187" s="60">
        <v>522774</v>
      </c>
      <c r="H187" s="60">
        <v>626</v>
      </c>
      <c r="I187" s="70">
        <f>VLOOKUP(B187,[1]极目数据!A:D,4,0)</f>
        <v>0.171577</v>
      </c>
      <c r="J187" s="60" t="str">
        <f t="shared" si="4"/>
        <v>长尾词</v>
      </c>
      <c r="K187" s="70">
        <f>VLOOKUP(B187,[1]极目数据!A:S,19,0)</f>
        <v>0.3468</v>
      </c>
      <c r="L187" s="70">
        <f>VLOOKUP(B187,[1]极目数据!A:T,20,0)</f>
        <v>0.2666</v>
      </c>
      <c r="M187" s="60">
        <f>VLOOKUP(B187,[1]极目数据!A:P,16,0)</f>
        <v>10</v>
      </c>
      <c r="N187" s="71">
        <f>VLOOKUP(B187,[1]极目数据!A:V,22,0)</f>
        <v>18.049779</v>
      </c>
      <c r="O187" s="60">
        <f>VLOOKUP(B187,[1]极目数据!A:L,11,0)</f>
        <v>0.99</v>
      </c>
      <c r="P187" s="70">
        <f>VLOOKUP(B187,[1]极目数据!A:J,10,0)</f>
        <v>0.078671</v>
      </c>
      <c r="Q187" s="60">
        <v>39.99</v>
      </c>
      <c r="R187" s="70">
        <f t="shared" si="5"/>
        <v>0.314679984330462</v>
      </c>
      <c r="S187" s="59">
        <f>VLOOKUP(B:B,[1]极目数据!A:H,8,FALSE)</f>
        <v>16</v>
      </c>
      <c r="T187" s="59"/>
      <c r="U187" s="60">
        <f>VLOOKUP(B:B,[1]极目数据!A:U,21,FALSE)</f>
        <v>148</v>
      </c>
    </row>
    <row r="188" s="52" customFormat="1" ht="33.4" hidden="1" customHeight="1" spans="1:21">
      <c r="A188" s="60">
        <v>187</v>
      </c>
      <c r="B188" s="68" t="s">
        <v>1431</v>
      </c>
      <c r="C188" s="61" t="s">
        <v>1197</v>
      </c>
      <c r="D188" s="60" t="s">
        <v>1018</v>
      </c>
      <c r="E188" s="60" t="s">
        <v>993</v>
      </c>
      <c r="F188" s="62" t="s">
        <v>1432</v>
      </c>
      <c r="G188" s="60">
        <v>527093</v>
      </c>
      <c r="H188" s="60">
        <v>621</v>
      </c>
      <c r="I188" s="70">
        <f>VLOOKUP(B188,[1]极目数据!A:D,4,0)</f>
        <v>0.005587</v>
      </c>
      <c r="J188" s="60" t="str">
        <f t="shared" si="4"/>
        <v>长尾词</v>
      </c>
      <c r="K188" s="70">
        <f>VLOOKUP(B188,[1]极目数据!A:S,19,0)</f>
        <v>0.317</v>
      </c>
      <c r="L188" s="70">
        <f>VLOOKUP(B188,[1]极目数据!A:T,20,0)</f>
        <v>0.3261</v>
      </c>
      <c r="M188" s="60">
        <f>VLOOKUP(B188,[1]极目数据!A:P,16,0)</f>
        <v>9</v>
      </c>
      <c r="N188" s="71">
        <f>VLOOKUP(B188,[1]极目数据!A:V,22,0)</f>
        <v>6.507212</v>
      </c>
      <c r="O188" s="60">
        <f>VLOOKUP(B188,[1]极目数据!A:L,11,0)</f>
        <v>1.04</v>
      </c>
      <c r="P188" s="70">
        <f>VLOOKUP(B188,[1]极目数据!A:J,10,0)</f>
        <v>0.178264</v>
      </c>
      <c r="Q188" s="60">
        <v>39.99</v>
      </c>
      <c r="R188" s="70">
        <f t="shared" si="5"/>
        <v>0.145887569141309</v>
      </c>
      <c r="S188" s="60">
        <f>VLOOKUP(B:B,[1]极目数据!A:H,8,FALSE)</f>
        <v>32</v>
      </c>
      <c r="T188" s="60"/>
      <c r="U188" s="60">
        <f>VLOOKUP(B:B,[1]极目数据!A:U,21,FALSE)</f>
        <v>84707</v>
      </c>
    </row>
    <row r="189" s="52" customFormat="1" ht="33.4" hidden="1" customHeight="1" spans="1:21">
      <c r="A189" s="60">
        <v>188</v>
      </c>
      <c r="B189" s="68" t="s">
        <v>1433</v>
      </c>
      <c r="C189" s="61" t="s">
        <v>1075</v>
      </c>
      <c r="D189" s="60" t="s">
        <v>1018</v>
      </c>
      <c r="E189" s="60" t="s">
        <v>993</v>
      </c>
      <c r="F189" s="62" t="s">
        <v>1434</v>
      </c>
      <c r="G189" s="60">
        <v>531479</v>
      </c>
      <c r="H189" s="60">
        <v>616</v>
      </c>
      <c r="I189" s="70">
        <f>VLOOKUP(B189,[1]极目数据!A:D,4,0)</f>
        <v>0.032609</v>
      </c>
      <c r="J189" s="60" t="str">
        <f t="shared" si="4"/>
        <v>长尾词</v>
      </c>
      <c r="K189" s="70">
        <f>VLOOKUP(B189,[1]极目数据!A:S,19,0)</f>
        <v>0.1722</v>
      </c>
      <c r="L189" s="70">
        <f>VLOOKUP(B189,[1]极目数据!A:T,20,0)</f>
        <v>0.0833</v>
      </c>
      <c r="M189" s="60">
        <f>VLOOKUP(B189,[1]极目数据!A:P,16,0)</f>
        <v>10</v>
      </c>
      <c r="N189" s="71">
        <f>VLOOKUP(B189,[1]极目数据!A:V,22,0)</f>
        <v>22.005593</v>
      </c>
      <c r="O189" s="60">
        <f>VLOOKUP(B189,[1]极目数据!A:L,11,0)</f>
        <v>0.94</v>
      </c>
      <c r="P189" s="70">
        <f>VLOOKUP(B189,[1]极目数据!A:J,10,0)</f>
        <v>0.054986</v>
      </c>
      <c r="Q189" s="60">
        <v>39.99</v>
      </c>
      <c r="R189" s="70">
        <f t="shared" si="5"/>
        <v>0.42748838739165</v>
      </c>
      <c r="S189" s="60">
        <f>VLOOKUP(B:B,[1]极目数据!A:H,8,FALSE)</f>
        <v>11</v>
      </c>
      <c r="T189" s="60"/>
      <c r="U189" s="60">
        <f>VLOOKUP(B:B,[1]极目数据!A:U,21,FALSE)</f>
        <v>135491</v>
      </c>
    </row>
    <row r="190" s="52" customFormat="1" ht="33.4" hidden="1" customHeight="1" spans="1:21">
      <c r="A190" s="60">
        <v>189</v>
      </c>
      <c r="B190" s="68" t="s">
        <v>1435</v>
      </c>
      <c r="C190" s="61" t="s">
        <v>1329</v>
      </c>
      <c r="D190" s="60" t="s">
        <v>992</v>
      </c>
      <c r="E190" s="60" t="s">
        <v>993</v>
      </c>
      <c r="F190" s="62" t="s">
        <v>1112</v>
      </c>
      <c r="G190" s="60">
        <v>531479</v>
      </c>
      <c r="H190" s="60">
        <v>616</v>
      </c>
      <c r="I190" s="70">
        <f>VLOOKUP(B190,[1]极目数据!A:D,4,0)</f>
        <v>0.254717</v>
      </c>
      <c r="J190" s="60" t="str">
        <f t="shared" si="4"/>
        <v>长尾词</v>
      </c>
      <c r="K190" s="70">
        <f>VLOOKUP(B190,[1]极目数据!A:S,19,0)</f>
        <v>0.246</v>
      </c>
      <c r="L190" s="70">
        <f>VLOOKUP(B190,[1]极目数据!A:T,20,0)</f>
        <v>0.1667</v>
      </c>
      <c r="M190" s="60">
        <f>VLOOKUP(B190,[1]极目数据!A:P,16,0)</f>
        <v>10</v>
      </c>
      <c r="N190" s="71">
        <f>VLOOKUP(B190,[1]极目数据!A:V,22,0)</f>
        <v>12.857812</v>
      </c>
      <c r="O190" s="60">
        <f>VLOOKUP(B190,[1]极目数据!A:L,11,0)</f>
        <v>0.65</v>
      </c>
      <c r="P190" s="70">
        <f>VLOOKUP(B190,[1]极目数据!A:J,10,0)</f>
        <v>0.059108</v>
      </c>
      <c r="Q190" s="60">
        <v>39.99</v>
      </c>
      <c r="R190" s="70">
        <f t="shared" si="5"/>
        <v>0.274989231844741</v>
      </c>
      <c r="S190" s="59">
        <f>VLOOKUP(B:B,[1]极目数据!A:H,8,FALSE)</f>
        <v>11</v>
      </c>
      <c r="T190" s="59"/>
      <c r="U190" s="60">
        <f>VLOOKUP(B:B,[1]极目数据!A:U,21,FALSE)</f>
        <v>4724</v>
      </c>
    </row>
    <row r="191" s="52" customFormat="1" ht="33.4" hidden="1" customHeight="1" spans="1:21">
      <c r="A191" s="60">
        <v>190</v>
      </c>
      <c r="B191" s="68" t="s">
        <v>1436</v>
      </c>
      <c r="C191" s="61" t="s">
        <v>1437</v>
      </c>
      <c r="D191" s="60" t="s">
        <v>1018</v>
      </c>
      <c r="E191" s="60" t="s">
        <v>993</v>
      </c>
      <c r="F191" s="62" t="s">
        <v>998</v>
      </c>
      <c r="G191" s="60">
        <v>540370</v>
      </c>
      <c r="H191" s="60">
        <v>606</v>
      </c>
      <c r="I191" s="70">
        <f>VLOOKUP(B191,[1]极目数据!A:D,4,0)</f>
        <v>-0.124332</v>
      </c>
      <c r="J191" s="60" t="str">
        <f t="shared" si="4"/>
        <v>长尾词</v>
      </c>
      <c r="K191" s="70">
        <f>VLOOKUP(B191,[1]极目数据!A:S,19,0)</f>
        <v>0.2667</v>
      </c>
      <c r="L191" s="70">
        <f>VLOOKUP(B191,[1]极目数据!A:T,20,0)</f>
        <v>0.25</v>
      </c>
      <c r="M191" s="60">
        <f>VLOOKUP(B191,[1]极目数据!A:P,16,0)</f>
        <v>10</v>
      </c>
      <c r="N191" s="71">
        <f>VLOOKUP(B191,[1]极目数据!A:V,22,0)</f>
        <v>32.101185</v>
      </c>
      <c r="O191" s="60">
        <f>VLOOKUP(B191,[1]极目数据!A:L,11,0)</f>
        <v>0.9</v>
      </c>
      <c r="P191" s="70">
        <f>VLOOKUP(B191,[1]极目数据!A:J,10,0)</f>
        <v>0.032709</v>
      </c>
      <c r="Q191" s="60">
        <v>39.99</v>
      </c>
      <c r="R191" s="70">
        <f t="shared" si="5"/>
        <v>0.688056082625627</v>
      </c>
      <c r="S191" s="60">
        <f>VLOOKUP(B:B,[1]极目数据!A:H,8,FALSE)</f>
        <v>6</v>
      </c>
      <c r="T191" s="60"/>
      <c r="U191" s="60">
        <f>VLOOKUP(B:B,[1]极目数据!A:U,21,FALSE)</f>
        <v>131557</v>
      </c>
    </row>
    <row r="192" s="52" customFormat="1" ht="33.4" customHeight="1" spans="1:21">
      <c r="A192" s="60">
        <v>191</v>
      </c>
      <c r="B192" s="77" t="s">
        <v>1438</v>
      </c>
      <c r="C192" s="61" t="s">
        <v>1439</v>
      </c>
      <c r="D192" s="60" t="s">
        <v>992</v>
      </c>
      <c r="E192" s="60" t="s">
        <v>993</v>
      </c>
      <c r="F192" s="62" t="s">
        <v>1007</v>
      </c>
      <c r="G192" s="60">
        <v>540370</v>
      </c>
      <c r="H192" s="60">
        <v>606</v>
      </c>
      <c r="I192" s="70">
        <f>VLOOKUP(B192,[1]极目数据!A:D,4,0)</f>
        <v>0.017081</v>
      </c>
      <c r="J192" s="60" t="str">
        <f t="shared" si="4"/>
        <v>长尾词</v>
      </c>
      <c r="K192" s="70">
        <f>VLOOKUP(B192,[1]极目数据!A:S,19,0)</f>
        <v>0.3916</v>
      </c>
      <c r="L192" s="70">
        <f>VLOOKUP(B192,[1]极目数据!A:T,20,0)</f>
        <v>0.2105</v>
      </c>
      <c r="M192" s="60">
        <f>VLOOKUP(B192,[1]极目数据!A:P,16,0)</f>
        <v>10</v>
      </c>
      <c r="N192" s="71">
        <f>VLOOKUP(B192,[1]极目数据!A:V,22,0)</f>
        <v>8.220674</v>
      </c>
      <c r="O192" s="60">
        <f>VLOOKUP(B192,[1]极目数据!A:L,11,0)</f>
        <v>0.8</v>
      </c>
      <c r="P192" s="72">
        <f>VLOOKUP(B192,[1]极目数据!A:J,10,0)</f>
        <v>0.110697</v>
      </c>
      <c r="Q192" s="60">
        <v>39.99</v>
      </c>
      <c r="R192" s="70">
        <f t="shared" si="5"/>
        <v>0.180718549286002</v>
      </c>
      <c r="S192" s="59">
        <f>VLOOKUP(B:B,[1]极目数据!A:H,8,FALSE)</f>
        <v>20</v>
      </c>
      <c r="T192" s="73">
        <f>S192/7</f>
        <v>2.85714285714286</v>
      </c>
      <c r="U192" s="60">
        <f>VLOOKUP(B:B,[1]极目数据!A:U,21,FALSE)</f>
        <v>8272</v>
      </c>
    </row>
    <row r="193" s="52" customFormat="1" ht="33.4" hidden="1" customHeight="1" spans="1:21">
      <c r="A193" s="60">
        <v>192</v>
      </c>
      <c r="B193" s="61" t="s">
        <v>1440</v>
      </c>
      <c r="C193" s="61" t="s">
        <v>1441</v>
      </c>
      <c r="D193" s="60" t="s">
        <v>1018</v>
      </c>
      <c r="E193" s="60" t="s">
        <v>993</v>
      </c>
      <c r="F193" s="62" t="s">
        <v>1026</v>
      </c>
      <c r="G193" s="60">
        <v>544912</v>
      </c>
      <c r="H193" s="60">
        <v>601</v>
      </c>
      <c r="I193" s="70">
        <f>VLOOKUP(B193,[1]极目数据!A:D,4,0)</f>
        <v>0.069079</v>
      </c>
      <c r="J193" s="60" t="str">
        <f t="shared" si="4"/>
        <v>长尾词</v>
      </c>
      <c r="K193" s="70">
        <f>VLOOKUP(B193,[1]极目数据!A:S,19,0)</f>
        <v>0.4623</v>
      </c>
      <c r="L193" s="70">
        <f>VLOOKUP(B193,[1]极目数据!A:T,20,0)</f>
        <v>0.2352</v>
      </c>
      <c r="M193" s="60">
        <f>VLOOKUP(B193,[1]极目数据!A:P,16,0)</f>
        <v>10</v>
      </c>
      <c r="N193" s="71">
        <f>VLOOKUP(B193,[1]极目数据!A:V,22,0)</f>
        <v>7.154028</v>
      </c>
      <c r="O193" s="60">
        <f>VLOOKUP(B193,[1]极目数据!A:L,11,0)</f>
        <v>0.79</v>
      </c>
      <c r="P193" s="70">
        <f>VLOOKUP(B193,[1]极目数据!A:J,10,0)</f>
        <v>0.14677</v>
      </c>
      <c r="Q193" s="60">
        <v>39.99</v>
      </c>
      <c r="R193" s="70">
        <f t="shared" si="5"/>
        <v>0.13459793373771</v>
      </c>
      <c r="S193" s="60">
        <f>VLOOKUP(B:B,[1]极目数据!A:H,8,FALSE)</f>
        <v>32</v>
      </c>
      <c r="T193" s="60"/>
      <c r="U193" s="60">
        <f>VLOOKUP(B:B,[1]极目数据!A:U,21,FALSE)</f>
        <v>5119</v>
      </c>
    </row>
    <row r="194" s="52" customFormat="1" ht="33.4" hidden="1" customHeight="1" spans="1:21">
      <c r="A194" s="60">
        <v>193</v>
      </c>
      <c r="B194" s="61" t="s">
        <v>1442</v>
      </c>
      <c r="C194" s="61" t="s">
        <v>1066</v>
      </c>
      <c r="D194" s="60" t="s">
        <v>992</v>
      </c>
      <c r="E194" s="60" t="s">
        <v>993</v>
      </c>
      <c r="F194" s="62" t="s">
        <v>1049</v>
      </c>
      <c r="G194" s="60">
        <v>549674</v>
      </c>
      <c r="H194" s="60">
        <v>595</v>
      </c>
      <c r="I194" s="70">
        <f>VLOOKUP(B194,[1]极目数据!A:D,4,0)</f>
        <v>0.106529</v>
      </c>
      <c r="J194" s="60" t="str">
        <f t="shared" ref="J194:J257" si="6">_xlfn.IFS(G194&lt;=50000,"大词",AND(G194&gt;50000,G194&lt;=200000),"中词",G194&gt;200000,"长尾词")</f>
        <v>长尾词</v>
      </c>
      <c r="K194" s="70">
        <f>VLOOKUP(B194,[1]极目数据!A:S,19,0)</f>
        <v>0.2372</v>
      </c>
      <c r="L194" s="70">
        <f>VLOOKUP(B194,[1]极目数据!A:T,20,0)</f>
        <v>0.15</v>
      </c>
      <c r="M194" s="60">
        <f>VLOOKUP(B194,[1]极目数据!A:P,16,0)</f>
        <v>10</v>
      </c>
      <c r="N194" s="71">
        <f>VLOOKUP(B194,[1]极目数据!A:V,22,0)</f>
        <v>25.294632</v>
      </c>
      <c r="O194" s="60">
        <f>VLOOKUP(B194,[1]极目数据!A:L,11,0)</f>
        <v>1.22</v>
      </c>
      <c r="P194" s="70">
        <f>VLOOKUP(B194,[1]极目数据!A:J,10,0)</f>
        <v>0.057324</v>
      </c>
      <c r="Q194" s="60">
        <v>39.99</v>
      </c>
      <c r="R194" s="70">
        <f t="shared" ref="R194:R257" si="7">O194/(P194*Q194)</f>
        <v>0.532196408253553</v>
      </c>
      <c r="S194" s="59">
        <f>VLOOKUP(B:B,[1]极目数据!A:H,8,FALSE)</f>
        <v>11</v>
      </c>
      <c r="T194" s="59"/>
      <c r="U194" s="60">
        <f>VLOOKUP(B:B,[1]极目数据!A:U,21,FALSE)</f>
        <v>58780</v>
      </c>
    </row>
    <row r="195" s="52" customFormat="1" ht="33.4" hidden="1" customHeight="1" spans="1:21">
      <c r="A195" s="60">
        <v>194</v>
      </c>
      <c r="B195" s="66" t="s">
        <v>1443</v>
      </c>
      <c r="C195" s="61" t="s">
        <v>1444</v>
      </c>
      <c r="D195" s="60" t="s">
        <v>1018</v>
      </c>
      <c r="E195" s="60" t="s">
        <v>993</v>
      </c>
      <c r="F195" s="62" t="s">
        <v>1259</v>
      </c>
      <c r="G195" s="60">
        <v>559159</v>
      </c>
      <c r="H195" s="60">
        <v>585</v>
      </c>
      <c r="I195" s="70">
        <f>VLOOKUP(B195,[1]极目数据!A:D,4,0)</f>
        <v>0.140288</v>
      </c>
      <c r="J195" s="60" t="str">
        <f t="shared" si="6"/>
        <v>长尾词</v>
      </c>
      <c r="K195" s="70">
        <f>VLOOKUP(B195,[1]极目数据!A:S,19,0)</f>
        <v>0.6465</v>
      </c>
      <c r="L195" s="70">
        <f>VLOOKUP(B195,[1]极目数据!A:T,20,0)</f>
        <v>0.7272</v>
      </c>
      <c r="M195" s="60">
        <f>VLOOKUP(B195,[1]极目数据!A:P,16,0)</f>
        <v>10</v>
      </c>
      <c r="N195" s="71">
        <f>VLOOKUP(B195,[1]极目数据!A:V,22,0)</f>
        <v>6.442347</v>
      </c>
      <c r="O195" s="60">
        <f>VLOOKUP(B195,[1]极目数据!A:L,11,0)</f>
        <v>0.52</v>
      </c>
      <c r="P195" s="70">
        <f>VLOOKUP(B195,[1]极目数据!A:J,10,0)</f>
        <v>0.107104</v>
      </c>
      <c r="Q195" s="60">
        <v>39.99</v>
      </c>
      <c r="R195" s="70">
        <f t="shared" si="7"/>
        <v>0.121407704779496</v>
      </c>
      <c r="S195" s="59">
        <f>VLOOKUP(B:B,[1]极目数据!A:H,8,FALSE)</f>
        <v>35</v>
      </c>
      <c r="T195" s="59"/>
      <c r="U195" s="60">
        <f>VLOOKUP(B:B,[1]极目数据!A:U,21,FALSE)</f>
        <v>72</v>
      </c>
    </row>
    <row r="196" s="52" customFormat="1" ht="33.4" hidden="1" customHeight="1" spans="1:21">
      <c r="A196" s="60">
        <v>195</v>
      </c>
      <c r="B196" s="61" t="s">
        <v>1445</v>
      </c>
      <c r="C196" s="61" t="s">
        <v>1446</v>
      </c>
      <c r="D196" s="60" t="s">
        <v>992</v>
      </c>
      <c r="E196" s="60" t="s">
        <v>993</v>
      </c>
      <c r="F196" s="62" t="s">
        <v>1004</v>
      </c>
      <c r="G196" s="60">
        <v>559159</v>
      </c>
      <c r="H196" s="60">
        <v>585</v>
      </c>
      <c r="I196" s="70">
        <f>VLOOKUP(B196,[1]极目数据!A:D,4,0)</f>
        <v>0.108392</v>
      </c>
      <c r="J196" s="60" t="str">
        <f t="shared" si="6"/>
        <v>长尾词</v>
      </c>
      <c r="K196" s="70">
        <f>VLOOKUP(B196,[1]极目数据!A:S,19,0)</f>
        <v>0.3794</v>
      </c>
      <c r="L196" s="70">
        <f>VLOOKUP(B196,[1]极目数据!A:T,20,0)</f>
        <v>0.3</v>
      </c>
      <c r="M196" s="60">
        <f>VLOOKUP(B196,[1]极目数据!A:P,16,0)</f>
        <v>10</v>
      </c>
      <c r="N196" s="71">
        <f>VLOOKUP(B196,[1]极目数据!A:V,22,0)</f>
        <v>18.431112</v>
      </c>
      <c r="O196" s="60">
        <f>VLOOKUP(B196,[1]极目数据!A:L,11,0)</f>
        <v>0.92</v>
      </c>
      <c r="P196" s="70">
        <f>VLOOKUP(B196,[1]极目数据!A:J,10,0)</f>
        <v>0.078671</v>
      </c>
      <c r="Q196" s="60">
        <v>39.99</v>
      </c>
      <c r="R196" s="70">
        <f t="shared" si="7"/>
        <v>0.292429884428309</v>
      </c>
      <c r="S196" s="59">
        <f>VLOOKUP(B:B,[1]极目数据!A:H,8,FALSE)</f>
        <v>15</v>
      </c>
      <c r="T196" s="59"/>
      <c r="U196" s="60">
        <f>VLOOKUP(B:B,[1]极目数据!A:U,21,FALSE)</f>
        <v>23736</v>
      </c>
    </row>
    <row r="197" s="52" customFormat="1" ht="33.4" hidden="1" customHeight="1" spans="1:21">
      <c r="A197" s="60">
        <v>196</v>
      </c>
      <c r="B197" s="61" t="s">
        <v>1447</v>
      </c>
      <c r="C197" s="61" t="s">
        <v>1448</v>
      </c>
      <c r="D197" s="60" t="s">
        <v>1018</v>
      </c>
      <c r="E197" s="60" t="s">
        <v>993</v>
      </c>
      <c r="F197" s="62" t="s">
        <v>1449</v>
      </c>
      <c r="G197" s="60">
        <v>564084</v>
      </c>
      <c r="H197" s="60">
        <v>580</v>
      </c>
      <c r="I197" s="70">
        <f>VLOOKUP(B197,[1]极目数据!A:D,4,0)</f>
        <v>0.216634</v>
      </c>
      <c r="J197" s="60" t="str">
        <f t="shared" si="6"/>
        <v>长尾词</v>
      </c>
      <c r="K197" s="70">
        <f>VLOOKUP(B197,[1]极目数据!A:S,19,0)</f>
        <v>0.3131</v>
      </c>
      <c r="L197" s="70">
        <f>VLOOKUP(B197,[1]极目数据!A:T,20,0)</f>
        <v>0.1875</v>
      </c>
      <c r="M197" s="60">
        <f>VLOOKUP(B197,[1]极目数据!A:P,16,0)</f>
        <v>10</v>
      </c>
      <c r="N197" s="71">
        <f>VLOOKUP(B197,[1]极目数据!A:V,22,0)</f>
        <v>12.516687</v>
      </c>
      <c r="O197" s="60">
        <f>VLOOKUP(B197,[1]极目数据!A:L,11,0)</f>
        <v>1</v>
      </c>
      <c r="P197" s="70">
        <f>VLOOKUP(B197,[1]极目数据!A:J,10,0)</f>
        <v>0.106258</v>
      </c>
      <c r="Q197" s="60">
        <v>39.99</v>
      </c>
      <c r="R197" s="70">
        <f t="shared" si="7"/>
        <v>0.235335236527045</v>
      </c>
      <c r="S197" s="60">
        <f>VLOOKUP(B:B,[1]极目数据!A:H,8,FALSE)</f>
        <v>23</v>
      </c>
      <c r="T197" s="60"/>
      <c r="U197" s="60">
        <f>VLOOKUP(B:B,[1]极目数据!A:U,21,FALSE)</f>
        <v>13696</v>
      </c>
    </row>
    <row r="198" s="52" customFormat="1" ht="33.4" hidden="1" customHeight="1" spans="1:21">
      <c r="A198" s="60">
        <v>197</v>
      </c>
      <c r="B198" s="79" t="s">
        <v>1450</v>
      </c>
      <c r="C198" s="61" t="s">
        <v>1451</v>
      </c>
      <c r="D198" s="60" t="s">
        <v>1018</v>
      </c>
      <c r="E198" s="60" t="s">
        <v>993</v>
      </c>
      <c r="F198" s="62" t="s">
        <v>1452</v>
      </c>
      <c r="G198" s="60">
        <v>584469</v>
      </c>
      <c r="H198" s="60">
        <v>560</v>
      </c>
      <c r="I198" s="70">
        <f>VLOOKUP(B198,[1]极目数据!A:D,4,0)</f>
        <v>0.035775</v>
      </c>
      <c r="J198" s="60" t="str">
        <f t="shared" si="6"/>
        <v>长尾词</v>
      </c>
      <c r="K198" s="70">
        <f>VLOOKUP(B198,[1]极目数据!A:S,19,0)</f>
        <v>0.3603</v>
      </c>
      <c r="L198" s="70">
        <f>VLOOKUP(B198,[1]极目数据!A:T,20,0)</f>
        <v>0.4286</v>
      </c>
      <c r="M198" s="60">
        <f>VLOOKUP(B198,[1]极目数据!A:P,16,0)</f>
        <v>10</v>
      </c>
      <c r="N198" s="71">
        <f>VLOOKUP(B198,[1]极目数据!A:V,22,0)</f>
        <v>17.919014</v>
      </c>
      <c r="O198" s="60">
        <f>VLOOKUP(B198,[1]极目数据!A:L,11,0)</f>
        <v>1.31</v>
      </c>
      <c r="P198" s="70">
        <f>VLOOKUP(B198,[1]极目数据!A:J,10,0)</f>
        <v>0.097662</v>
      </c>
      <c r="Q198" s="60">
        <v>39.99</v>
      </c>
      <c r="R198" s="70">
        <f t="shared" si="7"/>
        <v>0.335424111193574</v>
      </c>
      <c r="S198" s="59">
        <f>VLOOKUP(B:B,[1]极目数据!A:H,8,FALSE)</f>
        <v>10</v>
      </c>
      <c r="T198" s="59"/>
      <c r="U198" s="60">
        <f>VLOOKUP(B:B,[1]极目数据!A:U,21,FALSE)</f>
        <v>113452</v>
      </c>
    </row>
    <row r="199" s="52" customFormat="1" ht="33.4" hidden="1" customHeight="1" spans="1:21">
      <c r="A199" s="60">
        <v>198</v>
      </c>
      <c r="B199" s="61" t="s">
        <v>1453</v>
      </c>
      <c r="C199" s="61" t="s">
        <v>1066</v>
      </c>
      <c r="D199" s="60" t="s">
        <v>992</v>
      </c>
      <c r="E199" s="60" t="s">
        <v>993</v>
      </c>
      <c r="F199" s="62" t="s">
        <v>1454</v>
      </c>
      <c r="G199" s="60">
        <v>595062</v>
      </c>
      <c r="H199" s="60">
        <v>550</v>
      </c>
      <c r="I199" s="70">
        <f>VLOOKUP(B199,[1]极目数据!A:D,4,0)</f>
        <v>0.036395</v>
      </c>
      <c r="J199" s="60" t="str">
        <f t="shared" si="6"/>
        <v>长尾词</v>
      </c>
      <c r="K199" s="70">
        <f>VLOOKUP(B199,[1]极目数据!A:S,19,0)</f>
        <v>0.2752</v>
      </c>
      <c r="L199" s="70">
        <f>VLOOKUP(B199,[1]极目数据!A:T,20,0)</f>
        <v>0.125</v>
      </c>
      <c r="M199" s="60">
        <f>VLOOKUP(B199,[1]极目数据!A:P,16,0)</f>
        <v>9</v>
      </c>
      <c r="N199" s="71">
        <f>VLOOKUP(B199,[1]极目数据!A:V,22,0)</f>
        <v>17.414223</v>
      </c>
      <c r="O199" s="60">
        <f>VLOOKUP(B199,[1]极目数据!A:L,11,0)</f>
        <v>1.03</v>
      </c>
      <c r="P199" s="70">
        <f>VLOOKUP(B199,[1]极目数据!A:J,10,0)</f>
        <v>0.078671</v>
      </c>
      <c r="Q199" s="60">
        <v>39.99</v>
      </c>
      <c r="R199" s="70">
        <f t="shared" si="7"/>
        <v>0.327394327131693</v>
      </c>
      <c r="S199" s="59">
        <f>VLOOKUP(B:B,[1]极目数据!A:H,8,FALSE)</f>
        <v>14</v>
      </c>
      <c r="T199" s="59"/>
      <c r="U199" s="60">
        <f>VLOOKUP(B:B,[1]极目数据!A:U,21,FALSE)</f>
        <v>69607</v>
      </c>
    </row>
    <row r="200" s="52" customFormat="1" ht="33.4" hidden="1" customHeight="1" spans="1:21">
      <c r="A200" s="60">
        <v>199</v>
      </c>
      <c r="B200" s="61" t="s">
        <v>1455</v>
      </c>
      <c r="C200" s="61" t="s">
        <v>1456</v>
      </c>
      <c r="D200" s="60" t="s">
        <v>1018</v>
      </c>
      <c r="E200" s="60" t="s">
        <v>993</v>
      </c>
      <c r="F200" s="62" t="s">
        <v>1001</v>
      </c>
      <c r="G200" s="60">
        <v>595062</v>
      </c>
      <c r="H200" s="60">
        <v>550</v>
      </c>
      <c r="I200" s="70">
        <f>VLOOKUP(B200,[1]极目数据!A:D,4,0)</f>
        <v>0.403756</v>
      </c>
      <c r="J200" s="60" t="str">
        <f t="shared" si="6"/>
        <v>长尾词</v>
      </c>
      <c r="K200" s="70">
        <f>VLOOKUP(B200,[1]极目数据!A:S,19,0)</f>
        <v>0.2569</v>
      </c>
      <c r="L200" s="70">
        <f>VLOOKUP(B200,[1]极目数据!A:T,20,0)</f>
        <v>0.4444</v>
      </c>
      <c r="M200" s="60">
        <f>VLOOKUP(B200,[1]极目数据!A:P,16,0)</f>
        <v>9</v>
      </c>
      <c r="N200" s="71">
        <f>VLOOKUP(B200,[1]极目数据!A:V,22,0)</f>
        <v>23.831385</v>
      </c>
      <c r="O200" s="60">
        <f>VLOOKUP(B200,[1]极目数据!A:L,11,0)</f>
        <v>0.85</v>
      </c>
      <c r="P200" s="70">
        <f>VLOOKUP(B200,[1]极目数据!A:J,10,0)</f>
        <v>0.057068</v>
      </c>
      <c r="Q200" s="60">
        <v>39.99</v>
      </c>
      <c r="R200" s="70">
        <f t="shared" si="7"/>
        <v>0.372455909239103</v>
      </c>
      <c r="S200" s="60">
        <f>VLOOKUP(B:B,[1]极目数据!A:H,8,FALSE)</f>
        <v>8</v>
      </c>
      <c r="T200" s="60"/>
      <c r="U200" s="60">
        <f>VLOOKUP(B:B,[1]极目数据!A:U,21,FALSE)</f>
        <v>330</v>
      </c>
    </row>
    <row r="201" s="52" customFormat="1" ht="33.4" hidden="1" customHeight="1" spans="1:21">
      <c r="A201" s="60">
        <v>200</v>
      </c>
      <c r="B201" s="61" t="s">
        <v>1457</v>
      </c>
      <c r="C201" s="61" t="s">
        <v>1458</v>
      </c>
      <c r="D201" s="60" t="s">
        <v>992</v>
      </c>
      <c r="E201" s="60" t="s">
        <v>993</v>
      </c>
      <c r="F201" s="62" t="s">
        <v>1459</v>
      </c>
      <c r="G201" s="60">
        <v>595062</v>
      </c>
      <c r="H201" s="60">
        <v>550</v>
      </c>
      <c r="I201" s="70">
        <f>VLOOKUP(B201,[1]极目数据!A:D,4,0)</f>
        <v>0.027491</v>
      </c>
      <c r="J201" s="60" t="str">
        <f t="shared" si="6"/>
        <v>长尾词</v>
      </c>
      <c r="K201" s="70">
        <f>VLOOKUP(B201,[1]极目数据!A:S,19,0)</f>
        <v>0.2201</v>
      </c>
      <c r="L201" s="70">
        <f>VLOOKUP(B201,[1]极目数据!A:T,20,0)</f>
        <v>0</v>
      </c>
      <c r="M201" s="60">
        <f>VLOOKUP(B201,[1]极目数据!A:P,16,0)</f>
        <v>9</v>
      </c>
      <c r="N201" s="71">
        <f>VLOOKUP(B201,[1]极目数据!A:V,22,0)</f>
        <v>26.316</v>
      </c>
      <c r="O201" s="60">
        <f>VLOOKUP(B201,[1]极目数据!A:L,11,0)</f>
        <v>0.89</v>
      </c>
      <c r="P201" s="70">
        <f>VLOOKUP(B201,[1]极目数据!A:J,10,0)</f>
        <v>0.03876</v>
      </c>
      <c r="Q201" s="60">
        <v>39.99</v>
      </c>
      <c r="R201" s="70">
        <f t="shared" si="7"/>
        <v>0.574188954875458</v>
      </c>
      <c r="S201" s="59">
        <f>VLOOKUP(B:B,[1]极目数据!A:H,8,FALSE)</f>
        <v>3</v>
      </c>
      <c r="T201" s="59"/>
      <c r="U201" s="60">
        <f>VLOOKUP(B:B,[1]极目数据!A:U,21,FALSE)</f>
        <v>64670</v>
      </c>
    </row>
    <row r="202" s="52" customFormat="1" ht="33.4" hidden="1" customHeight="1" spans="1:21">
      <c r="A202" s="60">
        <v>201</v>
      </c>
      <c r="B202" s="61" t="s">
        <v>1460</v>
      </c>
      <c r="C202" s="61" t="s">
        <v>1461</v>
      </c>
      <c r="D202" s="60" t="s">
        <v>1018</v>
      </c>
      <c r="E202" s="60" t="s">
        <v>993</v>
      </c>
      <c r="F202" s="62" t="s">
        <v>1462</v>
      </c>
      <c r="G202" s="60">
        <v>600517</v>
      </c>
      <c r="H202" s="60">
        <v>545</v>
      </c>
      <c r="I202" s="70">
        <f>VLOOKUP(B202,[1]极目数据!A:D,4,0)</f>
        <v>0.37355</v>
      </c>
      <c r="J202" s="60" t="str">
        <f t="shared" si="6"/>
        <v>长尾词</v>
      </c>
      <c r="K202" s="70">
        <f>VLOOKUP(B202,[1]极目数据!A:S,19,0)</f>
        <v>0.6759</v>
      </c>
      <c r="L202" s="70">
        <f>VLOOKUP(B202,[1]极目数据!A:T,20,0)</f>
        <v>0.3872</v>
      </c>
      <c r="M202" s="60">
        <f>VLOOKUP(B202,[1]极目数据!A:P,16,0)</f>
        <v>9</v>
      </c>
      <c r="N202" s="71">
        <f>VLOOKUP(B202,[1]极目数据!A:V,22,0)</f>
        <v>8.943465</v>
      </c>
      <c r="O202" s="60">
        <f>VLOOKUP(B202,[1]极目数据!A:L,11,0)</f>
        <v>0.92</v>
      </c>
      <c r="P202" s="70">
        <f>VLOOKUP(B202,[1]极目数据!A:J,10,0)</f>
        <v>0.13194</v>
      </c>
      <c r="Q202" s="60">
        <v>39.99</v>
      </c>
      <c r="R202" s="70">
        <f t="shared" si="7"/>
        <v>0.174365252674393</v>
      </c>
      <c r="S202" s="60">
        <f>VLOOKUP(B:B,[1]极目数据!A:H,8,FALSE)</f>
        <v>44</v>
      </c>
      <c r="T202" s="60"/>
      <c r="U202" s="60">
        <f>VLOOKUP(B:B,[1]极目数据!A:U,21,FALSE)</f>
        <v>110</v>
      </c>
    </row>
    <row r="203" s="52" customFormat="1" ht="33.4" hidden="1" customHeight="1" spans="1:21">
      <c r="A203" s="60">
        <v>202</v>
      </c>
      <c r="B203" s="61" t="s">
        <v>1463</v>
      </c>
      <c r="C203" s="61" t="s">
        <v>1464</v>
      </c>
      <c r="D203" s="60" t="s">
        <v>992</v>
      </c>
      <c r="E203" s="60" t="s">
        <v>993</v>
      </c>
      <c r="F203" s="62" t="s">
        <v>1465</v>
      </c>
      <c r="G203" s="60">
        <v>600517</v>
      </c>
      <c r="H203" s="60">
        <v>545</v>
      </c>
      <c r="I203" s="70">
        <f>VLOOKUP(B203,[1]极目数据!A:D,4,0)</f>
        <v>0.151751</v>
      </c>
      <c r="J203" s="60" t="str">
        <f t="shared" si="6"/>
        <v>长尾词</v>
      </c>
      <c r="K203" s="70">
        <f>VLOOKUP(B203,[1]极目数据!A:S,19,0)</f>
        <v>0.3889</v>
      </c>
      <c r="L203" s="70">
        <f>VLOOKUP(B203,[1]极目数据!A:T,20,0)</f>
        <v>0.2499</v>
      </c>
      <c r="M203" s="60">
        <f>VLOOKUP(B203,[1]极目数据!A:P,16,0)</f>
        <v>9</v>
      </c>
      <c r="N203" s="71">
        <f>VLOOKUP(B203,[1]极目数据!A:V,22,0)</f>
        <v>39.541765</v>
      </c>
      <c r="O203" s="60">
        <f>VLOOKUP(B203,[1]极目数据!A:L,11,0)</f>
        <v>0.59</v>
      </c>
      <c r="P203" s="70">
        <f>VLOOKUP(B203,[1]极目数据!A:J,10,0)</f>
        <v>0.025037</v>
      </c>
      <c r="Q203" s="60">
        <v>39.99</v>
      </c>
      <c r="R203" s="70">
        <f t="shared" si="7"/>
        <v>0.589275409278489</v>
      </c>
      <c r="S203" s="59">
        <f>VLOOKUP(B:B,[1]极目数据!A:H,8,FALSE)</f>
        <v>4</v>
      </c>
      <c r="T203" s="59"/>
      <c r="U203" s="60">
        <f>VLOOKUP(B:B,[1]极目数据!A:U,21,FALSE)</f>
        <v>9733</v>
      </c>
    </row>
    <row r="204" s="52" customFormat="1" ht="33.4" hidden="1" customHeight="1" spans="1:21">
      <c r="A204" s="60">
        <v>203</v>
      </c>
      <c r="B204" s="61" t="s">
        <v>1466</v>
      </c>
      <c r="C204" s="61" t="s">
        <v>1467</v>
      </c>
      <c r="D204" s="60" t="s">
        <v>992</v>
      </c>
      <c r="E204" s="60" t="s">
        <v>993</v>
      </c>
      <c r="F204" s="62" t="s">
        <v>1370</v>
      </c>
      <c r="G204" s="60">
        <v>600517</v>
      </c>
      <c r="H204" s="60">
        <v>545</v>
      </c>
      <c r="I204" s="70">
        <f>VLOOKUP(B204,[1]极目数据!A:D,4,0)</f>
        <v>0.163065</v>
      </c>
      <c r="J204" s="60" t="str">
        <f t="shared" si="6"/>
        <v>长尾词</v>
      </c>
      <c r="K204" s="70">
        <f>VLOOKUP(B204,[1]极目数据!A:S,19,0)</f>
        <v>0.2593</v>
      </c>
      <c r="L204" s="70">
        <f>VLOOKUP(B204,[1]极目数据!A:T,20,0)</f>
        <v>0.1819</v>
      </c>
      <c r="M204" s="60">
        <f>VLOOKUP(B204,[1]极目数据!A:P,16,0)</f>
        <v>9</v>
      </c>
      <c r="N204" s="71">
        <f>VLOOKUP(B204,[1]极目数据!A:V,22,0)</f>
        <v>13.473778</v>
      </c>
      <c r="O204" s="60">
        <f>VLOOKUP(B204,[1]极目数据!A:L,11,0)</f>
        <v>0.92</v>
      </c>
      <c r="P204" s="70">
        <f>VLOOKUP(B204,[1]极目数据!A:J,10,0)</f>
        <v>0.078671</v>
      </c>
      <c r="Q204" s="60">
        <v>39.99</v>
      </c>
      <c r="R204" s="70">
        <f t="shared" si="7"/>
        <v>0.292429884428309</v>
      </c>
      <c r="S204" s="59">
        <f>VLOOKUP(B:B,[1]极目数据!A:H,8,FALSE)</f>
        <v>14</v>
      </c>
      <c r="T204" s="59"/>
      <c r="U204" s="60">
        <f>VLOOKUP(B:B,[1]极目数据!A:U,21,FALSE)</f>
        <v>2761</v>
      </c>
    </row>
    <row r="205" s="52" customFormat="1" ht="33.4" hidden="1" customHeight="1" spans="1:21">
      <c r="A205" s="60">
        <v>204</v>
      </c>
      <c r="B205" s="61" t="s">
        <v>1468</v>
      </c>
      <c r="C205" s="61" t="s">
        <v>1469</v>
      </c>
      <c r="D205" s="60" t="s">
        <v>1018</v>
      </c>
      <c r="E205" s="60" t="s">
        <v>993</v>
      </c>
      <c r="F205" s="62" t="s">
        <v>1470</v>
      </c>
      <c r="G205" s="60">
        <v>600517</v>
      </c>
      <c r="H205" s="60">
        <v>545</v>
      </c>
      <c r="I205" s="70">
        <f>VLOOKUP(B205,[1]极目数据!A:D,4,0)</f>
        <v>-0.13069</v>
      </c>
      <c r="J205" s="60" t="str">
        <f t="shared" si="6"/>
        <v>长尾词</v>
      </c>
      <c r="K205" s="70">
        <f>VLOOKUP(B205,[1]极目数据!A:S,19,0)</f>
        <v>0.3056</v>
      </c>
      <c r="L205" s="70">
        <f>VLOOKUP(B205,[1]极目数据!A:T,20,0)</f>
        <v>0.2222</v>
      </c>
      <c r="M205" s="60">
        <f>VLOOKUP(B205,[1]极目数据!A:P,16,0)</f>
        <v>9</v>
      </c>
      <c r="N205" s="71">
        <f>VLOOKUP(B205,[1]极目数据!A:V,22,0)</f>
        <v>14.74489</v>
      </c>
      <c r="O205" s="60">
        <f>VLOOKUP(B205,[1]极目数据!A:L,11,0)</f>
        <v>0.99</v>
      </c>
      <c r="P205" s="70">
        <f>VLOOKUP(B205,[1]极目数据!A:J,10,0)</f>
        <v>0.078671</v>
      </c>
      <c r="Q205" s="60">
        <v>39.99</v>
      </c>
      <c r="R205" s="70">
        <f t="shared" si="7"/>
        <v>0.314679984330462</v>
      </c>
      <c r="S205" s="60">
        <f>VLOOKUP(B:B,[1]极目数据!A:H,8,FALSE)</f>
        <v>14</v>
      </c>
      <c r="T205" s="60"/>
      <c r="U205" s="60">
        <f>VLOOKUP(B:B,[1]极目数据!A:U,21,FALSE)</f>
        <v>612</v>
      </c>
    </row>
    <row r="206" s="52" customFormat="1" ht="33.4" hidden="1" customHeight="1" spans="1:21">
      <c r="A206" s="60">
        <v>205</v>
      </c>
      <c r="B206" s="61" t="s">
        <v>1471</v>
      </c>
      <c r="C206" s="61" t="s">
        <v>1472</v>
      </c>
      <c r="D206" s="60" t="s">
        <v>992</v>
      </c>
      <c r="E206" s="60" t="s">
        <v>993</v>
      </c>
      <c r="F206" s="62" t="s">
        <v>1073</v>
      </c>
      <c r="G206" s="60">
        <v>600517</v>
      </c>
      <c r="H206" s="60">
        <v>545</v>
      </c>
      <c r="I206" s="70">
        <f>VLOOKUP(B206,[1]极目数据!A:D,4,0)</f>
        <v>-0.034258</v>
      </c>
      <c r="J206" s="60" t="str">
        <f t="shared" si="6"/>
        <v>长尾词</v>
      </c>
      <c r="K206" s="70">
        <f>VLOOKUP(B206,[1]极目数据!A:S,19,0)</f>
        <v>0.2407</v>
      </c>
      <c r="L206" s="70">
        <f>VLOOKUP(B206,[1]极目数据!A:T,20,0)</f>
        <v>0.3333</v>
      </c>
      <c r="M206" s="60">
        <f>VLOOKUP(B206,[1]极目数据!A:P,16,0)</f>
        <v>9</v>
      </c>
      <c r="N206" s="71">
        <f>VLOOKUP(B206,[1]极目数据!A:V,22,0)</f>
        <v>24.372748</v>
      </c>
      <c r="O206" s="60">
        <f>VLOOKUP(B206,[1]极目数据!A:L,11,0)</f>
        <v>0.78</v>
      </c>
      <c r="P206" s="70">
        <f>VLOOKUP(B206,[1]极目数据!A:J,10,0)</f>
        <v>0.04144</v>
      </c>
      <c r="Q206" s="60">
        <v>39.99</v>
      </c>
      <c r="R206" s="70">
        <f t="shared" si="7"/>
        <v>0.47067751493858</v>
      </c>
      <c r="S206" s="59">
        <f>VLOOKUP(B:B,[1]极目数据!A:H,8,FALSE)</f>
        <v>8</v>
      </c>
      <c r="T206" s="59"/>
      <c r="U206" s="60">
        <f>VLOOKUP(B:B,[1]极目数据!A:U,21,FALSE)</f>
        <v>74753</v>
      </c>
    </row>
    <row r="207" s="52" customFormat="1" ht="33.4" hidden="1" customHeight="1" spans="1:21">
      <c r="A207" s="60">
        <v>206</v>
      </c>
      <c r="B207" s="61" t="s">
        <v>1473</v>
      </c>
      <c r="C207" s="61" t="s">
        <v>1474</v>
      </c>
      <c r="D207" s="60" t="s">
        <v>1018</v>
      </c>
      <c r="E207" s="60" t="s">
        <v>993</v>
      </c>
      <c r="F207" s="62" t="s">
        <v>1015</v>
      </c>
      <c r="G207" s="60">
        <v>606119</v>
      </c>
      <c r="H207" s="60">
        <v>540</v>
      </c>
      <c r="I207" s="70">
        <f>VLOOKUP(B207,[1]极目数据!A:D,4,0)</f>
        <v>-0.066773</v>
      </c>
      <c r="J207" s="60" t="str">
        <f t="shared" si="6"/>
        <v>长尾词</v>
      </c>
      <c r="K207" s="70">
        <f>VLOOKUP(B207,[1]极目数据!A:S,19,0)</f>
        <v>0.5887</v>
      </c>
      <c r="L207" s="70">
        <f>VLOOKUP(B207,[1]极目数据!A:T,20,0)</f>
        <v>0.25</v>
      </c>
      <c r="M207" s="60">
        <f>VLOOKUP(B207,[1]极目数据!A:P,16,0)</f>
        <v>9</v>
      </c>
      <c r="N207" s="71">
        <f>VLOOKUP(B207,[1]极目数据!A:V,22,0)</f>
        <v>71.373333</v>
      </c>
      <c r="O207" s="60">
        <f>VLOOKUP(B207,[1]极目数据!A:L,11,0)</f>
        <v>0.79</v>
      </c>
      <c r="P207" s="70">
        <f>VLOOKUP(B207,[1]极目数据!A:J,10,0)</f>
        <v>0.014151</v>
      </c>
      <c r="Q207" s="60">
        <v>39.99</v>
      </c>
      <c r="R207" s="70">
        <f t="shared" si="7"/>
        <v>1.39601008654397</v>
      </c>
      <c r="S207" s="60">
        <f>VLOOKUP(B:B,[1]极目数据!A:H,8,FALSE)</f>
        <v>4</v>
      </c>
      <c r="T207" s="60"/>
      <c r="U207" s="60">
        <f>VLOOKUP(B:B,[1]极目数据!A:U,21,FALSE)</f>
        <v>8039</v>
      </c>
    </row>
    <row r="208" s="52" customFormat="1" ht="33.4" hidden="1" customHeight="1" spans="1:21">
      <c r="A208" s="60">
        <v>207</v>
      </c>
      <c r="B208" s="61" t="s">
        <v>1475</v>
      </c>
      <c r="C208" s="61" t="s">
        <v>1075</v>
      </c>
      <c r="D208" s="60" t="s">
        <v>992</v>
      </c>
      <c r="E208" s="60" t="s">
        <v>993</v>
      </c>
      <c r="F208" s="62" t="s">
        <v>1434</v>
      </c>
      <c r="G208" s="60">
        <v>606119</v>
      </c>
      <c r="H208" s="60">
        <v>540</v>
      </c>
      <c r="I208" s="70">
        <f>VLOOKUP(B208,[1]极目数据!A:D,4,0)</f>
        <v>0.055755</v>
      </c>
      <c r="J208" s="60" t="str">
        <f t="shared" si="6"/>
        <v>长尾词</v>
      </c>
      <c r="K208" s="70">
        <f>VLOOKUP(B208,[1]极目数据!A:S,19,0)</f>
        <v>0.2429</v>
      </c>
      <c r="L208" s="70">
        <f>VLOOKUP(B208,[1]极目数据!A:T,20,0)</f>
        <v>0.1818</v>
      </c>
      <c r="M208" s="60">
        <f>VLOOKUP(B208,[1]极目数据!A:P,16,0)</f>
        <v>9</v>
      </c>
      <c r="N208" s="71">
        <f>VLOOKUP(B208,[1]极目数据!A:V,22,0)</f>
        <v>14.25875</v>
      </c>
      <c r="O208" s="60">
        <f>VLOOKUP(B208,[1]极目数据!A:L,11,0)</f>
        <v>0.46</v>
      </c>
      <c r="P208" s="70">
        <f>VLOOKUP(B208,[1]极目数据!A:J,10,0)</f>
        <v>0.04769</v>
      </c>
      <c r="Q208" s="60">
        <v>39.99</v>
      </c>
      <c r="R208" s="70">
        <f t="shared" si="7"/>
        <v>0.241201000606621</v>
      </c>
      <c r="S208" s="59">
        <f>VLOOKUP(B:B,[1]极目数据!A:H,8,FALSE)</f>
        <v>9</v>
      </c>
      <c r="T208" s="59"/>
      <c r="U208" s="60">
        <f>VLOOKUP(B:B,[1]极目数据!A:U,21,FALSE)</f>
        <v>139332</v>
      </c>
    </row>
    <row r="209" s="52" customFormat="1" ht="33.4" hidden="1" customHeight="1" spans="1:21">
      <c r="A209" s="60">
        <v>208</v>
      </c>
      <c r="B209" s="61" t="s">
        <v>1476</v>
      </c>
      <c r="C209" s="61" t="s">
        <v>1477</v>
      </c>
      <c r="D209" s="60" t="s">
        <v>1018</v>
      </c>
      <c r="E209" s="60" t="s">
        <v>993</v>
      </c>
      <c r="F209" s="62" t="s">
        <v>1250</v>
      </c>
      <c r="G209" s="60">
        <v>606119</v>
      </c>
      <c r="H209" s="60">
        <v>540</v>
      </c>
      <c r="I209" s="70">
        <f>VLOOKUP(B209,[1]极目数据!A:D,4,0)</f>
        <v>-0.110606</v>
      </c>
      <c r="J209" s="60" t="str">
        <f t="shared" si="6"/>
        <v>长尾词</v>
      </c>
      <c r="K209" s="70">
        <f>VLOOKUP(B209,[1]极目数据!A:S,19,0)</f>
        <v>0.4766</v>
      </c>
      <c r="L209" s="70">
        <f>VLOOKUP(B209,[1]极目数据!A:T,20,0)</f>
        <v>0.4546</v>
      </c>
      <c r="M209" s="60">
        <f>VLOOKUP(B209,[1]极目数据!A:P,16,0)</f>
        <v>9</v>
      </c>
      <c r="N209" s="71">
        <f>VLOOKUP(B209,[1]极目数据!A:V,22,0)</f>
        <v>15.523643</v>
      </c>
      <c r="O209" s="60">
        <f>VLOOKUP(B209,[1]极目数据!A:L,11,0)</f>
        <v>0.91</v>
      </c>
      <c r="P209" s="70">
        <f>VLOOKUP(B209,[1]极目数据!A:J,10,0)</f>
        <v>0.077946</v>
      </c>
      <c r="Q209" s="60">
        <v>39.99</v>
      </c>
      <c r="R209" s="70">
        <f t="shared" si="7"/>
        <v>0.291941715062101</v>
      </c>
      <c r="S209" s="60">
        <f>VLOOKUP(B:B,[1]极目数据!A:H,8,FALSE)</f>
        <v>13</v>
      </c>
      <c r="T209" s="60"/>
      <c r="U209" s="60">
        <f>VLOOKUP(B:B,[1]极目数据!A:U,21,FALSE)</f>
        <v>114610</v>
      </c>
    </row>
    <row r="210" s="52" customFormat="1" ht="33.4" hidden="1" customHeight="1" spans="1:21">
      <c r="A210" s="60">
        <v>209</v>
      </c>
      <c r="B210" s="61" t="s">
        <v>1478</v>
      </c>
      <c r="C210" s="61" t="s">
        <v>1413</v>
      </c>
      <c r="D210" s="60" t="s">
        <v>1018</v>
      </c>
      <c r="E210" s="60" t="s">
        <v>993</v>
      </c>
      <c r="F210" s="62" t="s">
        <v>1170</v>
      </c>
      <c r="G210" s="60">
        <v>606119</v>
      </c>
      <c r="H210" s="60">
        <v>540</v>
      </c>
      <c r="I210" s="70">
        <f>VLOOKUP(B210,[1]极目数据!A:D,4,0)</f>
        <v>0.215321</v>
      </c>
      <c r="J210" s="60" t="str">
        <f t="shared" si="6"/>
        <v>长尾词</v>
      </c>
      <c r="K210" s="70">
        <f>VLOOKUP(B210,[1]极目数据!A:S,19,0)</f>
        <v>0.7477</v>
      </c>
      <c r="L210" s="70">
        <f>VLOOKUP(B210,[1]极目数据!A:T,20,0)</f>
        <v>0.3872</v>
      </c>
      <c r="M210" s="60">
        <f>VLOOKUP(B210,[1]极目数据!A:P,16,0)</f>
        <v>9</v>
      </c>
      <c r="N210" s="71">
        <f>VLOOKUP(B210,[1]极目数据!A:V,22,0)</f>
        <v>10.070986</v>
      </c>
      <c r="O210" s="60">
        <f>VLOOKUP(B210,[1]极目数据!A:L,11,0)</f>
        <v>0.92</v>
      </c>
      <c r="P210" s="70">
        <f>VLOOKUP(B210,[1]极目数据!A:J,10,0)</f>
        <v>0.122133</v>
      </c>
      <c r="Q210" s="60">
        <v>39.99</v>
      </c>
      <c r="R210" s="70">
        <f t="shared" si="7"/>
        <v>0.188366382860156</v>
      </c>
      <c r="S210" s="60">
        <f>VLOOKUP(B:B,[1]极目数据!A:H,8,FALSE)</f>
        <v>30</v>
      </c>
      <c r="T210" s="60"/>
      <c r="U210" s="60">
        <f>VLOOKUP(B:B,[1]极目数据!A:U,21,FALSE)</f>
        <v>259</v>
      </c>
    </row>
    <row r="211" s="52" customFormat="1" ht="33.4" hidden="1" customHeight="1" spans="1:21">
      <c r="A211" s="60">
        <v>210</v>
      </c>
      <c r="B211" s="61" t="s">
        <v>1479</v>
      </c>
      <c r="C211" s="61" t="s">
        <v>1480</v>
      </c>
      <c r="D211" s="60" t="s">
        <v>992</v>
      </c>
      <c r="E211" s="60" t="s">
        <v>993</v>
      </c>
      <c r="F211" s="62" t="s">
        <v>1094</v>
      </c>
      <c r="G211" s="60">
        <v>611855</v>
      </c>
      <c r="H211" s="60">
        <v>535</v>
      </c>
      <c r="I211" s="70">
        <f>VLOOKUP(B211,[1]极目数据!A:D,4,0)</f>
        <v>0.132296</v>
      </c>
      <c r="J211" s="60" t="str">
        <f t="shared" si="6"/>
        <v>长尾词</v>
      </c>
      <c r="K211" s="70">
        <f>VLOOKUP(B211,[1]极目数据!A:S,19,0)</f>
        <v>0.2641</v>
      </c>
      <c r="L211" s="70">
        <f>VLOOKUP(B211,[1]极目数据!A:T,20,0)</f>
        <v>0.2143</v>
      </c>
      <c r="M211" s="60">
        <f>VLOOKUP(B211,[1]极目数据!A:P,16,0)</f>
        <v>9</v>
      </c>
      <c r="N211" s="71">
        <f>VLOOKUP(B211,[1]极目数据!A:V,22,0)</f>
        <v>18.984321</v>
      </c>
      <c r="O211" s="60">
        <f>VLOOKUP(B211,[1]极目数据!A:L,11,0)</f>
        <v>0.86</v>
      </c>
      <c r="P211" s="70">
        <f>VLOOKUP(B211,[1]极目数据!A:J,10,0)</f>
        <v>0.057416</v>
      </c>
      <c r="Q211" s="60">
        <v>39.99</v>
      </c>
      <c r="R211" s="70">
        <f t="shared" si="7"/>
        <v>0.374553719243521</v>
      </c>
      <c r="S211" s="59">
        <f>VLOOKUP(B:B,[1]极目数据!A:H,8,FALSE)</f>
        <v>10</v>
      </c>
      <c r="T211" s="59"/>
      <c r="U211" s="60">
        <f>VLOOKUP(B:B,[1]极目数据!A:U,21,FALSE)</f>
        <v>2854</v>
      </c>
    </row>
    <row r="212" s="52" customFormat="1" ht="33.4" hidden="1" customHeight="1" spans="1:21">
      <c r="A212" s="60">
        <v>211</v>
      </c>
      <c r="B212" s="61" t="s">
        <v>1481</v>
      </c>
      <c r="C212" s="61" t="s">
        <v>1482</v>
      </c>
      <c r="D212" s="60" t="s">
        <v>1018</v>
      </c>
      <c r="E212" s="60" t="s">
        <v>993</v>
      </c>
      <c r="F212" s="62" t="s">
        <v>1483</v>
      </c>
      <c r="G212" s="60">
        <v>617720</v>
      </c>
      <c r="H212" s="60">
        <v>530</v>
      </c>
      <c r="I212" s="70">
        <f>VLOOKUP(B212,[1]极目数据!A:D,4,0)</f>
        <v>0.232906</v>
      </c>
      <c r="J212" s="60" t="str">
        <f t="shared" si="6"/>
        <v>长尾词</v>
      </c>
      <c r="K212" s="70">
        <f>VLOOKUP(B212,[1]极目数据!A:S,19,0)</f>
        <v>0.419</v>
      </c>
      <c r="L212" s="70">
        <f>VLOOKUP(B212,[1]极目数据!A:T,20,0)</f>
        <v>0.25</v>
      </c>
      <c r="M212" s="60">
        <f>VLOOKUP(B212,[1]极目数据!A:P,16,0)</f>
        <v>9</v>
      </c>
      <c r="N212" s="71">
        <f>VLOOKUP(B212,[1]极目数据!A:V,22,0)</f>
        <v>13.049804</v>
      </c>
      <c r="O212" s="60">
        <f>VLOOKUP(B212,[1]极目数据!A:L,11,0)</f>
        <v>0.8</v>
      </c>
      <c r="P212" s="70">
        <f>VLOOKUP(B212,[1]极目数据!A:J,10,0)</f>
        <v>0.081994</v>
      </c>
      <c r="Q212" s="60">
        <v>39.99</v>
      </c>
      <c r="R212" s="70">
        <f t="shared" si="7"/>
        <v>0.2439812821708</v>
      </c>
      <c r="S212" s="60">
        <f>VLOOKUP(B:B,[1]极目数据!A:H,8,FALSE)</f>
        <v>15</v>
      </c>
      <c r="T212" s="60"/>
      <c r="U212" s="60">
        <f>VLOOKUP(B:B,[1]极目数据!A:U,21,FALSE)</f>
        <v>62751</v>
      </c>
    </row>
    <row r="213" s="52" customFormat="1" ht="33.4" customHeight="1" spans="1:21">
      <c r="A213" s="60">
        <v>212</v>
      </c>
      <c r="B213" s="78" t="s">
        <v>1484</v>
      </c>
      <c r="C213" s="61" t="s">
        <v>1485</v>
      </c>
      <c r="D213" s="60" t="s">
        <v>992</v>
      </c>
      <c r="E213" s="60" t="s">
        <v>993</v>
      </c>
      <c r="F213" s="62" t="s">
        <v>1021</v>
      </c>
      <c r="G213" s="60">
        <v>629853</v>
      </c>
      <c r="H213" s="60">
        <v>520</v>
      </c>
      <c r="I213" s="70">
        <f>VLOOKUP(B213,[1]极目数据!A:D,4,0)</f>
        <v>0.1841</v>
      </c>
      <c r="J213" s="60" t="str">
        <f t="shared" si="6"/>
        <v>长尾词</v>
      </c>
      <c r="K213" s="70">
        <f>VLOOKUP(B213,[1]极目数据!A:S,19,0)</f>
        <v>0.2719</v>
      </c>
      <c r="L213" s="70">
        <f>VLOOKUP(B213,[1]极目数据!A:T,20,0)</f>
        <v>0.1667</v>
      </c>
      <c r="M213" s="60">
        <f>VLOOKUP(B213,[1]极目数据!A:P,16,0)</f>
        <v>9</v>
      </c>
      <c r="N213" s="71">
        <f>VLOOKUP(B213,[1]极目数据!A:V,22,0)</f>
        <v>16.23986</v>
      </c>
      <c r="O213" s="60">
        <f>VLOOKUP(B213,[1]极目数据!A:L,11,0)</f>
        <v>1.02</v>
      </c>
      <c r="P213" s="72">
        <f>VLOOKUP(B213,[1]极目数据!A:J,10,0)</f>
        <v>0.081281</v>
      </c>
      <c r="Q213" s="60">
        <v>39.99</v>
      </c>
      <c r="R213" s="70">
        <f t="shared" si="7"/>
        <v>0.313804906363708</v>
      </c>
      <c r="S213" s="59">
        <f>VLOOKUP(B:B,[1]极目数据!A:H,8,FALSE)</f>
        <v>14</v>
      </c>
      <c r="T213" s="73">
        <f>S213/7</f>
        <v>2</v>
      </c>
      <c r="U213" s="60">
        <f>VLOOKUP(B:B,[1]极目数据!A:U,21,FALSE)</f>
        <v>41988</v>
      </c>
    </row>
    <row r="214" s="52" customFormat="1" ht="33.4" hidden="1" customHeight="1" spans="1:21">
      <c r="A214" s="60">
        <v>213</v>
      </c>
      <c r="B214" s="61" t="s">
        <v>1486</v>
      </c>
      <c r="C214" s="61" t="s">
        <v>1487</v>
      </c>
      <c r="D214" s="60" t="s">
        <v>1018</v>
      </c>
      <c r="E214" s="60" t="s">
        <v>993</v>
      </c>
      <c r="F214" s="62" t="s">
        <v>1026</v>
      </c>
      <c r="G214" s="60">
        <v>629853</v>
      </c>
      <c r="H214" s="60">
        <v>520</v>
      </c>
      <c r="I214" s="70">
        <f>VLOOKUP(B214,[1]极目数据!A:D,4,0)</f>
        <v>0.027675</v>
      </c>
      <c r="J214" s="60" t="str">
        <f t="shared" si="6"/>
        <v>长尾词</v>
      </c>
      <c r="K214" s="70">
        <f>VLOOKUP(B214,[1]极目数据!A:S,19,0)</f>
        <v>0.4078</v>
      </c>
      <c r="L214" s="70">
        <f>VLOOKUP(B214,[1]极目数据!A:T,20,0)</f>
        <v>0.2666</v>
      </c>
      <c r="M214" s="60">
        <f>VLOOKUP(B214,[1]极目数据!A:P,16,0)</f>
        <v>9</v>
      </c>
      <c r="N214" s="71">
        <f>VLOOKUP(B214,[1]极目数据!A:V,22,0)</f>
        <v>10.971831</v>
      </c>
      <c r="O214" s="60">
        <f>VLOOKUP(B214,[1]极目数据!A:L,11,0)</f>
        <v>0.7</v>
      </c>
      <c r="P214" s="70">
        <f>VLOOKUP(B214,[1]极目数据!A:J,10,0)</f>
        <v>0.091142</v>
      </c>
      <c r="Q214" s="60">
        <v>39.99</v>
      </c>
      <c r="R214" s="70">
        <f t="shared" si="7"/>
        <v>0.192056089333386</v>
      </c>
      <c r="S214" s="60">
        <f>VLOOKUP(B:B,[1]极目数据!A:H,8,FALSE)</f>
        <v>10</v>
      </c>
      <c r="T214" s="60"/>
      <c r="U214" s="60">
        <f>VLOOKUP(B:B,[1]极目数据!A:U,21,FALSE)</f>
        <v>254</v>
      </c>
    </row>
    <row r="215" s="52" customFormat="1" ht="33.4" hidden="1" customHeight="1" spans="1:21">
      <c r="A215" s="60">
        <v>214</v>
      </c>
      <c r="B215" s="66" t="s">
        <v>1488</v>
      </c>
      <c r="C215" s="61" t="s">
        <v>1489</v>
      </c>
      <c r="D215" s="60" t="s">
        <v>1018</v>
      </c>
      <c r="E215" s="60" t="s">
        <v>993</v>
      </c>
      <c r="F215" s="62" t="s">
        <v>1170</v>
      </c>
      <c r="G215" s="60">
        <v>636131</v>
      </c>
      <c r="H215" s="60">
        <v>515</v>
      </c>
      <c r="I215" s="70">
        <f>VLOOKUP(B215,[1]极目数据!A:D,4,0)</f>
        <v>-0.052365</v>
      </c>
      <c r="J215" s="60" t="str">
        <f t="shared" si="6"/>
        <v>长尾词</v>
      </c>
      <c r="K215" s="70">
        <f>VLOOKUP(B215,[1]极目数据!A:S,19,0)</f>
        <v>0.5589</v>
      </c>
      <c r="L215" s="70">
        <f>VLOOKUP(B215,[1]极目数据!A:T,20,0)</f>
        <v>0.2352</v>
      </c>
      <c r="M215" s="60">
        <f>VLOOKUP(B215,[1]极目数据!A:P,16,0)</f>
        <v>9</v>
      </c>
      <c r="N215" s="71">
        <f>VLOOKUP(B215,[1]极目数据!A:V,22,0)</f>
        <v>8.359777</v>
      </c>
      <c r="O215" s="60">
        <f>VLOOKUP(B215,[1]极目数据!A:L,11,0)</f>
        <v>0.66</v>
      </c>
      <c r="P215" s="70">
        <f>VLOOKUP(B215,[1]极目数据!A:J,10,0)</f>
        <v>0.10407</v>
      </c>
      <c r="Q215" s="60">
        <v>39.99</v>
      </c>
      <c r="R215" s="70">
        <f t="shared" si="7"/>
        <v>0.158586778432861</v>
      </c>
      <c r="S215" s="59">
        <f>VLOOKUP(B:B,[1]极目数据!A:H,8,FALSE)</f>
        <v>21</v>
      </c>
      <c r="T215" s="59"/>
      <c r="U215" s="60">
        <f>VLOOKUP(B:B,[1]极目数据!A:U,21,FALSE)</f>
        <v>203</v>
      </c>
    </row>
    <row r="216" s="52" customFormat="1" ht="33.4" hidden="1" customHeight="1" spans="1:21">
      <c r="A216" s="60">
        <v>215</v>
      </c>
      <c r="B216" s="61" t="s">
        <v>1490</v>
      </c>
      <c r="C216" s="61" t="s">
        <v>1491</v>
      </c>
      <c r="D216" s="60" t="s">
        <v>1018</v>
      </c>
      <c r="E216" s="60" t="s">
        <v>993</v>
      </c>
      <c r="F216" s="62"/>
      <c r="G216" s="60">
        <v>636131</v>
      </c>
      <c r="H216" s="60">
        <v>515</v>
      </c>
      <c r="I216" s="70">
        <f>VLOOKUP(B216,[1]极目数据!A:D,4,0)</f>
        <v>0.567039</v>
      </c>
      <c r="J216" s="60" t="str">
        <f t="shared" si="6"/>
        <v>长尾词</v>
      </c>
      <c r="K216" s="70">
        <f>VLOOKUP(B216,[1]极目数据!A:S,19,0)</f>
        <v>0.2058</v>
      </c>
      <c r="L216" s="70">
        <f>VLOOKUP(B216,[1]极目数据!A:T,20,0)</f>
        <v>0.2727</v>
      </c>
      <c r="M216" s="60">
        <f>VLOOKUP(B216,[1]极目数据!A:P,16,0)</f>
        <v>9</v>
      </c>
      <c r="N216" s="71">
        <f>VLOOKUP(B216,[1]极目数据!A:V,22,0)</f>
        <v>11.184804</v>
      </c>
      <c r="O216" s="60">
        <f>VLOOKUP(B216,[1]极目数据!A:L,11,0)</f>
        <v>0.86</v>
      </c>
      <c r="P216" s="70">
        <f>VLOOKUP(B216,[1]极目数据!A:J,10,0)</f>
        <v>0.102818</v>
      </c>
      <c r="Q216" s="60">
        <v>39.99</v>
      </c>
      <c r="R216" s="70">
        <f t="shared" si="7"/>
        <v>0.209159644654496</v>
      </c>
      <c r="S216" s="60">
        <f>VLOOKUP(B:B,[1]极目数据!A:H,8,FALSE)</f>
        <v>18</v>
      </c>
      <c r="T216" s="60"/>
      <c r="U216" s="60">
        <f>VLOOKUP(B:B,[1]极目数据!A:U,21,FALSE)</f>
        <v>358</v>
      </c>
    </row>
    <row r="217" s="52" customFormat="1" ht="33.4" hidden="1" customHeight="1" spans="1:21">
      <c r="A217" s="60">
        <v>216</v>
      </c>
      <c r="B217" s="61" t="s">
        <v>1492</v>
      </c>
      <c r="C217" s="61" t="s">
        <v>1493</v>
      </c>
      <c r="D217" s="60" t="s">
        <v>1018</v>
      </c>
      <c r="E217" s="60" t="s">
        <v>993</v>
      </c>
      <c r="F217" s="62" t="s">
        <v>998</v>
      </c>
      <c r="G217" s="60">
        <v>642496</v>
      </c>
      <c r="H217" s="60">
        <v>510</v>
      </c>
      <c r="I217" s="70">
        <f>VLOOKUP(B217,[1]极目数据!A:D,4,0)</f>
        <v>-0.024336</v>
      </c>
      <c r="J217" s="60" t="str">
        <f t="shared" si="6"/>
        <v>长尾词</v>
      </c>
      <c r="K217" s="70">
        <f>VLOOKUP(B217,[1]极目数据!A:S,19,0)</f>
        <v>0.3069</v>
      </c>
      <c r="L217" s="70">
        <f>VLOOKUP(B217,[1]极目数据!A:T,20,0)</f>
        <v>0.3636</v>
      </c>
      <c r="M217" s="60">
        <f>VLOOKUP(B217,[1]极目数据!A:P,16,0)</f>
        <v>8</v>
      </c>
      <c r="N217" s="71">
        <f>VLOOKUP(B217,[1]极目数据!A:V,22,0)</f>
        <v>29.742857</v>
      </c>
      <c r="O217" s="60">
        <f>VLOOKUP(B217,[1]极目数据!A:L,11,0)</f>
        <v>0.7</v>
      </c>
      <c r="P217" s="70">
        <f>VLOOKUP(B217,[1]极目数据!A:J,10,0)</f>
        <v>0.040346</v>
      </c>
      <c r="Q217" s="60">
        <v>39.99</v>
      </c>
      <c r="R217" s="70">
        <f t="shared" si="7"/>
        <v>0.433856543251462</v>
      </c>
      <c r="S217" s="60">
        <f>VLOOKUP(B:B,[1]极目数据!A:H,8,FALSE)</f>
        <v>5</v>
      </c>
      <c r="T217" s="60"/>
      <c r="U217" s="60">
        <f>VLOOKUP(B:B,[1]极目数据!A:U,21,FALSE)</f>
        <v>12893</v>
      </c>
    </row>
    <row r="218" s="52" customFormat="1" ht="33.4" hidden="1" customHeight="1" spans="1:21">
      <c r="A218" s="60">
        <v>217</v>
      </c>
      <c r="B218" s="61" t="s">
        <v>1494</v>
      </c>
      <c r="C218" s="61" t="s">
        <v>1495</v>
      </c>
      <c r="D218" s="60" t="s">
        <v>1018</v>
      </c>
      <c r="E218" s="60" t="s">
        <v>993</v>
      </c>
      <c r="F218" s="62" t="s">
        <v>1058</v>
      </c>
      <c r="G218" s="60">
        <v>642496</v>
      </c>
      <c r="H218" s="60">
        <v>510</v>
      </c>
      <c r="I218" s="70">
        <f>VLOOKUP(B218,[1]极目数据!A:D,4,0)</f>
        <v>0.02963</v>
      </c>
      <c r="J218" s="60" t="str">
        <f t="shared" si="6"/>
        <v>长尾词</v>
      </c>
      <c r="K218" s="70">
        <f>VLOOKUP(B218,[1]极目数据!A:S,19,0)</f>
        <v>0.3267</v>
      </c>
      <c r="L218" s="70">
        <f>VLOOKUP(B218,[1]极目数据!A:T,20,0)</f>
        <v>0.2143</v>
      </c>
      <c r="M218" s="60">
        <f>VLOOKUP(B218,[1]极目数据!A:P,16,0)</f>
        <v>9</v>
      </c>
      <c r="N218" s="71">
        <f>VLOOKUP(B218,[1]极目数据!A:V,22,0)</f>
        <v>7.555556</v>
      </c>
      <c r="O218" s="60">
        <f>VLOOKUP(B218,[1]极目数据!A:L,11,0)</f>
        <v>0.34</v>
      </c>
      <c r="P218" s="70">
        <f>VLOOKUP(B218,[1]极目数据!A:J,10,0)</f>
        <v>0.063529</v>
      </c>
      <c r="Q218" s="60">
        <v>39.99</v>
      </c>
      <c r="R218" s="70">
        <f t="shared" si="7"/>
        <v>0.133830621155423</v>
      </c>
      <c r="S218" s="60">
        <f>VLOOKUP(B:B,[1]极目数据!A:H,8,FALSE)</f>
        <v>0</v>
      </c>
      <c r="T218" s="60"/>
      <c r="U218" s="60">
        <f>VLOOKUP(B:B,[1]极目数据!A:U,21,FALSE)</f>
        <v>1240</v>
      </c>
    </row>
    <row r="219" s="52" customFormat="1" ht="33.4" hidden="1" customHeight="1" spans="1:21">
      <c r="A219" s="60">
        <v>218</v>
      </c>
      <c r="B219" s="61" t="s">
        <v>1496</v>
      </c>
      <c r="C219" s="61" t="s">
        <v>1497</v>
      </c>
      <c r="D219" s="60" t="s">
        <v>1018</v>
      </c>
      <c r="E219" s="60" t="s">
        <v>993</v>
      </c>
      <c r="F219" s="62" t="s">
        <v>1015</v>
      </c>
      <c r="G219" s="60">
        <v>655333</v>
      </c>
      <c r="H219" s="60">
        <v>499</v>
      </c>
      <c r="I219" s="70">
        <f>VLOOKUP(B219,[1]极目数据!A:D,4,0)</f>
        <v>0.154334</v>
      </c>
      <c r="J219" s="60" t="str">
        <f t="shared" si="6"/>
        <v>长尾词</v>
      </c>
      <c r="K219" s="70">
        <f>VLOOKUP(B219,[1]极目数据!A:S,19,0)</f>
        <v>0.3838</v>
      </c>
      <c r="L219" s="70">
        <f>VLOOKUP(B219,[1]极目数据!A:T,20,0)</f>
        <v>0</v>
      </c>
      <c r="M219" s="60">
        <f>VLOOKUP(B219,[1]极目数据!A:P,16,0)</f>
        <v>9</v>
      </c>
      <c r="N219" s="71">
        <f>VLOOKUP(B219,[1]极目数据!A:V,22,0)</f>
        <v>66.65</v>
      </c>
      <c r="O219" s="60">
        <f>VLOOKUP(B219,[1]极目数据!A:L,11,0)</f>
        <v>0.56</v>
      </c>
      <c r="P219" s="70">
        <f>VLOOKUP(B219,[1]极目数据!A:J,10,0)</f>
        <v>0.012903</v>
      </c>
      <c r="Q219" s="60">
        <v>39.99</v>
      </c>
      <c r="R219" s="70">
        <f t="shared" si="7"/>
        <v>1.08529031040989</v>
      </c>
      <c r="S219" s="60">
        <f>VLOOKUP(B:B,[1]极目数据!A:H,8,FALSE)</f>
        <v>3</v>
      </c>
      <c r="T219" s="60"/>
      <c r="U219" s="60">
        <f>VLOOKUP(B:B,[1]极目数据!A:U,21,FALSE)</f>
        <v>103057</v>
      </c>
    </row>
    <row r="220" s="52" customFormat="1" ht="33.4" hidden="1" customHeight="1" spans="1:21">
      <c r="A220" s="60">
        <v>219</v>
      </c>
      <c r="B220" s="76" t="s">
        <v>1498</v>
      </c>
      <c r="C220" s="61" t="s">
        <v>1499</v>
      </c>
      <c r="D220" s="60" t="s">
        <v>1018</v>
      </c>
      <c r="E220" s="60" t="s">
        <v>993</v>
      </c>
      <c r="F220" s="62" t="s">
        <v>1500</v>
      </c>
      <c r="G220" s="60">
        <v>661997</v>
      </c>
      <c r="H220" s="60">
        <v>494</v>
      </c>
      <c r="I220" s="70">
        <f>VLOOKUP(B220,[1]极目数据!A:D,4,0)</f>
        <v>0.28266</v>
      </c>
      <c r="J220" s="60" t="str">
        <f t="shared" si="6"/>
        <v>长尾词</v>
      </c>
      <c r="K220" s="70">
        <f>VLOOKUP(B220,[1]极目数据!A:S,19,0)</f>
        <v>0.3571</v>
      </c>
      <c r="L220" s="70">
        <f>VLOOKUP(B220,[1]极目数据!A:T,20,0)</f>
        <v>0.2666</v>
      </c>
      <c r="M220" s="60">
        <f>VLOOKUP(B220,[1]极目数据!A:P,16,0)</f>
        <v>9</v>
      </c>
      <c r="N220" s="71">
        <f>VLOOKUP(B220,[1]极目数据!A:V,22,0)</f>
        <v>13.737162</v>
      </c>
      <c r="O220" s="60">
        <f>VLOOKUP(B220,[1]极目数据!A:L,11,0)</f>
        <v>1.22</v>
      </c>
      <c r="P220" s="70">
        <f>VLOOKUP(B220,[1]极目数据!A:J,10,0)</f>
        <v>0.117928</v>
      </c>
      <c r="Q220" s="60">
        <v>39.99</v>
      </c>
      <c r="R220" s="70">
        <f t="shared" si="7"/>
        <v>0.258697060127592</v>
      </c>
      <c r="S220" s="60">
        <f>VLOOKUP(B:B,[1]极目数据!A:H,8,FALSE)</f>
        <v>19</v>
      </c>
      <c r="T220" s="60"/>
      <c r="U220" s="60">
        <f>VLOOKUP(B:B,[1]极目数据!A:U,21,FALSE)</f>
        <v>64720</v>
      </c>
    </row>
    <row r="221" s="52" customFormat="1" ht="33.4" hidden="1" customHeight="1" spans="1:21">
      <c r="A221" s="60">
        <v>220</v>
      </c>
      <c r="B221" s="61" t="s">
        <v>1501</v>
      </c>
      <c r="C221" s="61" t="s">
        <v>1006</v>
      </c>
      <c r="D221" s="60" t="s">
        <v>992</v>
      </c>
      <c r="E221" s="60" t="s">
        <v>993</v>
      </c>
      <c r="F221" s="62" t="s">
        <v>1502</v>
      </c>
      <c r="G221" s="60">
        <v>661997</v>
      </c>
      <c r="H221" s="60">
        <v>494</v>
      </c>
      <c r="I221" s="70">
        <f>VLOOKUP(B221,[1]极目数据!A:D,4,0)</f>
        <v>0</v>
      </c>
      <c r="J221" s="60" t="str">
        <f t="shared" si="6"/>
        <v>长尾词</v>
      </c>
      <c r="K221" s="70">
        <f>VLOOKUP(B221,[1]极目数据!A:S,19,0)</f>
        <v>0.3368</v>
      </c>
      <c r="L221" s="70">
        <f>VLOOKUP(B221,[1]极目数据!A:T,20,0)</f>
        <v>0.3334</v>
      </c>
      <c r="M221" s="60">
        <f>VLOOKUP(B221,[1]极目数据!A:P,16,0)</f>
        <v>9</v>
      </c>
      <c r="N221" s="71">
        <f>VLOOKUP(B221,[1]极目数据!A:V,22,0)</f>
        <v>10.550223</v>
      </c>
      <c r="O221" s="60">
        <f>VLOOKUP(B221,[1]极目数据!A:L,11,0)</f>
        <v>0.62</v>
      </c>
      <c r="P221" s="70">
        <f>VLOOKUP(B221,[1]极目数据!A:J,10,0)</f>
        <v>0.078671</v>
      </c>
      <c r="Q221" s="60">
        <v>39.99</v>
      </c>
      <c r="R221" s="70">
        <f t="shared" si="7"/>
        <v>0.197072313419078</v>
      </c>
      <c r="S221" s="59">
        <f>VLOOKUP(B:B,[1]极目数据!A:H,8,FALSE)</f>
        <v>13</v>
      </c>
      <c r="T221" s="59"/>
      <c r="U221" s="60">
        <f>VLOOKUP(B:B,[1]极目数据!A:U,21,FALSE)</f>
        <v>2415</v>
      </c>
    </row>
    <row r="222" s="52" customFormat="1" ht="33.4" hidden="1" customHeight="1" spans="1:21">
      <c r="A222" s="60">
        <v>221</v>
      </c>
      <c r="B222" s="61" t="s">
        <v>1503</v>
      </c>
      <c r="C222" s="61" t="s">
        <v>1504</v>
      </c>
      <c r="D222" s="60" t="s">
        <v>1018</v>
      </c>
      <c r="E222" s="60" t="s">
        <v>993</v>
      </c>
      <c r="F222" s="62" t="s">
        <v>1004</v>
      </c>
      <c r="G222" s="60">
        <v>661997</v>
      </c>
      <c r="H222" s="60">
        <v>494</v>
      </c>
      <c r="I222" s="70">
        <f>VLOOKUP(B222,[1]极目数据!A:D,4,0)</f>
        <v>-0.080068</v>
      </c>
      <c r="J222" s="60" t="str">
        <f t="shared" si="6"/>
        <v>长尾词</v>
      </c>
      <c r="K222" s="70">
        <f>VLOOKUP(B222,[1]极目数据!A:S,19,0)</f>
        <v>0.3367</v>
      </c>
      <c r="L222" s="70">
        <f>VLOOKUP(B222,[1]极目数据!A:T,20,0)</f>
        <v>0</v>
      </c>
      <c r="M222" s="60">
        <f>VLOOKUP(B222,[1]极目数据!A:P,16,0)</f>
        <v>9</v>
      </c>
      <c r="N222" s="71">
        <f>VLOOKUP(B222,[1]极目数据!A:V,22,0)</f>
        <v>17.133111</v>
      </c>
      <c r="O222" s="60">
        <f>VLOOKUP(B222,[1]极目数据!A:L,11,0)</f>
        <v>0.5</v>
      </c>
      <c r="P222" s="70">
        <f>VLOOKUP(B222,[1]极目数据!A:J,10,0)</f>
        <v>0.038522</v>
      </c>
      <c r="Q222" s="60">
        <v>39.99</v>
      </c>
      <c r="R222" s="70">
        <f t="shared" si="7"/>
        <v>0.324571044635412</v>
      </c>
      <c r="S222" s="60">
        <f>VLOOKUP(B:B,[1]极目数据!A:H,8,FALSE)</f>
        <v>5</v>
      </c>
      <c r="T222" s="60"/>
      <c r="U222" s="60">
        <f>VLOOKUP(B:B,[1]极目数据!A:U,21,FALSE)</f>
        <v>145259</v>
      </c>
    </row>
    <row r="223" s="52" customFormat="1" ht="33.4" customHeight="1" spans="1:21">
      <c r="A223" s="60">
        <v>222</v>
      </c>
      <c r="B223" s="79" t="s">
        <v>1505</v>
      </c>
      <c r="C223" s="61" t="s">
        <v>1506</v>
      </c>
      <c r="D223" s="60" t="s">
        <v>992</v>
      </c>
      <c r="E223" s="60" t="s">
        <v>993</v>
      </c>
      <c r="F223" s="62" t="s">
        <v>994</v>
      </c>
      <c r="G223" s="60">
        <v>668965</v>
      </c>
      <c r="H223" s="60">
        <v>489</v>
      </c>
      <c r="I223" s="70">
        <f>VLOOKUP(B223,[1]极目数据!A:D,4,0)</f>
        <v>0.449864</v>
      </c>
      <c r="J223" s="60" t="str">
        <f t="shared" si="6"/>
        <v>长尾词</v>
      </c>
      <c r="K223" s="70">
        <f>VLOOKUP(B223,[1]极目数据!A:S,19,0)</f>
        <v>0.8453</v>
      </c>
      <c r="L223" s="70">
        <f>VLOOKUP(B223,[1]极目数据!A:T,20,0)</f>
        <v>0.7692</v>
      </c>
      <c r="M223" s="60">
        <f>VLOOKUP(B223,[1]极目数据!A:P,16,0)</f>
        <v>9</v>
      </c>
      <c r="N223" s="71">
        <f>VLOOKUP(B223,[1]极目数据!A:V,22,0)</f>
        <v>4.119947</v>
      </c>
      <c r="O223" s="60">
        <f>VLOOKUP(B223,[1]极目数据!A:L,11,0)</f>
        <v>0.73</v>
      </c>
      <c r="P223" s="72">
        <f>VLOOKUP(B223,[1]极目数据!A:J,10,0)</f>
        <v>0.23544</v>
      </c>
      <c r="Q223" s="60">
        <v>39.99</v>
      </c>
      <c r="R223" s="70">
        <f t="shared" si="7"/>
        <v>0.0775338245026768</v>
      </c>
      <c r="S223" s="59">
        <f>VLOOKUP(B:B,[1]极目数据!A:H,8,FALSE)</f>
        <v>65</v>
      </c>
      <c r="T223" s="73">
        <f>S223/7</f>
        <v>9.28571428571429</v>
      </c>
      <c r="U223" s="60">
        <f>VLOOKUP(B:B,[1]极目数据!A:U,21,FALSE)</f>
        <v>92</v>
      </c>
    </row>
    <row r="224" s="52" customFormat="1" ht="33.4" hidden="1" customHeight="1" spans="1:21">
      <c r="A224" s="60">
        <v>223</v>
      </c>
      <c r="B224" s="61" t="s">
        <v>1507</v>
      </c>
      <c r="C224" s="61" t="s">
        <v>1508</v>
      </c>
      <c r="D224" s="60" t="s">
        <v>1018</v>
      </c>
      <c r="E224" s="60" t="s">
        <v>993</v>
      </c>
      <c r="F224" s="62" t="s">
        <v>1094</v>
      </c>
      <c r="G224" s="60">
        <v>682958</v>
      </c>
      <c r="H224" s="60">
        <v>479</v>
      </c>
      <c r="I224" s="70">
        <f>VLOOKUP(B224,[1]极目数据!A:D,4,0)</f>
        <v>0.009615</v>
      </c>
      <c r="J224" s="60" t="str">
        <f t="shared" si="6"/>
        <v>长尾词</v>
      </c>
      <c r="K224" s="70">
        <f>VLOOKUP(B224,[1]极目数据!A:S,19,0)</f>
        <v>0.2736</v>
      </c>
      <c r="L224" s="70">
        <f>VLOOKUP(B224,[1]极目数据!A:T,20,0)</f>
        <v>0.1666</v>
      </c>
      <c r="M224" s="60">
        <f>VLOOKUP(B224,[1]极目数据!A:P,16,0)</f>
        <v>9</v>
      </c>
      <c r="N224" s="71">
        <f>VLOOKUP(B224,[1]极目数据!A:V,22,0)</f>
        <v>20.634647</v>
      </c>
      <c r="O224" s="60">
        <f>VLOOKUP(B224,[1]极目数据!A:L,11,0)</f>
        <v>0.62</v>
      </c>
      <c r="P224" s="70">
        <f>VLOOKUP(B224,[1]极目数据!A:J,10,0)</f>
        <v>0.039739</v>
      </c>
      <c r="Q224" s="60">
        <v>39.99</v>
      </c>
      <c r="R224" s="70">
        <f t="shared" si="7"/>
        <v>0.390142579556412</v>
      </c>
      <c r="S224" s="60">
        <f>VLOOKUP(B:B,[1]极目数据!A:H,8,FALSE)</f>
        <v>5</v>
      </c>
      <c r="T224" s="60"/>
      <c r="U224" s="60">
        <f>VLOOKUP(B:B,[1]极目数据!A:U,21,FALSE)</f>
        <v>129985</v>
      </c>
    </row>
    <row r="225" s="52" customFormat="1" ht="33.4" hidden="1" customHeight="1" spans="1:21">
      <c r="A225" s="60">
        <v>224</v>
      </c>
      <c r="B225" s="61" t="s">
        <v>1509</v>
      </c>
      <c r="C225" s="61" t="s">
        <v>1510</v>
      </c>
      <c r="D225" s="60" t="s">
        <v>1018</v>
      </c>
      <c r="E225" s="60" t="s">
        <v>993</v>
      </c>
      <c r="F225" s="62" t="s">
        <v>1188</v>
      </c>
      <c r="G225" s="60">
        <v>690305</v>
      </c>
      <c r="H225" s="60">
        <v>474</v>
      </c>
      <c r="I225" s="70">
        <f>VLOOKUP(B225,[1]极目数据!A:D,4,0)</f>
        <v>-0.073084</v>
      </c>
      <c r="J225" s="60" t="str">
        <f t="shared" si="6"/>
        <v>长尾词</v>
      </c>
      <c r="K225" s="70">
        <f>VLOOKUP(B225,[1]极目数据!A:S,19,0)</f>
        <v>0.2872</v>
      </c>
      <c r="L225" s="70">
        <f>VLOOKUP(B225,[1]极目数据!A:T,20,0)</f>
        <v>0.3333</v>
      </c>
      <c r="M225" s="60">
        <f>VLOOKUP(B225,[1]极目数据!A:P,16,0)</f>
        <v>9</v>
      </c>
      <c r="N225" s="71">
        <f>VLOOKUP(B225,[1]极目数据!A:V,22,0)</f>
        <v>17.453333</v>
      </c>
      <c r="O225" s="60">
        <f>VLOOKUP(B225,[1]极目数据!A:L,11,0)</f>
        <v>0.53</v>
      </c>
      <c r="P225" s="70">
        <f>VLOOKUP(B225,[1]极目数据!A:J,10,0)</f>
        <v>0.037815</v>
      </c>
      <c r="Q225" s="60">
        <v>39.99</v>
      </c>
      <c r="R225" s="70">
        <f t="shared" si="7"/>
        <v>0.350477676274814</v>
      </c>
      <c r="S225" s="60">
        <f>VLOOKUP(B:B,[1]极目数据!A:H,8,FALSE)</f>
        <v>3</v>
      </c>
      <c r="T225" s="60"/>
      <c r="U225" s="60">
        <f>VLOOKUP(B:B,[1]极目数据!A:U,21,FALSE)</f>
        <v>132305</v>
      </c>
    </row>
    <row r="226" s="52" customFormat="1" ht="33.4" hidden="1" customHeight="1" spans="1:21">
      <c r="A226" s="60">
        <v>225</v>
      </c>
      <c r="B226" s="61" t="s">
        <v>1511</v>
      </c>
      <c r="C226" s="61" t="s">
        <v>1297</v>
      </c>
      <c r="D226" s="60" t="s">
        <v>1018</v>
      </c>
      <c r="E226" s="60" t="s">
        <v>993</v>
      </c>
      <c r="F226" s="62" t="s">
        <v>1298</v>
      </c>
      <c r="G226" s="60">
        <v>690305</v>
      </c>
      <c r="H226" s="60">
        <v>474</v>
      </c>
      <c r="I226" s="70">
        <f>VLOOKUP(B226,[1]极目数据!A:D,4,0)</f>
        <v>0.061489</v>
      </c>
      <c r="J226" s="60" t="str">
        <f t="shared" si="6"/>
        <v>长尾词</v>
      </c>
      <c r="K226" s="70">
        <f>VLOOKUP(B226,[1]极目数据!A:S,19,0)</f>
        <v>0.2447</v>
      </c>
      <c r="L226" s="70">
        <f>VLOOKUP(B226,[1]极目数据!A:T,20,0)</f>
        <v>0.0625</v>
      </c>
      <c r="M226" s="60">
        <f>VLOOKUP(B226,[1]极目数据!A:P,16,0)</f>
        <v>10</v>
      </c>
      <c r="N226" s="71">
        <f>VLOOKUP(B226,[1]极目数据!A:V,22,0)</f>
        <v>8.954839</v>
      </c>
      <c r="O226" s="60">
        <f>VLOOKUP(B226,[1]极目数据!A:L,11,0)</f>
        <v>0.6</v>
      </c>
      <c r="P226" s="70">
        <f>VLOOKUP(B226,[1]极目数据!A:J,10,0)</f>
        <v>0.089337</v>
      </c>
      <c r="Q226" s="60">
        <v>39.99</v>
      </c>
      <c r="R226" s="70">
        <f t="shared" si="7"/>
        <v>0.167945542582966</v>
      </c>
      <c r="S226" s="60">
        <f>VLOOKUP(B:B,[1]极目数据!A:H,8,FALSE)</f>
        <v>15</v>
      </c>
      <c r="T226" s="60"/>
      <c r="U226" s="60">
        <f>VLOOKUP(B:B,[1]极目数据!A:U,21,FALSE)</f>
        <v>3370</v>
      </c>
    </row>
    <row r="227" s="52" customFormat="1" ht="33.4" hidden="1" customHeight="1" spans="1:21">
      <c r="A227" s="60">
        <v>226</v>
      </c>
      <c r="B227" s="61" t="s">
        <v>1512</v>
      </c>
      <c r="C227" s="61" t="s">
        <v>1513</v>
      </c>
      <c r="D227" s="60" t="s">
        <v>992</v>
      </c>
      <c r="E227" s="60" t="s">
        <v>993</v>
      </c>
      <c r="F227" s="62" t="s">
        <v>1514</v>
      </c>
      <c r="G227" s="60">
        <v>690305</v>
      </c>
      <c r="H227" s="60">
        <v>474</v>
      </c>
      <c r="I227" s="70">
        <f>VLOOKUP(B227,[1]极目数据!A:D,4,0)</f>
        <v>0.192661</v>
      </c>
      <c r="J227" s="60" t="str">
        <f t="shared" si="6"/>
        <v>长尾词</v>
      </c>
      <c r="K227" s="70">
        <f>VLOOKUP(B227,[1]极目数据!A:S,19,0)</f>
        <v>0.2446</v>
      </c>
      <c r="L227" s="70">
        <f>VLOOKUP(B227,[1]极目数据!A:T,20,0)</f>
        <v>0.0556</v>
      </c>
      <c r="M227" s="60">
        <f>VLOOKUP(B227,[1]极目数据!A:P,16,0)</f>
        <v>9</v>
      </c>
      <c r="N227" s="71">
        <f>VLOOKUP(B227,[1]极目数据!A:V,22,0)</f>
        <v>16.524445</v>
      </c>
      <c r="O227" s="60">
        <f>VLOOKUP(B227,[1]极目数据!A:L,11,0)</f>
        <v>0.96</v>
      </c>
      <c r="P227" s="70">
        <f>VLOOKUP(B227,[1]极目数据!A:J,10,0)</f>
        <v>0.078671</v>
      </c>
      <c r="Q227" s="60">
        <v>39.99</v>
      </c>
      <c r="R227" s="70">
        <f t="shared" si="7"/>
        <v>0.305144227229539</v>
      </c>
      <c r="S227" s="59">
        <f>VLOOKUP(B:B,[1]极目数据!A:H,8,FALSE)</f>
        <v>12</v>
      </c>
      <c r="T227" s="59"/>
      <c r="U227" s="60">
        <f>VLOOKUP(B:B,[1]极目数据!A:U,21,FALSE)</f>
        <v>852</v>
      </c>
    </row>
    <row r="228" s="52" customFormat="1" ht="33.4" customHeight="1" spans="1:21">
      <c r="A228" s="60">
        <v>227</v>
      </c>
      <c r="B228" s="75" t="s">
        <v>1515</v>
      </c>
      <c r="C228" s="61" t="s">
        <v>1516</v>
      </c>
      <c r="D228" s="60" t="s">
        <v>992</v>
      </c>
      <c r="E228" s="60" t="s">
        <v>993</v>
      </c>
      <c r="F228" s="62" t="s">
        <v>1517</v>
      </c>
      <c r="G228" s="60">
        <v>697693</v>
      </c>
      <c r="H228" s="60">
        <v>469</v>
      </c>
      <c r="I228" s="70">
        <f>VLOOKUP(B228,[1]极目数据!A:D,4,0)</f>
        <v>0.014837</v>
      </c>
      <c r="J228" s="60" t="str">
        <f t="shared" si="6"/>
        <v>长尾词</v>
      </c>
      <c r="K228" s="70">
        <f>VLOOKUP(B228,[1]极目数据!A:S,19,0)</f>
        <v>0.215</v>
      </c>
      <c r="L228" s="70">
        <f>VLOOKUP(B228,[1]极目数据!A:T,20,0)</f>
        <v>0.16</v>
      </c>
      <c r="M228" s="60">
        <f>VLOOKUP(B228,[1]极目数据!A:P,16,0)</f>
        <v>10</v>
      </c>
      <c r="N228" s="71">
        <f>VLOOKUP(B228,[1]极目数据!A:V,22,0)</f>
        <v>23.473171</v>
      </c>
      <c r="O228" s="60">
        <f>VLOOKUP(B228,[1]极目数据!A:L,11,0)</f>
        <v>1.8</v>
      </c>
      <c r="P228" s="72">
        <f>VLOOKUP(B228,[1]极目数据!A:J,10,0)</f>
        <v>0.102244</v>
      </c>
      <c r="Q228" s="60">
        <v>39.99</v>
      </c>
      <c r="R228" s="70">
        <f t="shared" si="7"/>
        <v>0.440233684257299</v>
      </c>
      <c r="S228" s="59">
        <f>VLOOKUP(B:B,[1]极目数据!A:H,8,FALSE)</f>
        <v>24</v>
      </c>
      <c r="T228" s="73">
        <f>S228/7</f>
        <v>3.42857142857143</v>
      </c>
      <c r="U228" s="60">
        <f>VLOOKUP(B:B,[1]极目数据!A:U,21,FALSE)</f>
        <v>33756</v>
      </c>
    </row>
    <row r="229" s="52" customFormat="1" ht="33.4" hidden="1" customHeight="1" spans="1:21">
      <c r="A229" s="60">
        <v>228</v>
      </c>
      <c r="B229" s="66" t="s">
        <v>1518</v>
      </c>
      <c r="C229" s="61" t="s">
        <v>1519</v>
      </c>
      <c r="D229" s="60" t="s">
        <v>1018</v>
      </c>
      <c r="E229" s="60" t="s">
        <v>993</v>
      </c>
      <c r="F229" s="62" t="s">
        <v>1026</v>
      </c>
      <c r="G229" s="60">
        <v>697693</v>
      </c>
      <c r="H229" s="60">
        <v>469</v>
      </c>
      <c r="I229" s="70">
        <f>VLOOKUP(B229,[1]极目数据!A:D,4,0)</f>
        <v>0.269136</v>
      </c>
      <c r="J229" s="60" t="str">
        <f t="shared" si="6"/>
        <v>长尾词</v>
      </c>
      <c r="K229" s="70">
        <f>VLOOKUP(B229,[1]极目数据!A:S,19,0)</f>
        <v>0.6667</v>
      </c>
      <c r="L229" s="70">
        <f>VLOOKUP(B229,[1]极目数据!A:T,20,0)</f>
        <v>0.4231</v>
      </c>
      <c r="M229" s="60">
        <f>VLOOKUP(B229,[1]极目数据!A:P,16,0)</f>
        <v>9</v>
      </c>
      <c r="N229" s="71">
        <f>VLOOKUP(B229,[1]极目数据!A:V,22,0)</f>
        <v>8.553103</v>
      </c>
      <c r="O229" s="60">
        <f>VLOOKUP(B229,[1]极目数据!A:L,11,0)</f>
        <v>0.88</v>
      </c>
      <c r="P229" s="72">
        <f>VLOOKUP(B229,[1]极目数据!A:J,10,0)</f>
        <v>0.136792</v>
      </c>
      <c r="Q229" s="60">
        <v>39.99</v>
      </c>
      <c r="R229" s="70">
        <f t="shared" si="7"/>
        <v>0.160868335687349</v>
      </c>
      <c r="S229" s="59">
        <f>VLOOKUP(B:B,[1]极目数据!A:H,8,FALSE)</f>
        <v>23</v>
      </c>
      <c r="T229" s="59"/>
      <c r="U229" s="60">
        <f>VLOOKUP(B:B,[1]极目数据!A:U,21,FALSE)</f>
        <v>270</v>
      </c>
    </row>
    <row r="230" s="52" customFormat="1" ht="33.4" hidden="1" customHeight="1" spans="1:21">
      <c r="A230" s="60">
        <v>229</v>
      </c>
      <c r="B230" s="66" t="s">
        <v>1520</v>
      </c>
      <c r="C230" s="61" t="s">
        <v>1521</v>
      </c>
      <c r="D230" s="60" t="s">
        <v>1018</v>
      </c>
      <c r="E230" s="60" t="s">
        <v>993</v>
      </c>
      <c r="F230" s="62" t="s">
        <v>1522</v>
      </c>
      <c r="G230" s="60">
        <v>697693</v>
      </c>
      <c r="H230" s="60">
        <v>469</v>
      </c>
      <c r="I230" s="70">
        <f>VLOOKUP(B230,[1]极目数据!A:D,4,0)</f>
        <v>0.235577</v>
      </c>
      <c r="J230" s="60" t="str">
        <f t="shared" si="6"/>
        <v>长尾词</v>
      </c>
      <c r="K230" s="70">
        <f>VLOOKUP(B230,[1]极目数据!A:S,19,0)</f>
        <v>0.6129</v>
      </c>
      <c r="L230" s="70">
        <f>VLOOKUP(B230,[1]极目数据!A:T,20,0)</f>
        <v>0.3809</v>
      </c>
      <c r="M230" s="60">
        <f>VLOOKUP(B230,[1]极目数据!A:P,16,0)</f>
        <v>9</v>
      </c>
      <c r="N230" s="71">
        <f>VLOOKUP(B230,[1]极目数据!A:V,22,0)</f>
        <v>7.316706</v>
      </c>
      <c r="O230" s="60">
        <f>VLOOKUP(B230,[1]极目数据!A:L,11,0)</f>
        <v>0.69</v>
      </c>
      <c r="P230" s="72">
        <f>VLOOKUP(B230,[1]极目数据!A:J,10,0)</f>
        <v>0.12574</v>
      </c>
      <c r="Q230" s="60">
        <v>39.99</v>
      </c>
      <c r="R230" s="70">
        <f t="shared" si="7"/>
        <v>0.137222153478564</v>
      </c>
      <c r="S230" s="59">
        <f>VLOOKUP(B:B,[1]极目数据!A:H,8,FALSE)</f>
        <v>30</v>
      </c>
      <c r="T230" s="59"/>
      <c r="U230" s="60">
        <f>VLOOKUP(B:B,[1]极目数据!A:U,21,FALSE)</f>
        <v>99</v>
      </c>
    </row>
    <row r="231" s="52" customFormat="1" ht="33.4" customHeight="1" spans="1:21">
      <c r="A231" s="60">
        <v>230</v>
      </c>
      <c r="B231" s="68" t="s">
        <v>1523</v>
      </c>
      <c r="C231" s="61" t="s">
        <v>1000</v>
      </c>
      <c r="D231" s="60" t="s">
        <v>992</v>
      </c>
      <c r="E231" s="60" t="s">
        <v>993</v>
      </c>
      <c r="F231" s="62" t="s">
        <v>1067</v>
      </c>
      <c r="G231" s="60">
        <v>697693</v>
      </c>
      <c r="H231" s="60">
        <v>469</v>
      </c>
      <c r="I231" s="70">
        <f>VLOOKUP(B231,[1]极目数据!A:D,4,0)</f>
        <v>-0.048148</v>
      </c>
      <c r="J231" s="60" t="str">
        <f t="shared" si="6"/>
        <v>长尾词</v>
      </c>
      <c r="K231" s="70">
        <f>VLOOKUP(B231,[1]极目数据!A:S,19,0)</f>
        <v>0.2258</v>
      </c>
      <c r="L231" s="70">
        <f>VLOOKUP(B231,[1]极目数据!A:T,20,0)</f>
        <v>0</v>
      </c>
      <c r="M231" s="60">
        <f>VLOOKUP(B231,[1]极目数据!A:P,16,0)</f>
        <v>9</v>
      </c>
      <c r="N231" s="71">
        <f>VLOOKUP(B231,[1]极目数据!A:V,22,0)</f>
        <v>12.415312</v>
      </c>
      <c r="O231" s="60">
        <f>VLOOKUP(B231,[1]极目数据!A:L,11,0)</f>
        <v>1.16</v>
      </c>
      <c r="P231" s="72">
        <f>VLOOKUP(B231,[1]极目数据!A:J,10,0)</f>
        <v>0.124846</v>
      </c>
      <c r="Q231" s="60">
        <v>39.99</v>
      </c>
      <c r="R231" s="70">
        <f t="shared" si="7"/>
        <v>0.232344262635192</v>
      </c>
      <c r="S231" s="59">
        <f>VLOOKUP(B:B,[1]极目数据!A:H,8,FALSE)</f>
        <v>20</v>
      </c>
      <c r="T231" s="73">
        <f>S231/7</f>
        <v>2.85714285714286</v>
      </c>
      <c r="U231" s="60">
        <f>VLOOKUP(B:B,[1]极目数据!A:U,21,FALSE)</f>
        <v>833</v>
      </c>
    </row>
    <row r="232" s="52" customFormat="1" ht="33.4" customHeight="1" spans="1:21">
      <c r="A232" s="60">
        <v>231</v>
      </c>
      <c r="B232" s="78" t="s">
        <v>1524</v>
      </c>
      <c r="C232" s="61" t="s">
        <v>1525</v>
      </c>
      <c r="D232" s="60" t="s">
        <v>992</v>
      </c>
      <c r="E232" s="60" t="s">
        <v>993</v>
      </c>
      <c r="F232" s="62" t="s">
        <v>1007</v>
      </c>
      <c r="G232" s="60">
        <v>705315</v>
      </c>
      <c r="H232" s="60">
        <v>464</v>
      </c>
      <c r="I232" s="70">
        <f>VLOOKUP(B232,[1]极目数据!A:D,4,0)</f>
        <v>-0.169657</v>
      </c>
      <c r="J232" s="60" t="str">
        <f t="shared" si="6"/>
        <v>长尾词</v>
      </c>
      <c r="K232" s="70">
        <f>VLOOKUP(B232,[1]极目数据!A:S,19,0)</f>
        <v>0.3913</v>
      </c>
      <c r="L232" s="70">
        <f>VLOOKUP(B232,[1]极目数据!A:T,20,0)</f>
        <v>0.2857</v>
      </c>
      <c r="M232" s="60">
        <f>VLOOKUP(B232,[1]极目数据!A:P,16,0)</f>
        <v>9</v>
      </c>
      <c r="N232" s="71">
        <f>VLOOKUP(B232,[1]极目数据!A:V,22,0)</f>
        <v>6.784711</v>
      </c>
      <c r="O232" s="60">
        <f>VLOOKUP(B232,[1]极目数据!A:L,11,0)</f>
        <v>0.58</v>
      </c>
      <c r="P232" s="70">
        <f>VLOOKUP(B232,[1]极目数据!A:J,10,0)</f>
        <v>0.095804</v>
      </c>
      <c r="Q232" s="60">
        <v>39.99</v>
      </c>
      <c r="R232" s="70">
        <f t="shared" si="7"/>
        <v>0.151388521423705</v>
      </c>
      <c r="S232" s="60">
        <f>VLOOKUP(B:B,[1]极目数据!A:H,8,FALSE)</f>
        <v>17</v>
      </c>
      <c r="T232" s="73">
        <f>S232/7</f>
        <v>2.42857142857143</v>
      </c>
      <c r="U232" s="60">
        <f>VLOOKUP(B:B,[1]极目数据!A:U,21,FALSE)</f>
        <v>94394</v>
      </c>
    </row>
    <row r="233" s="52" customFormat="1" ht="33.4" hidden="1" customHeight="1" spans="1:21">
      <c r="A233" s="60">
        <v>232</v>
      </c>
      <c r="B233" s="68" t="s">
        <v>1526</v>
      </c>
      <c r="C233" s="61" t="s">
        <v>1527</v>
      </c>
      <c r="D233" s="60" t="s">
        <v>1018</v>
      </c>
      <c r="E233" s="60" t="s">
        <v>993</v>
      </c>
      <c r="F233" s="62" t="s">
        <v>1528</v>
      </c>
      <c r="G233" s="60">
        <v>705315</v>
      </c>
      <c r="H233" s="60">
        <v>464</v>
      </c>
      <c r="I233" s="70">
        <f>VLOOKUP(B233,[1]极目数据!A:D,4,0)</f>
        <v>-0.12543</v>
      </c>
      <c r="J233" s="60" t="str">
        <f t="shared" si="6"/>
        <v>长尾词</v>
      </c>
      <c r="K233" s="70">
        <f>VLOOKUP(B233,[1]极目数据!A:S,19,0)</f>
        <v>0.3804</v>
      </c>
      <c r="L233" s="70">
        <f>VLOOKUP(B233,[1]极目数据!A:T,20,0)</f>
        <v>0.1875</v>
      </c>
      <c r="M233" s="60">
        <f>VLOOKUP(B233,[1]极目数据!A:P,16,0)</f>
        <v>9</v>
      </c>
      <c r="N233" s="71">
        <f>VLOOKUP(B233,[1]极目数据!A:V,22,0)</f>
        <v>12.89434</v>
      </c>
      <c r="O233" s="60">
        <f>VLOOKUP(B233,[1]极目数据!A:L,11,0)</f>
        <v>0.71</v>
      </c>
      <c r="P233" s="70">
        <f>VLOOKUP(B233,[1]极目数据!A:J,10,0)</f>
        <v>0.06592</v>
      </c>
      <c r="Q233" s="60">
        <v>39.99</v>
      </c>
      <c r="R233" s="70">
        <f t="shared" si="7"/>
        <v>0.269333109976523</v>
      </c>
      <c r="S233" s="60">
        <f>VLOOKUP(B:B,[1]极目数据!A:H,8,FALSE)</f>
        <v>10</v>
      </c>
      <c r="T233" s="60"/>
      <c r="U233" s="60">
        <f>VLOOKUP(B:B,[1]极目数据!A:U,21,FALSE)</f>
        <v>56781</v>
      </c>
    </row>
    <row r="234" s="52" customFormat="1" ht="33.4" hidden="1" customHeight="1" spans="1:21">
      <c r="A234" s="60">
        <v>233</v>
      </c>
      <c r="B234" s="68" t="s">
        <v>1529</v>
      </c>
      <c r="C234" s="61" t="s">
        <v>1530</v>
      </c>
      <c r="D234" s="60" t="s">
        <v>992</v>
      </c>
      <c r="E234" s="60" t="s">
        <v>993</v>
      </c>
      <c r="F234" s="62" t="s">
        <v>1262</v>
      </c>
      <c r="G234" s="60">
        <v>705315</v>
      </c>
      <c r="H234" s="60">
        <v>464</v>
      </c>
      <c r="I234" s="70">
        <f>VLOOKUP(B234,[1]极目数据!A:D,4,0)</f>
        <v>0.533133</v>
      </c>
      <c r="J234" s="60" t="str">
        <f t="shared" si="6"/>
        <v>长尾词</v>
      </c>
      <c r="K234" s="70">
        <f>VLOOKUP(B234,[1]极目数据!A:S,19,0)</f>
        <v>0.2174</v>
      </c>
      <c r="L234" s="70">
        <f>VLOOKUP(B234,[1]极目数据!A:T,20,0)</f>
        <v>0.3333</v>
      </c>
      <c r="M234" s="60">
        <f>VLOOKUP(B234,[1]极目数据!A:P,16,0)</f>
        <v>9</v>
      </c>
      <c r="N234" s="71">
        <f>VLOOKUP(B234,[1]极目数据!A:V,22,0)</f>
        <v>16.918484</v>
      </c>
      <c r="O234" s="60">
        <f>VLOOKUP(B234,[1]极目数据!A:L,11,0)</f>
        <v>0.89</v>
      </c>
      <c r="P234" s="70">
        <f>VLOOKUP(B234,[1]极目数据!A:J,10,0)</f>
        <v>0.058516</v>
      </c>
      <c r="Q234" s="60">
        <v>39.99</v>
      </c>
      <c r="R234" s="70">
        <f t="shared" si="7"/>
        <v>0.380332966897477</v>
      </c>
      <c r="S234" s="59">
        <f>VLOOKUP(B:B,[1]极目数据!A:H,8,FALSE)</f>
        <v>9</v>
      </c>
      <c r="T234" s="59"/>
      <c r="U234" s="60">
        <f>VLOOKUP(B:B,[1]极目数据!A:U,21,FALSE)</f>
        <v>3497</v>
      </c>
    </row>
    <row r="235" s="52" customFormat="1" ht="33.4" hidden="1" customHeight="1" spans="1:21">
      <c r="A235" s="60">
        <v>234</v>
      </c>
      <c r="B235" s="68" t="s">
        <v>1531</v>
      </c>
      <c r="C235" s="61" t="s">
        <v>1532</v>
      </c>
      <c r="D235" s="60" t="s">
        <v>1018</v>
      </c>
      <c r="E235" s="60" t="s">
        <v>993</v>
      </c>
      <c r="F235" s="62" t="s">
        <v>1533</v>
      </c>
      <c r="G235" s="60">
        <v>713245</v>
      </c>
      <c r="H235" s="60">
        <v>459</v>
      </c>
      <c r="I235" s="70">
        <f>VLOOKUP(B235,[1]极目数据!A:D,4,0)</f>
        <v>0.149573</v>
      </c>
      <c r="J235" s="60" t="str">
        <f t="shared" si="6"/>
        <v>长尾词</v>
      </c>
      <c r="K235" s="70">
        <f>VLOOKUP(B235,[1]极目数据!A:S,19,0)</f>
        <v>0.3955</v>
      </c>
      <c r="L235" s="70">
        <f>VLOOKUP(B235,[1]极目数据!A:T,20,0)</f>
        <v>0.1429</v>
      </c>
      <c r="M235" s="60">
        <f>VLOOKUP(B235,[1]极目数据!A:P,16,0)</f>
        <v>9</v>
      </c>
      <c r="N235" s="71">
        <f>VLOOKUP(B235,[1]极目数据!A:V,22,0)</f>
        <v>27.516667</v>
      </c>
      <c r="O235" s="60">
        <f>VLOOKUP(B235,[1]极目数据!A:L,11,0)</f>
        <v>0.39</v>
      </c>
      <c r="P235" s="70">
        <f>VLOOKUP(B235,[1]极目数据!A:J,10,0)</f>
        <v>0.018898</v>
      </c>
      <c r="Q235" s="60">
        <v>39.99</v>
      </c>
      <c r="R235" s="70">
        <f t="shared" si="7"/>
        <v>0.516056625543834</v>
      </c>
      <c r="S235" s="60">
        <f>VLOOKUP(B:B,[1]极目数据!A:H,8,FALSE)</f>
        <v>1</v>
      </c>
      <c r="T235" s="60"/>
      <c r="U235" s="60">
        <f>VLOOKUP(B:B,[1]极目数据!A:U,21,FALSE)</f>
        <v>2628</v>
      </c>
    </row>
    <row r="236" s="52" customFormat="1" ht="33.4" customHeight="1" spans="1:21">
      <c r="A236" s="60">
        <v>235</v>
      </c>
      <c r="B236" s="78" t="s">
        <v>1534</v>
      </c>
      <c r="C236" s="61" t="s">
        <v>1535</v>
      </c>
      <c r="D236" s="60" t="s">
        <v>992</v>
      </c>
      <c r="E236" s="60" t="s">
        <v>993</v>
      </c>
      <c r="F236" s="62" t="s">
        <v>1502</v>
      </c>
      <c r="G236" s="60">
        <v>713245</v>
      </c>
      <c r="H236" s="60">
        <v>459</v>
      </c>
      <c r="I236" s="70">
        <f>VLOOKUP(B236,[1]极目数据!A:D,4,0)</f>
        <v>0.076923</v>
      </c>
      <c r="J236" s="60" t="str">
        <f t="shared" si="6"/>
        <v>长尾词</v>
      </c>
      <c r="K236" s="70">
        <f>VLOOKUP(B236,[1]极目数据!A:S,19,0)</f>
        <v>0.2967</v>
      </c>
      <c r="L236" s="70">
        <f>VLOOKUP(B236,[1]极目数据!A:T,20,0)</f>
        <v>0.2</v>
      </c>
      <c r="M236" s="60">
        <f>VLOOKUP(B236,[1]极目数据!A:P,16,0)</f>
        <v>9</v>
      </c>
      <c r="N236" s="71">
        <f>VLOOKUP(B236,[1]极目数据!A:V,22,0)</f>
        <v>18.980113</v>
      </c>
      <c r="O236" s="60">
        <f>VLOOKUP(B236,[1]极目数据!A:L,11,0)</f>
        <v>1.16</v>
      </c>
      <c r="P236" s="72">
        <f>VLOOKUP(B236,[1]极目数据!A:J,10,0)</f>
        <v>0.081664</v>
      </c>
      <c r="Q236" s="60">
        <v>39.99</v>
      </c>
      <c r="R236" s="70">
        <f t="shared" si="7"/>
        <v>0.35520243697288</v>
      </c>
      <c r="S236" s="59">
        <f>VLOOKUP(B:B,[1]极目数据!A:H,8,FALSE)</f>
        <v>12</v>
      </c>
      <c r="T236" s="73">
        <f>S236/7</f>
        <v>1.71428571428571</v>
      </c>
      <c r="U236" s="60">
        <f>VLOOKUP(B:B,[1]极目数据!A:U,21,FALSE)</f>
        <v>62765</v>
      </c>
    </row>
    <row r="237" s="52" customFormat="1" ht="33.4" hidden="1" customHeight="1" spans="1:21">
      <c r="A237" s="60">
        <v>236</v>
      </c>
      <c r="B237" s="76" t="s">
        <v>1536</v>
      </c>
      <c r="C237" s="61" t="s">
        <v>1537</v>
      </c>
      <c r="D237" s="60" t="s">
        <v>1018</v>
      </c>
      <c r="E237" s="60" t="s">
        <v>993</v>
      </c>
      <c r="F237" s="62" t="s">
        <v>1533</v>
      </c>
      <c r="G237" s="60">
        <v>713245</v>
      </c>
      <c r="H237" s="60">
        <v>459</v>
      </c>
      <c r="I237" s="70">
        <f>VLOOKUP(B237,[1]极目数据!A:D,4,0)</f>
        <v>-0.171053</v>
      </c>
      <c r="J237" s="60" t="str">
        <f t="shared" si="6"/>
        <v>长尾词</v>
      </c>
      <c r="K237" s="70">
        <f>VLOOKUP(B237,[1]极目数据!A:S,19,0)</f>
        <v>0.4396</v>
      </c>
      <c r="L237" s="70">
        <f>VLOOKUP(B237,[1]极目数据!A:T,20,0)</f>
        <v>0.125</v>
      </c>
      <c r="M237" s="60">
        <f>VLOOKUP(B237,[1]极目数据!A:P,16,0)</f>
        <v>9</v>
      </c>
      <c r="N237" s="71">
        <f>VLOOKUP(B237,[1]极目数据!A:V,22,0)</f>
        <v>19.668511</v>
      </c>
      <c r="O237" s="60">
        <f>VLOOKUP(B237,[1]极目数据!A:L,11,0)</f>
        <v>1.68</v>
      </c>
      <c r="P237" s="70">
        <f>VLOOKUP(B237,[1]极目数据!A:J,10,0)</f>
        <v>0.094567</v>
      </c>
      <c r="Q237" s="60">
        <v>39.99</v>
      </c>
      <c r="R237" s="70">
        <f t="shared" si="7"/>
        <v>0.444240619091823</v>
      </c>
      <c r="S237" s="60">
        <f>VLOOKUP(B:B,[1]极目数据!A:H,8,FALSE)</f>
        <v>17</v>
      </c>
      <c r="T237" s="60"/>
      <c r="U237" s="60">
        <f>VLOOKUP(B:B,[1]极目数据!A:U,21,FALSE)</f>
        <v>3606</v>
      </c>
    </row>
    <row r="238" s="52" customFormat="1" ht="33.4" hidden="1" customHeight="1" spans="1:21">
      <c r="A238" s="60">
        <v>237</v>
      </c>
      <c r="B238" s="61" t="s">
        <v>1538</v>
      </c>
      <c r="C238" s="61" t="s">
        <v>1399</v>
      </c>
      <c r="D238" s="60" t="s">
        <v>992</v>
      </c>
      <c r="E238" s="60" t="s">
        <v>993</v>
      </c>
      <c r="F238" s="62" t="s">
        <v>1094</v>
      </c>
      <c r="G238" s="60">
        <v>721280</v>
      </c>
      <c r="H238" s="60">
        <v>454</v>
      </c>
      <c r="I238" s="70">
        <f>VLOOKUP(B238,[1]极目数据!A:D,4,0)</f>
        <v>0.010121</v>
      </c>
      <c r="J238" s="60" t="str">
        <f t="shared" si="6"/>
        <v>长尾词</v>
      </c>
      <c r="K238" s="70">
        <f>VLOOKUP(B238,[1]极目数据!A:S,19,0)</f>
        <v>0.2556</v>
      </c>
      <c r="L238" s="70">
        <f>VLOOKUP(B238,[1]极目数据!A:T,20,0)</f>
        <v>0.0909</v>
      </c>
      <c r="M238" s="60">
        <f>VLOOKUP(B238,[1]极目数据!A:P,16,0)</f>
        <v>8</v>
      </c>
      <c r="N238" s="71">
        <f>VLOOKUP(B238,[1]极目数据!A:V,22,0)</f>
        <v>28.944402</v>
      </c>
      <c r="O238" s="60">
        <f>VLOOKUP(B238,[1]极目数据!A:L,11,0)</f>
        <v>0.93</v>
      </c>
      <c r="P238" s="70">
        <f>VLOOKUP(B238,[1]极目数据!A:J,10,0)</f>
        <v>0.038349</v>
      </c>
      <c r="Q238" s="60">
        <v>39.99</v>
      </c>
      <c r="R238" s="70">
        <f t="shared" si="7"/>
        <v>0.606425563990935</v>
      </c>
      <c r="S238" s="59">
        <f>VLOOKUP(B:B,[1]极目数据!A:H,8,FALSE)</f>
        <v>5</v>
      </c>
      <c r="T238" s="59"/>
      <c r="U238" s="60">
        <f>VLOOKUP(B:B,[1]极目数据!A:U,21,FALSE)</f>
        <v>2085</v>
      </c>
    </row>
    <row r="239" s="52" customFormat="1" ht="33.4" hidden="1" customHeight="1" spans="1:21">
      <c r="A239" s="60">
        <v>238</v>
      </c>
      <c r="B239" s="61" t="s">
        <v>1539</v>
      </c>
      <c r="C239" s="61" t="s">
        <v>1540</v>
      </c>
      <c r="D239" s="60" t="s">
        <v>992</v>
      </c>
      <c r="E239" s="60" t="s">
        <v>993</v>
      </c>
      <c r="F239" s="62" t="s">
        <v>1138</v>
      </c>
      <c r="G239" s="60">
        <v>721280</v>
      </c>
      <c r="H239" s="60">
        <v>454</v>
      </c>
      <c r="I239" s="70">
        <f>VLOOKUP(B239,[1]极目数据!A:D,4,0)</f>
        <v>0.171362</v>
      </c>
      <c r="J239" s="60" t="str">
        <f t="shared" si="6"/>
        <v>长尾词</v>
      </c>
      <c r="K239" s="70">
        <f>VLOOKUP(B239,[1]极目数据!A:S,19,0)</f>
        <v>0.3112</v>
      </c>
      <c r="L239" s="70">
        <f>VLOOKUP(B239,[1]极目数据!A:T,20,0)</f>
        <v>0.5</v>
      </c>
      <c r="M239" s="60">
        <f>VLOOKUP(B239,[1]极目数据!A:P,16,0)</f>
        <v>8</v>
      </c>
      <c r="N239" s="71">
        <f>VLOOKUP(B239,[1]极目数据!A:V,22,0)</f>
        <v>23.494691</v>
      </c>
      <c r="O239" s="60">
        <f>VLOOKUP(B239,[1]极目数据!A:L,11,0)</f>
        <v>1.24</v>
      </c>
      <c r="P239" s="70">
        <f>VLOOKUP(B239,[1]极目数据!A:J,10,0)</f>
        <v>0.070229</v>
      </c>
      <c r="Q239" s="60">
        <v>39.99</v>
      </c>
      <c r="R239" s="70">
        <f t="shared" si="7"/>
        <v>0.441523472326026</v>
      </c>
      <c r="S239" s="59">
        <f>VLOOKUP(B:B,[1]极目数据!A:H,8,FALSE)</f>
        <v>10</v>
      </c>
      <c r="T239" s="59"/>
      <c r="U239" s="60">
        <f>VLOOKUP(B:B,[1]极目数据!A:U,21,FALSE)</f>
        <v>111438</v>
      </c>
    </row>
    <row r="240" s="52" customFormat="1" ht="33.4" hidden="1" customHeight="1" spans="1:21">
      <c r="A240" s="60">
        <v>239</v>
      </c>
      <c r="B240" s="61" t="s">
        <v>1541</v>
      </c>
      <c r="C240" s="61" t="s">
        <v>1542</v>
      </c>
      <c r="D240" s="60" t="s">
        <v>1018</v>
      </c>
      <c r="E240" s="60" t="s">
        <v>993</v>
      </c>
      <c r="F240" s="62" t="s">
        <v>1015</v>
      </c>
      <c r="G240" s="60">
        <v>729306</v>
      </c>
      <c r="H240" s="60">
        <v>449</v>
      </c>
      <c r="I240" s="70">
        <f>VLOOKUP(B240,[1]极目数据!A:D,4,0)</f>
        <v>-0.02947</v>
      </c>
      <c r="J240" s="60" t="str">
        <f t="shared" si="6"/>
        <v>长尾词</v>
      </c>
      <c r="K240" s="70">
        <f>VLOOKUP(B240,[1]极目数据!A:S,19,0)</f>
        <v>0.3033</v>
      </c>
      <c r="L240" s="70">
        <f>VLOOKUP(B240,[1]极目数据!A:T,20,0)</f>
        <v>0.3</v>
      </c>
      <c r="M240" s="60">
        <f>VLOOKUP(B240,[1]极目数据!A:P,16,0)</f>
        <v>8</v>
      </c>
      <c r="N240" s="71">
        <f>VLOOKUP(B240,[1]极目数据!A:V,22,0)</f>
        <v>6.736889</v>
      </c>
      <c r="O240" s="60">
        <f>VLOOKUP(B240,[1]极目数据!A:L,11,0)</f>
        <v>0.4</v>
      </c>
      <c r="P240" s="70">
        <f>VLOOKUP(B240,[1]极目数据!A:J,10,0)</f>
        <v>0.078671</v>
      </c>
      <c r="Q240" s="60">
        <v>39.99</v>
      </c>
      <c r="R240" s="70">
        <f t="shared" si="7"/>
        <v>0.127143428012308</v>
      </c>
      <c r="S240" s="60">
        <f>VLOOKUP(B:B,[1]极目数据!A:H,8,FALSE)</f>
        <v>11</v>
      </c>
      <c r="T240" s="60"/>
      <c r="U240" s="60">
        <f>VLOOKUP(B:B,[1]极目数据!A:U,21,FALSE)</f>
        <v>58694</v>
      </c>
    </row>
    <row r="241" s="52" customFormat="1" ht="33.4" hidden="1" customHeight="1" spans="1:21">
      <c r="A241" s="60">
        <v>240</v>
      </c>
      <c r="B241" s="61" t="s">
        <v>1543</v>
      </c>
      <c r="C241" s="61" t="s">
        <v>1075</v>
      </c>
      <c r="D241" s="60" t="s">
        <v>1018</v>
      </c>
      <c r="E241" s="60" t="s">
        <v>993</v>
      </c>
      <c r="F241" s="62" t="s">
        <v>1010</v>
      </c>
      <c r="G241" s="60">
        <v>729306</v>
      </c>
      <c r="H241" s="60">
        <v>449</v>
      </c>
      <c r="I241" s="70">
        <f>VLOOKUP(B241,[1]极目数据!A:D,4,0)</f>
        <v>0.727273</v>
      </c>
      <c r="J241" s="60" t="str">
        <f t="shared" si="6"/>
        <v>长尾词</v>
      </c>
      <c r="K241" s="70">
        <f>VLOOKUP(B241,[1]极目数据!A:S,19,0)</f>
        <v>0.2359</v>
      </c>
      <c r="L241" s="70">
        <f>VLOOKUP(B241,[1]极目数据!A:T,20,0)</f>
        <v>0.0625</v>
      </c>
      <c r="M241" s="60">
        <f>VLOOKUP(B241,[1]极目数据!A:P,16,0)</f>
        <v>8</v>
      </c>
      <c r="N241" s="71">
        <f>VLOOKUP(B241,[1]极目数据!A:V,22,0)</f>
        <v>28.093333</v>
      </c>
      <c r="O241" s="60">
        <f>VLOOKUP(B241,[1]极目数据!A:L,11,0)</f>
        <v>0.84</v>
      </c>
      <c r="P241" s="70">
        <f>VLOOKUP(B241,[1]极目数据!A:J,10,0)</f>
        <v>0.034884</v>
      </c>
      <c r="Q241" s="60">
        <v>39.99</v>
      </c>
      <c r="R241" s="70">
        <f t="shared" si="7"/>
        <v>0.602145720468645</v>
      </c>
      <c r="S241" s="60">
        <f>VLOOKUP(B:B,[1]极目数据!A:H,8,FALSE)</f>
        <v>0</v>
      </c>
      <c r="T241" s="60"/>
      <c r="U241" s="60">
        <f>VLOOKUP(B:B,[1]极目数据!A:U,21,FALSE)</f>
        <v>16861</v>
      </c>
    </row>
    <row r="242" s="52" customFormat="1" ht="33.4" hidden="1" customHeight="1" spans="1:21">
      <c r="A242" s="60">
        <v>241</v>
      </c>
      <c r="B242" s="61" t="s">
        <v>1544</v>
      </c>
      <c r="C242" s="61" t="s">
        <v>1545</v>
      </c>
      <c r="D242" s="60" t="s">
        <v>1018</v>
      </c>
      <c r="E242" s="60" t="s">
        <v>993</v>
      </c>
      <c r="F242" s="62" t="s">
        <v>1026</v>
      </c>
      <c r="G242" s="60">
        <v>737640</v>
      </c>
      <c r="H242" s="60">
        <v>444</v>
      </c>
      <c r="I242" s="70">
        <f>VLOOKUP(B242,[1]极目数据!A:D,4,0)</f>
        <v>-0.08</v>
      </c>
      <c r="J242" s="60" t="str">
        <f t="shared" si="6"/>
        <v>长尾词</v>
      </c>
      <c r="K242" s="70">
        <f>VLOOKUP(B242,[1]极目数据!A:S,19,0)</f>
        <v>0.6478</v>
      </c>
      <c r="L242" s="70">
        <f>VLOOKUP(B242,[1]极目数据!A:T,20,0)</f>
        <v>0.5</v>
      </c>
      <c r="M242" s="60">
        <f>VLOOKUP(B242,[1]极目数据!A:P,16,0)</f>
        <v>8</v>
      </c>
      <c r="N242" s="71">
        <f>VLOOKUP(B242,[1]极目数据!A:V,22,0)</f>
        <v>24.982759</v>
      </c>
      <c r="O242" s="60">
        <f>VLOOKUP(B242,[1]极目数据!A:L,11,0)</f>
        <v>0.69</v>
      </c>
      <c r="P242" s="70">
        <f>VLOOKUP(B242,[1]极目数据!A:J,10,0)</f>
        <v>0.036825</v>
      </c>
      <c r="Q242" s="60">
        <v>39.99</v>
      </c>
      <c r="R242" s="70">
        <f t="shared" si="7"/>
        <v>0.468548909121374</v>
      </c>
      <c r="S242" s="60">
        <f>VLOOKUP(B:B,[1]极目数据!A:H,8,FALSE)</f>
        <v>2</v>
      </c>
      <c r="T242" s="60"/>
      <c r="U242" s="60">
        <f>VLOOKUP(B:B,[1]极目数据!A:U,21,FALSE)</f>
        <v>482</v>
      </c>
    </row>
    <row r="243" s="52" customFormat="1" ht="33.4" customHeight="1" spans="1:21">
      <c r="A243" s="60">
        <v>242</v>
      </c>
      <c r="B243" s="61" t="s">
        <v>1546</v>
      </c>
      <c r="C243" s="61" t="s">
        <v>1547</v>
      </c>
      <c r="D243" s="60" t="s">
        <v>992</v>
      </c>
      <c r="E243" s="60" t="s">
        <v>993</v>
      </c>
      <c r="F243" s="62" t="s">
        <v>1026</v>
      </c>
      <c r="G243" s="60">
        <v>746238</v>
      </c>
      <c r="H243" s="60">
        <v>439</v>
      </c>
      <c r="I243" s="70">
        <f>VLOOKUP(B243,[1]极目数据!A:D,4,0)</f>
        <v>-0.115385</v>
      </c>
      <c r="J243" s="60" t="str">
        <f t="shared" si="6"/>
        <v>长尾词</v>
      </c>
      <c r="K243" s="70">
        <f>VLOOKUP(B243,[1]极目数据!A:S,19,0)</f>
        <v>0.2989</v>
      </c>
      <c r="L243" s="70">
        <f>VLOOKUP(B243,[1]极目数据!A:T,20,0)</f>
        <v>0.1428</v>
      </c>
      <c r="M243" s="60">
        <f>VLOOKUP(B243,[1]极目数据!A:P,16,0)</f>
        <v>8</v>
      </c>
      <c r="N243" s="71">
        <f>VLOOKUP(B243,[1]极目数据!A:V,22,0)</f>
        <v>8.087752</v>
      </c>
      <c r="O243" s="60">
        <f>VLOOKUP(B243,[1]极目数据!A:L,11,0)</f>
        <v>0.51</v>
      </c>
      <c r="P243" s="72">
        <f>VLOOKUP(B243,[1]极目数据!A:J,10,0)</f>
        <v>0.084078</v>
      </c>
      <c r="Q243" s="60">
        <v>39.99</v>
      </c>
      <c r="R243" s="70">
        <f t="shared" si="7"/>
        <v>0.151682821868673</v>
      </c>
      <c r="S243" s="59">
        <f>VLOOKUP(B:B,[1]极目数据!A:H,8,FALSE)</f>
        <v>12</v>
      </c>
      <c r="T243" s="73">
        <f>S243/7</f>
        <v>1.71428571428571</v>
      </c>
      <c r="U243" s="60">
        <f>VLOOKUP(B:B,[1]极目数据!A:U,21,FALSE)</f>
        <v>1428</v>
      </c>
    </row>
    <row r="244" s="52" customFormat="1" ht="33.4" hidden="1" customHeight="1" spans="1:21">
      <c r="A244" s="60">
        <v>243</v>
      </c>
      <c r="B244" s="61" t="s">
        <v>1548</v>
      </c>
      <c r="C244" s="61" t="s">
        <v>1549</v>
      </c>
      <c r="D244" s="60" t="s">
        <v>992</v>
      </c>
      <c r="E244" s="60" t="s">
        <v>993</v>
      </c>
      <c r="F244" s="62" t="s">
        <v>994</v>
      </c>
      <c r="G244" s="60">
        <v>746238</v>
      </c>
      <c r="H244" s="60">
        <v>439</v>
      </c>
      <c r="I244" s="70">
        <f>VLOOKUP(B244,[1]极目数据!A:D,4,0)</f>
        <v>0.045455</v>
      </c>
      <c r="J244" s="60" t="str">
        <f t="shared" si="6"/>
        <v>长尾词</v>
      </c>
      <c r="K244" s="70">
        <f>VLOOKUP(B244,[1]极目数据!A:S,19,0)</f>
        <v>0.7356</v>
      </c>
      <c r="L244" s="70">
        <f>VLOOKUP(B244,[1]极目数据!A:T,20,0)</f>
        <v>0.4445</v>
      </c>
      <c r="M244" s="60">
        <f>VLOOKUP(B244,[1]极目数据!A:P,16,0)</f>
        <v>8</v>
      </c>
      <c r="N244" s="71">
        <f>VLOOKUP(B244,[1]极目数据!A:V,22,0)</f>
        <v>5.974222</v>
      </c>
      <c r="O244" s="60">
        <f>VLOOKUP(B244,[1]极目数据!A:L,11,0)</f>
        <v>0.39</v>
      </c>
      <c r="P244" s="70">
        <f>VLOOKUP(B244,[1]极目数据!A:J,10,0)</f>
        <v>0.078671</v>
      </c>
      <c r="Q244" s="60">
        <v>39.99</v>
      </c>
      <c r="R244" s="70">
        <f t="shared" si="7"/>
        <v>0.123964842312</v>
      </c>
      <c r="S244" s="59">
        <f>VLOOKUP(B:B,[1]极目数据!A:H,8,FALSE)</f>
        <v>11</v>
      </c>
      <c r="T244" s="59"/>
      <c r="U244" s="60">
        <f>VLOOKUP(B:B,[1]极目数据!A:U,21,FALSE)</f>
        <v>84</v>
      </c>
    </row>
    <row r="245" s="52" customFormat="1" ht="33.4" hidden="1" customHeight="1" spans="1:21">
      <c r="A245" s="60">
        <v>244</v>
      </c>
      <c r="B245" s="61" t="s">
        <v>1550</v>
      </c>
      <c r="C245" s="61" t="s">
        <v>1551</v>
      </c>
      <c r="D245" s="60" t="s">
        <v>1018</v>
      </c>
      <c r="E245" s="60" t="s">
        <v>993</v>
      </c>
      <c r="F245" s="62" t="s">
        <v>1026</v>
      </c>
      <c r="G245" s="60">
        <v>754863</v>
      </c>
      <c r="H245" s="60">
        <v>434</v>
      </c>
      <c r="I245" s="70">
        <f>VLOOKUP(B245,[1]极目数据!A:D,4,0)</f>
        <v>0.034632</v>
      </c>
      <c r="J245" s="60" t="str">
        <f t="shared" si="6"/>
        <v>长尾词</v>
      </c>
      <c r="K245" s="70">
        <f>VLOOKUP(B245,[1]极目数据!A:S,19,0)</f>
        <v>0.3954</v>
      </c>
      <c r="L245" s="70">
        <f>VLOOKUP(B245,[1]极目数据!A:T,20,0)</f>
        <v>0.4583</v>
      </c>
      <c r="M245" s="60">
        <f>VLOOKUP(B245,[1]极目数据!A:P,16,0)</f>
        <v>8</v>
      </c>
      <c r="N245" s="71">
        <f>VLOOKUP(B245,[1]极目数据!A:V,22,0)</f>
        <v>3.723875</v>
      </c>
      <c r="O245" s="60">
        <f>VLOOKUP(B245,[1]极目数据!A:L,11,0)</f>
        <v>0.54</v>
      </c>
      <c r="P245" s="70">
        <f>VLOOKUP(B245,[1]极目数据!A:J,10,0)</f>
        <v>0.166493</v>
      </c>
      <c r="Q245" s="60">
        <v>39.99</v>
      </c>
      <c r="R245" s="70">
        <f t="shared" si="7"/>
        <v>0.0811047662301778</v>
      </c>
      <c r="S245" s="60">
        <f>VLOOKUP(B:B,[1]极目数据!A:H,8,FALSE)</f>
        <v>29</v>
      </c>
      <c r="T245" s="60"/>
      <c r="U245" s="60">
        <f>VLOOKUP(B:B,[1]极目数据!A:U,21,FALSE)</f>
        <v>1006</v>
      </c>
    </row>
    <row r="246" s="52" customFormat="1" ht="33.4" hidden="1" customHeight="1" spans="1:21">
      <c r="A246" s="60">
        <v>245</v>
      </c>
      <c r="B246" s="61" t="s">
        <v>1552</v>
      </c>
      <c r="C246" s="61" t="s">
        <v>1553</v>
      </c>
      <c r="D246" s="60" t="s">
        <v>1018</v>
      </c>
      <c r="E246" s="60" t="s">
        <v>993</v>
      </c>
      <c r="F246" s="62" t="s">
        <v>1004</v>
      </c>
      <c r="G246" s="60">
        <v>754863</v>
      </c>
      <c r="H246" s="60">
        <v>434</v>
      </c>
      <c r="I246" s="70">
        <f>VLOOKUP(B246,[1]极目数据!A:D,4,0)</f>
        <v>0.109049</v>
      </c>
      <c r="J246" s="60" t="str">
        <f t="shared" si="6"/>
        <v>长尾词</v>
      </c>
      <c r="K246" s="70">
        <f>VLOOKUP(B246,[1]极目数据!A:S,19,0)</f>
        <v>0.6512</v>
      </c>
      <c r="L246" s="70">
        <f>VLOOKUP(B246,[1]极目数据!A:T,20,0)</f>
        <v>0.2941</v>
      </c>
      <c r="M246" s="60">
        <f>VLOOKUP(B246,[1]极目数据!A:P,16,0)</f>
        <v>8</v>
      </c>
      <c r="N246" s="71">
        <f>VLOOKUP(B246,[1]极目数据!A:V,22,0)</f>
        <v>17.656111</v>
      </c>
      <c r="O246" s="60">
        <f>VLOOKUP(B246,[1]极目数据!A:L,11,0)</f>
        <v>0.96</v>
      </c>
      <c r="P246" s="70">
        <f>VLOOKUP(B246,[1]极目数据!A:J,10,0)</f>
        <v>0.069098</v>
      </c>
      <c r="Q246" s="60">
        <v>39.99</v>
      </c>
      <c r="R246" s="70">
        <f t="shared" si="7"/>
        <v>0.347419628648804</v>
      </c>
      <c r="S246" s="60">
        <f>VLOOKUP(B:B,[1]极目数据!A:H,8,FALSE)</f>
        <v>16</v>
      </c>
      <c r="T246" s="60"/>
      <c r="U246" s="60">
        <f>VLOOKUP(B:B,[1]极目数据!A:U,21,FALSE)</f>
        <v>115</v>
      </c>
    </row>
    <row r="247" s="52" customFormat="1" ht="33.4" customHeight="1" spans="1:21">
      <c r="A247" s="60">
        <v>246</v>
      </c>
      <c r="B247" s="79" t="s">
        <v>1554</v>
      </c>
      <c r="C247" s="61" t="s">
        <v>1555</v>
      </c>
      <c r="D247" s="60" t="s">
        <v>992</v>
      </c>
      <c r="E247" s="60" t="s">
        <v>993</v>
      </c>
      <c r="F247" s="62" t="s">
        <v>1556</v>
      </c>
      <c r="G247" s="60">
        <v>754863</v>
      </c>
      <c r="H247" s="60">
        <v>434</v>
      </c>
      <c r="I247" s="70">
        <f>VLOOKUP(B247,[1]极目数据!A:D,4,0)</f>
        <v>0.022613</v>
      </c>
      <c r="J247" s="60" t="str">
        <f t="shared" si="6"/>
        <v>长尾词</v>
      </c>
      <c r="K247" s="70">
        <f>VLOOKUP(B247,[1]极目数据!A:S,19,0)</f>
        <v>0.5349</v>
      </c>
      <c r="L247" s="70">
        <f>VLOOKUP(B247,[1]极目数据!A:T,20,0)</f>
        <v>0.4166</v>
      </c>
      <c r="M247" s="60">
        <f>VLOOKUP(B247,[1]极目数据!A:P,16,0)</f>
        <v>8</v>
      </c>
      <c r="N247" s="71">
        <f>VLOOKUP(B247,[1]极目数据!A:V,22,0)</f>
        <v>18.642927</v>
      </c>
      <c r="O247" s="60">
        <f>VLOOKUP(B247,[1]极目数据!A:L,11,0)</f>
        <v>1.46</v>
      </c>
      <c r="P247" s="72">
        <f>VLOOKUP(B247,[1]极目数据!A:J,10,0)</f>
        <v>0.104061</v>
      </c>
      <c r="Q247" s="60">
        <v>39.99</v>
      </c>
      <c r="R247" s="70">
        <f t="shared" si="7"/>
        <v>0.350843517569699</v>
      </c>
      <c r="S247" s="59">
        <f>VLOOKUP(B:B,[1]极目数据!A:H,8,FALSE)</f>
        <v>17</v>
      </c>
      <c r="T247" s="73">
        <f>S247/7</f>
        <v>2.42857142857143</v>
      </c>
      <c r="U247" s="60">
        <f>VLOOKUP(B:B,[1]极目数据!A:U,21,FALSE)</f>
        <v>212</v>
      </c>
    </row>
    <row r="248" s="52" customFormat="1" ht="33.4" hidden="1" customHeight="1" spans="1:21">
      <c r="A248" s="60">
        <v>247</v>
      </c>
      <c r="B248" s="61" t="s">
        <v>1557</v>
      </c>
      <c r="C248" s="61" t="s">
        <v>1558</v>
      </c>
      <c r="D248" s="60" t="s">
        <v>992</v>
      </c>
      <c r="E248" s="60" t="s">
        <v>993</v>
      </c>
      <c r="F248" s="62" t="s">
        <v>1015</v>
      </c>
      <c r="G248" s="60">
        <v>754863</v>
      </c>
      <c r="H248" s="60">
        <v>434</v>
      </c>
      <c r="I248" s="70">
        <f>VLOOKUP(B248,[1]极目数据!A:D,4,0)</f>
        <v>0.244792</v>
      </c>
      <c r="J248" s="60" t="str">
        <f t="shared" si="6"/>
        <v>长尾词</v>
      </c>
      <c r="K248" s="70">
        <f>VLOOKUP(B248,[1]极目数据!A:S,19,0)</f>
        <v>0.3722</v>
      </c>
      <c r="L248" s="70">
        <f>VLOOKUP(B248,[1]极目数据!A:T,20,0)</f>
        <v>0.4445</v>
      </c>
      <c r="M248" s="60">
        <f>VLOOKUP(B248,[1]极目数据!A:P,16,0)</f>
        <v>8</v>
      </c>
      <c r="N248" s="71">
        <f>VLOOKUP(B248,[1]极目数据!A:V,22,0)</f>
        <v>12.838223</v>
      </c>
      <c r="O248" s="60">
        <f>VLOOKUP(B248,[1]极目数据!A:L,11,0)</f>
        <v>0.82</v>
      </c>
      <c r="P248" s="70">
        <f>VLOOKUP(B248,[1]极目数据!A:J,10,0)</f>
        <v>0.078671</v>
      </c>
      <c r="Q248" s="60">
        <v>39.99</v>
      </c>
      <c r="R248" s="70">
        <f t="shared" si="7"/>
        <v>0.260644027425232</v>
      </c>
      <c r="S248" s="59">
        <f>VLOOKUP(B:B,[1]极目数据!A:H,8,FALSE)</f>
        <v>11</v>
      </c>
      <c r="T248" s="59"/>
      <c r="U248" s="60">
        <f>VLOOKUP(B:B,[1]极目数据!A:U,21,FALSE)</f>
        <v>11237</v>
      </c>
    </row>
    <row r="249" s="52" customFormat="1" ht="33.4" hidden="1" customHeight="1" spans="1:21">
      <c r="A249" s="60">
        <v>248</v>
      </c>
      <c r="B249" s="79" t="s">
        <v>1559</v>
      </c>
      <c r="C249" s="61" t="s">
        <v>1560</v>
      </c>
      <c r="D249" s="60" t="s">
        <v>1018</v>
      </c>
      <c r="E249" s="60" t="s">
        <v>993</v>
      </c>
      <c r="F249" s="62" t="s">
        <v>1317</v>
      </c>
      <c r="G249" s="60">
        <v>763648</v>
      </c>
      <c r="H249" s="60">
        <v>429</v>
      </c>
      <c r="I249" s="70">
        <f>VLOOKUP(B249,[1]极目数据!A:D,4,0)</f>
        <v>-0.079767</v>
      </c>
      <c r="J249" s="60" t="str">
        <f t="shared" si="6"/>
        <v>长尾词</v>
      </c>
      <c r="K249" s="70">
        <f>VLOOKUP(B249,[1]极目数据!A:S,19,0)</f>
        <v>0.4706</v>
      </c>
      <c r="L249" s="70">
        <f>VLOOKUP(B249,[1]极目数据!A:T,20,0)</f>
        <v>0.3125</v>
      </c>
      <c r="M249" s="60">
        <f>VLOOKUP(B249,[1]极目数据!A:P,16,0)</f>
        <v>8</v>
      </c>
      <c r="N249" s="71">
        <f>VLOOKUP(B249,[1]极目数据!A:V,22,0)</f>
        <v>16.912389</v>
      </c>
      <c r="O249" s="60">
        <f>VLOOKUP(B249,[1]极目数据!A:L,11,0)</f>
        <v>1.09</v>
      </c>
      <c r="P249" s="70">
        <f>VLOOKUP(B249,[1]极目数据!A:J,10,0)</f>
        <v>0.085736</v>
      </c>
      <c r="Q249" s="60">
        <v>39.99</v>
      </c>
      <c r="R249" s="70">
        <f t="shared" si="7"/>
        <v>0.317915627082566</v>
      </c>
      <c r="S249" s="60">
        <f>VLOOKUP(B:B,[1]极目数据!A:H,8,FALSE)</f>
        <v>14</v>
      </c>
      <c r="T249" s="60"/>
      <c r="U249" s="60">
        <f>VLOOKUP(B:B,[1]极目数据!A:U,21,FALSE)</f>
        <v>1336</v>
      </c>
    </row>
    <row r="250" s="52" customFormat="1" ht="33.4" hidden="1" customHeight="1" spans="1:21">
      <c r="A250" s="60">
        <v>249</v>
      </c>
      <c r="B250" s="61" t="s">
        <v>1561</v>
      </c>
      <c r="C250" s="61" t="s">
        <v>1000</v>
      </c>
      <c r="D250" s="60" t="s">
        <v>992</v>
      </c>
      <c r="E250" s="60" t="s">
        <v>993</v>
      </c>
      <c r="F250" s="62" t="s">
        <v>1055</v>
      </c>
      <c r="G250" s="60">
        <v>763648</v>
      </c>
      <c r="H250" s="60">
        <v>429</v>
      </c>
      <c r="I250" s="70">
        <f>VLOOKUP(B250,[1]极目数据!A:D,4,0)</f>
        <v>0.784906</v>
      </c>
      <c r="J250" s="60" t="str">
        <f t="shared" si="6"/>
        <v>长尾词</v>
      </c>
      <c r="K250" s="70">
        <f>VLOOKUP(B250,[1]极目数据!A:S,19,0)</f>
        <v>0.2353</v>
      </c>
      <c r="L250" s="70">
        <f>VLOOKUP(B250,[1]极目数据!A:T,20,0)</f>
        <v>0.1875</v>
      </c>
      <c r="M250" s="60">
        <f>VLOOKUP(B250,[1]极目数据!A:P,16,0)</f>
        <v>8</v>
      </c>
      <c r="N250" s="71">
        <f>VLOOKUP(B250,[1]极目数据!A:V,22,0)</f>
        <v>20.973334</v>
      </c>
      <c r="O250" s="60">
        <f>VLOOKUP(B250,[1]极目数据!A:L,11,0)</f>
        <v>1.24</v>
      </c>
      <c r="P250" s="70">
        <f>VLOOKUP(B250,[1]极目数据!A:J,10,0)</f>
        <v>0.078671</v>
      </c>
      <c r="Q250" s="60">
        <v>39.99</v>
      </c>
      <c r="R250" s="70">
        <f t="shared" si="7"/>
        <v>0.394144626838155</v>
      </c>
      <c r="S250" s="59">
        <f>VLOOKUP(B:B,[1]极目数据!A:H,8,FALSE)</f>
        <v>11</v>
      </c>
      <c r="T250" s="59"/>
      <c r="U250" s="60">
        <f>VLOOKUP(B:B,[1]极目数据!A:U,21,FALSE)</f>
        <v>60201</v>
      </c>
    </row>
    <row r="251" s="52" customFormat="1" ht="33.4" hidden="1" customHeight="1" spans="1:21">
      <c r="A251" s="60">
        <v>250</v>
      </c>
      <c r="B251" s="61" t="s">
        <v>1562</v>
      </c>
      <c r="C251" s="61" t="s">
        <v>1242</v>
      </c>
      <c r="D251" s="60" t="s">
        <v>992</v>
      </c>
      <c r="E251" s="60" t="s">
        <v>993</v>
      </c>
      <c r="F251" s="62" t="s">
        <v>1563</v>
      </c>
      <c r="G251" s="60">
        <v>772610</v>
      </c>
      <c r="H251" s="60">
        <v>424</v>
      </c>
      <c r="I251" s="70">
        <f>VLOOKUP(B251,[1]极目数据!A:D,4,0)</f>
        <v>0.035398</v>
      </c>
      <c r="J251" s="60" t="str">
        <f t="shared" si="6"/>
        <v>长尾词</v>
      </c>
      <c r="K251" s="70">
        <f>VLOOKUP(B251,[1]极目数据!A:S,19,0)</f>
        <v>0.2142</v>
      </c>
      <c r="L251" s="70">
        <f>VLOOKUP(B251,[1]极目数据!A:T,20,0)</f>
        <v>0.2</v>
      </c>
      <c r="M251" s="60">
        <f>VLOOKUP(B251,[1]极目数据!A:P,16,0)</f>
        <v>8</v>
      </c>
      <c r="N251" s="71">
        <f>VLOOKUP(B251,[1]极目数据!A:V,22,0)</f>
        <v>21.990223</v>
      </c>
      <c r="O251" s="60">
        <f>VLOOKUP(B251,[1]极目数据!A:L,11,0)</f>
        <v>1.22</v>
      </c>
      <c r="P251" s="70">
        <f>VLOOKUP(B251,[1]极目数据!A:J,10,0)</f>
        <v>0.078671</v>
      </c>
      <c r="Q251" s="60">
        <v>39.99</v>
      </c>
      <c r="R251" s="70">
        <f t="shared" si="7"/>
        <v>0.38778745543754</v>
      </c>
      <c r="S251" s="59">
        <f>VLOOKUP(B:B,[1]极目数据!A:H,8,FALSE)</f>
        <v>11</v>
      </c>
      <c r="T251" s="59"/>
      <c r="U251" s="60">
        <f>VLOOKUP(B:B,[1]极目数据!A:U,21,FALSE)</f>
        <v>12931</v>
      </c>
    </row>
    <row r="252" s="52" customFormat="1" ht="33.4" hidden="1" customHeight="1" spans="1:21">
      <c r="A252" s="60">
        <v>251</v>
      </c>
      <c r="B252" s="61" t="s">
        <v>1564</v>
      </c>
      <c r="C252" s="61" t="s">
        <v>1565</v>
      </c>
      <c r="D252" s="60" t="s">
        <v>992</v>
      </c>
      <c r="E252" s="60" t="s">
        <v>993</v>
      </c>
      <c r="F252" s="62" t="s">
        <v>1566</v>
      </c>
      <c r="G252" s="60">
        <v>772610</v>
      </c>
      <c r="H252" s="60">
        <v>424</v>
      </c>
      <c r="I252" s="70">
        <f>VLOOKUP(B252,[1]极目数据!A:D,4,0)</f>
        <v>-0.26183</v>
      </c>
      <c r="J252" s="60" t="str">
        <f t="shared" si="6"/>
        <v>长尾词</v>
      </c>
      <c r="K252" s="70">
        <f>VLOOKUP(B252,[1]极目数据!A:S,19,0)</f>
        <v>0.3572</v>
      </c>
      <c r="L252" s="70">
        <f>VLOOKUP(B252,[1]极目数据!A:T,20,0)</f>
        <v>0.2857</v>
      </c>
      <c r="M252" s="60">
        <f>VLOOKUP(B252,[1]极目数据!A:P,16,0)</f>
        <v>8</v>
      </c>
      <c r="N252" s="71">
        <f>VLOOKUP(B252,[1]极目数据!A:V,22,0)</f>
        <v>9.406223</v>
      </c>
      <c r="O252" s="60">
        <f>VLOOKUP(B252,[1]极目数据!A:L,11,0)</f>
        <v>0.52</v>
      </c>
      <c r="P252" s="70">
        <f>VLOOKUP(B252,[1]极目数据!A:J,10,0)</f>
        <v>0.078671</v>
      </c>
      <c r="Q252" s="60">
        <v>39.99</v>
      </c>
      <c r="R252" s="70">
        <f t="shared" si="7"/>
        <v>0.165286456416001</v>
      </c>
      <c r="S252" s="59">
        <f>VLOOKUP(B:B,[1]极目数据!A:H,8,FALSE)</f>
        <v>11</v>
      </c>
      <c r="T252" s="59"/>
      <c r="U252" s="60">
        <f>VLOOKUP(B:B,[1]极目数据!A:U,21,FALSE)</f>
        <v>3863</v>
      </c>
    </row>
    <row r="253" s="52" customFormat="1" ht="33.4" hidden="1" customHeight="1" spans="1:21">
      <c r="A253" s="60">
        <v>252</v>
      </c>
      <c r="B253" s="61" t="s">
        <v>1567</v>
      </c>
      <c r="C253" s="61" t="s">
        <v>1568</v>
      </c>
      <c r="D253" s="60" t="s">
        <v>1018</v>
      </c>
      <c r="E253" s="60" t="s">
        <v>993</v>
      </c>
      <c r="F253" s="62" t="s">
        <v>1021</v>
      </c>
      <c r="G253" s="60">
        <v>772610</v>
      </c>
      <c r="H253" s="60">
        <v>424</v>
      </c>
      <c r="I253" s="70">
        <f>VLOOKUP(B253,[1]极目数据!A:D,4,0)</f>
        <v>0.073394</v>
      </c>
      <c r="J253" s="60" t="str">
        <f t="shared" si="6"/>
        <v>长尾词</v>
      </c>
      <c r="K253" s="70">
        <f>VLOOKUP(B253,[1]极目数据!A:S,19,0)</f>
        <v>0.9047</v>
      </c>
      <c r="L253" s="70">
        <f>VLOOKUP(B253,[1]极目数据!A:T,20,0)</f>
        <v>0.84</v>
      </c>
      <c r="M253" s="60">
        <f>VLOOKUP(B253,[1]极目数据!A:P,16,0)</f>
        <v>8</v>
      </c>
      <c r="N253" s="71">
        <f>VLOOKUP(B253,[1]极目数据!A:V,22,0)</f>
        <v>23.007112</v>
      </c>
      <c r="O253" s="60">
        <f>VLOOKUP(B253,[1]极目数据!A:L,11,0)</f>
        <v>1.43</v>
      </c>
      <c r="P253" s="70">
        <f>VLOOKUP(B253,[1]极目数据!A:J,10,0)</f>
        <v>0.078671</v>
      </c>
      <c r="Q253" s="60">
        <v>39.99</v>
      </c>
      <c r="R253" s="70">
        <f t="shared" si="7"/>
        <v>0.454537755144001</v>
      </c>
      <c r="S253" s="60">
        <f>VLOOKUP(B:B,[1]极目数据!A:H,8,FALSE)</f>
        <v>11</v>
      </c>
      <c r="T253" s="60"/>
      <c r="U253" s="60">
        <f>VLOOKUP(B:B,[1]极目数据!A:U,21,FALSE)</f>
        <v>137</v>
      </c>
    </row>
    <row r="254" s="52" customFormat="1" ht="33.4" hidden="1" customHeight="1" spans="1:21">
      <c r="A254" s="60">
        <v>253</v>
      </c>
      <c r="B254" s="61" t="s">
        <v>1569</v>
      </c>
      <c r="C254" s="61" t="s">
        <v>1570</v>
      </c>
      <c r="D254" s="60" t="s">
        <v>1018</v>
      </c>
      <c r="E254" s="60" t="s">
        <v>993</v>
      </c>
      <c r="F254" s="62" t="s">
        <v>1001</v>
      </c>
      <c r="G254" s="60">
        <v>772610</v>
      </c>
      <c r="H254" s="60">
        <v>424</v>
      </c>
      <c r="I254" s="70">
        <f>VLOOKUP(B254,[1]极目数据!A:D,4,0)</f>
        <v>0.766038</v>
      </c>
      <c r="J254" s="60" t="str">
        <f t="shared" si="6"/>
        <v>长尾词</v>
      </c>
      <c r="K254" s="70">
        <f>VLOOKUP(B254,[1]极目数据!A:S,19,0)</f>
        <v>0.2975</v>
      </c>
      <c r="L254" s="70">
        <f>VLOOKUP(B254,[1]极目数据!A:T,20,0)</f>
        <v>0.3333</v>
      </c>
      <c r="M254" s="60">
        <f>VLOOKUP(B254,[1]极目数据!A:P,16,0)</f>
        <v>8</v>
      </c>
      <c r="N254" s="71">
        <f>VLOOKUP(B254,[1]极目数据!A:V,22,0)</f>
        <v>7.6</v>
      </c>
      <c r="O254" s="60">
        <f>VLOOKUP(B254,[1]极目数据!A:L,11,0)</f>
        <v>0.71</v>
      </c>
      <c r="P254" s="70">
        <f>VLOOKUP(B254,[1]极目数据!A:J,10,0)</f>
        <v>0.125</v>
      </c>
      <c r="Q254" s="60">
        <v>39.99</v>
      </c>
      <c r="R254" s="70">
        <f t="shared" si="7"/>
        <v>0.142035508877219</v>
      </c>
      <c r="S254" s="60">
        <f>VLOOKUP(B:B,[1]极目数据!A:H,8,FALSE)</f>
        <v>12</v>
      </c>
      <c r="T254" s="60"/>
      <c r="U254" s="60">
        <f>VLOOKUP(B:B,[1]极目数据!A:U,21,FALSE)</f>
        <v>1288</v>
      </c>
    </row>
    <row r="255" s="52" customFormat="1" ht="33.4" hidden="1" customHeight="1" spans="1:21">
      <c r="A255" s="60">
        <v>254</v>
      </c>
      <c r="B255" s="61" t="s">
        <v>1571</v>
      </c>
      <c r="C255" s="61" t="s">
        <v>991</v>
      </c>
      <c r="D255" s="60" t="s">
        <v>992</v>
      </c>
      <c r="E255" s="60" t="s">
        <v>993</v>
      </c>
      <c r="F255" s="62" t="s">
        <v>994</v>
      </c>
      <c r="G255" s="60">
        <v>772610</v>
      </c>
      <c r="H255" s="60">
        <v>424</v>
      </c>
      <c r="I255" s="70">
        <f>VLOOKUP(B255,[1]极目数据!A:D,4,0)</f>
        <v>0.141463</v>
      </c>
      <c r="J255" s="60" t="str">
        <f t="shared" si="6"/>
        <v>长尾词</v>
      </c>
      <c r="K255" s="70">
        <f>VLOOKUP(B255,[1]极目数据!A:S,19,0)</f>
        <v>0.2619</v>
      </c>
      <c r="L255" s="70">
        <f>VLOOKUP(B255,[1]极目数据!A:T,20,0)</f>
        <v>0.4</v>
      </c>
      <c r="M255" s="60">
        <f>VLOOKUP(B255,[1]极目数据!A:P,16,0)</f>
        <v>8</v>
      </c>
      <c r="N255" s="71">
        <f>VLOOKUP(B255,[1]极目数据!A:V,22,0)</f>
        <v>35.405984</v>
      </c>
      <c r="O255" s="60">
        <f>VLOOKUP(B255,[1]极目数据!A:L,11,0)</f>
        <v>0.9</v>
      </c>
      <c r="P255" s="70">
        <f>VLOOKUP(B255,[1]极目数据!A:J,10,0)</f>
        <v>0.028244</v>
      </c>
      <c r="Q255" s="60">
        <v>39.99</v>
      </c>
      <c r="R255" s="70">
        <f t="shared" si="7"/>
        <v>0.796828579755051</v>
      </c>
      <c r="S255" s="59">
        <f>VLOOKUP(B:B,[1]极目数据!A:H,8,FALSE)</f>
        <v>3</v>
      </c>
      <c r="T255" s="59"/>
      <c r="U255" s="60">
        <f>VLOOKUP(B:B,[1]极目数据!A:U,21,FALSE)</f>
        <v>69578</v>
      </c>
    </row>
    <row r="256" s="52" customFormat="1" ht="33.4" hidden="1" customHeight="1" spans="1:21">
      <c r="A256" s="60">
        <v>255</v>
      </c>
      <c r="B256" s="61" t="s">
        <v>1572</v>
      </c>
      <c r="C256" s="61" t="s">
        <v>1573</v>
      </c>
      <c r="D256" s="60" t="s">
        <v>1018</v>
      </c>
      <c r="E256" s="60" t="s">
        <v>993</v>
      </c>
      <c r="F256" s="62" t="s">
        <v>1574</v>
      </c>
      <c r="G256" s="60">
        <v>772610</v>
      </c>
      <c r="H256" s="60">
        <v>424</v>
      </c>
      <c r="I256" s="70">
        <f>VLOOKUP(B256,[1]极目数据!A:D,4,0)</f>
        <v>-0.1</v>
      </c>
      <c r="J256" s="60" t="str">
        <f t="shared" si="6"/>
        <v>长尾词</v>
      </c>
      <c r="K256" s="70">
        <f>VLOOKUP(B256,[1]极目数据!A:S,19,0)</f>
        <v>0.1904</v>
      </c>
      <c r="L256" s="70">
        <f>VLOOKUP(B256,[1]极目数据!A:T,20,0)</f>
        <v>0.5</v>
      </c>
      <c r="M256" s="60">
        <f>VLOOKUP(B256,[1]极目数据!A:P,16,0)</f>
        <v>8</v>
      </c>
      <c r="N256" s="71">
        <f>VLOOKUP(B256,[1]极目数据!A:V,22,0)</f>
        <v>29.576278</v>
      </c>
      <c r="O256" s="60">
        <f>VLOOKUP(B256,[1]极目数据!A:L,11,0)</f>
        <v>0.89</v>
      </c>
      <c r="P256" s="70">
        <f>VLOOKUP(B256,[1]极目数据!A:J,10,0)</f>
        <v>0.039559</v>
      </c>
      <c r="Q256" s="60">
        <v>39.99</v>
      </c>
      <c r="R256" s="70">
        <f t="shared" si="7"/>
        <v>0.56259167044093</v>
      </c>
      <c r="S256" s="60">
        <f>VLOOKUP(B:B,[1]极目数据!A:H,8,FALSE)</f>
        <v>5</v>
      </c>
      <c r="T256" s="60"/>
      <c r="U256" s="60">
        <f>VLOOKUP(B:B,[1]极目数据!A:U,21,FALSE)</f>
        <v>121445</v>
      </c>
    </row>
    <row r="257" s="52" customFormat="1" ht="33.4" hidden="1" customHeight="1" spans="1:21">
      <c r="A257" s="60">
        <v>256</v>
      </c>
      <c r="B257" s="61" t="s">
        <v>1575</v>
      </c>
      <c r="C257" s="61" t="s">
        <v>1576</v>
      </c>
      <c r="D257" s="60" t="s">
        <v>992</v>
      </c>
      <c r="E257" s="60" t="s">
        <v>993</v>
      </c>
      <c r="F257" s="62" t="s">
        <v>1183</v>
      </c>
      <c r="G257" s="60">
        <v>781879</v>
      </c>
      <c r="H257" s="60">
        <v>419</v>
      </c>
      <c r="I257" s="70">
        <f>VLOOKUP(B257,[1]极目数据!A:D,4,0)</f>
        <v>0</v>
      </c>
      <c r="J257" s="60" t="str">
        <f t="shared" si="6"/>
        <v>长尾词</v>
      </c>
      <c r="K257" s="70">
        <f>VLOOKUP(B257,[1]极目数据!A:S,19,0)</f>
        <v>0.265</v>
      </c>
      <c r="L257" s="70">
        <f>VLOOKUP(B257,[1]极目数据!A:T,20,0)</f>
        <v>0.4</v>
      </c>
      <c r="M257" s="60">
        <f>VLOOKUP(B257,[1]极目数据!A:P,16,0)</f>
        <v>8</v>
      </c>
      <c r="N257" s="71">
        <f>VLOOKUP(B257,[1]极目数据!A:V,22,0)</f>
        <v>13.911626</v>
      </c>
      <c r="O257" s="60">
        <f>VLOOKUP(B257,[1]极目数据!A:L,11,0)</f>
        <v>0.6</v>
      </c>
      <c r="P257" s="70">
        <f>VLOOKUP(B257,[1]极目数据!A:J,10,0)</f>
        <v>0.057506</v>
      </c>
      <c r="Q257" s="60">
        <v>39.99</v>
      </c>
      <c r="R257" s="70">
        <f t="shared" si="7"/>
        <v>0.260907573778987</v>
      </c>
      <c r="S257" s="59">
        <f>VLOOKUP(B:B,[1]极目数据!A:H,8,FALSE)</f>
        <v>8</v>
      </c>
      <c r="T257" s="59"/>
      <c r="U257" s="60">
        <f>VLOOKUP(B:B,[1]极目数据!A:U,21,FALSE)</f>
        <v>2599</v>
      </c>
    </row>
    <row r="258" s="52" customFormat="1" ht="33.4" hidden="1" customHeight="1" spans="1:21">
      <c r="A258" s="60">
        <v>257</v>
      </c>
      <c r="B258" s="61" t="s">
        <v>1577</v>
      </c>
      <c r="C258" s="61" t="s">
        <v>1578</v>
      </c>
      <c r="D258" s="60" t="s">
        <v>992</v>
      </c>
      <c r="E258" s="60" t="s">
        <v>993</v>
      </c>
      <c r="F258" s="62" t="s">
        <v>1043</v>
      </c>
      <c r="G258" s="60">
        <v>781879</v>
      </c>
      <c r="H258" s="60">
        <v>419</v>
      </c>
      <c r="I258" s="70">
        <f>VLOOKUP(B258,[1]极目数据!A:D,4,0)</f>
        <v>-0.053279</v>
      </c>
      <c r="J258" s="60" t="str">
        <f t="shared" ref="J258:J321" si="8">_xlfn.IFS(G258&lt;=50000,"大词",AND(G258&gt;50000,G258&lt;=200000),"中词",G258&gt;200000,"长尾词")</f>
        <v>长尾词</v>
      </c>
      <c r="K258" s="70">
        <f>VLOOKUP(B258,[1]极目数据!A:S,19,0)</f>
        <v>0.2771</v>
      </c>
      <c r="L258" s="70">
        <f>VLOOKUP(B258,[1]极目数据!A:T,20,0)</f>
        <v>0.0769</v>
      </c>
      <c r="M258" s="60">
        <f>VLOOKUP(B258,[1]极目数据!A:P,16,0)</f>
        <v>8</v>
      </c>
      <c r="N258" s="71">
        <f>VLOOKUP(B258,[1]极目数据!A:V,22,0)</f>
        <v>27.286025</v>
      </c>
      <c r="O258" s="60">
        <f>VLOOKUP(B258,[1]极目数据!A:L,11,0)</f>
        <v>1.39</v>
      </c>
      <c r="P258" s="70">
        <f>VLOOKUP(B258,[1]极目数据!A:J,10,0)</f>
        <v>0.065235</v>
      </c>
      <c r="Q258" s="60">
        <v>39.99</v>
      </c>
      <c r="R258" s="70">
        <f t="shared" ref="R258:R321" si="9">O258/(P258*Q258)</f>
        <v>0.532822712844609</v>
      </c>
      <c r="S258" s="59">
        <f>VLOOKUP(B:B,[1]极目数据!A:H,8,FALSE)</f>
        <v>9</v>
      </c>
      <c r="T258" s="59"/>
      <c r="U258" s="60">
        <f>VLOOKUP(B:B,[1]极目数据!A:U,21,FALSE)</f>
        <v>31215</v>
      </c>
    </row>
    <row r="259" s="52" customFormat="1" ht="33.4" hidden="1" customHeight="1" spans="1:21">
      <c r="A259" s="60">
        <v>258</v>
      </c>
      <c r="B259" s="61" t="s">
        <v>1579</v>
      </c>
      <c r="C259" s="61" t="s">
        <v>1127</v>
      </c>
      <c r="D259" s="60" t="s">
        <v>992</v>
      </c>
      <c r="E259" s="60" t="s">
        <v>993</v>
      </c>
      <c r="F259" s="62" t="s">
        <v>1128</v>
      </c>
      <c r="G259" s="60">
        <v>781879</v>
      </c>
      <c r="H259" s="60">
        <v>419</v>
      </c>
      <c r="I259" s="70">
        <f>VLOOKUP(B259,[1]极目数据!A:D,4,0)</f>
        <v>0.269231</v>
      </c>
      <c r="J259" s="60" t="str">
        <f t="shared" si="8"/>
        <v>长尾词</v>
      </c>
      <c r="K259" s="70">
        <f>VLOOKUP(B259,[1]极目数据!A:S,19,0)</f>
        <v>0.253</v>
      </c>
      <c r="L259" s="70">
        <f>VLOOKUP(B259,[1]极目数据!A:T,20,0)</f>
        <v>0.3572</v>
      </c>
      <c r="M259" s="60">
        <f>VLOOKUP(B259,[1]极目数据!A:P,16,0)</f>
        <v>8</v>
      </c>
      <c r="N259" s="71">
        <f>VLOOKUP(B259,[1]极目数据!A:V,22,0)</f>
        <v>11.058667</v>
      </c>
      <c r="O259" s="60">
        <f>VLOOKUP(B259,[1]极目数据!A:L,11,0)</f>
        <v>0.72</v>
      </c>
      <c r="P259" s="70">
        <f>VLOOKUP(B259,[1]极目数据!A:J,10,0)</f>
        <v>0.078671</v>
      </c>
      <c r="Q259" s="60">
        <v>39.99</v>
      </c>
      <c r="R259" s="70">
        <f t="shared" si="9"/>
        <v>0.228858170422155</v>
      </c>
      <c r="S259" s="59">
        <f>VLOOKUP(B:B,[1]极目数据!A:H,8,FALSE)</f>
        <v>11</v>
      </c>
      <c r="T259" s="59"/>
      <c r="U259" s="60">
        <f>VLOOKUP(B:B,[1]极目数据!A:U,21,FALSE)</f>
        <v>29772</v>
      </c>
    </row>
    <row r="260" s="52" customFormat="1" ht="33.4" hidden="1" customHeight="1" spans="1:21">
      <c r="A260" s="60">
        <v>259</v>
      </c>
      <c r="B260" s="79" t="s">
        <v>1580</v>
      </c>
      <c r="C260" s="61" t="s">
        <v>1581</v>
      </c>
      <c r="D260" s="60" t="s">
        <v>1018</v>
      </c>
      <c r="E260" s="60" t="s">
        <v>993</v>
      </c>
      <c r="F260" s="62" t="s">
        <v>1001</v>
      </c>
      <c r="G260" s="60">
        <v>791153</v>
      </c>
      <c r="H260" s="60">
        <v>414</v>
      </c>
      <c r="I260" s="70">
        <f>VLOOKUP(B260,[1]极目数据!A:D,4,0)</f>
        <v>0.049505</v>
      </c>
      <c r="J260" s="60" t="str">
        <f t="shared" si="8"/>
        <v>长尾词</v>
      </c>
      <c r="K260" s="70">
        <f>VLOOKUP(B260,[1]极目数据!A:S,19,0)</f>
        <v>0.5122</v>
      </c>
      <c r="L260" s="70">
        <f>VLOOKUP(B260,[1]极目数据!A:T,20,0)</f>
        <v>0.2858</v>
      </c>
      <c r="M260" s="60">
        <f>VLOOKUP(B260,[1]极目数据!A:P,16,0)</f>
        <v>8</v>
      </c>
      <c r="N260" s="71">
        <f>VLOOKUP(B260,[1]极目数据!A:V,22,0)</f>
        <v>13.704828</v>
      </c>
      <c r="O260" s="60">
        <f>VLOOKUP(B260,[1]极目数据!A:L,11,0)</f>
        <v>1.22</v>
      </c>
      <c r="P260" s="70">
        <f>VLOOKUP(B260,[1]极目数据!A:J,10,0)</f>
        <v>0.105072</v>
      </c>
      <c r="Q260" s="60">
        <v>39.99</v>
      </c>
      <c r="R260" s="70">
        <f t="shared" si="9"/>
        <v>0.2903497307249</v>
      </c>
      <c r="S260" s="60">
        <f>VLOOKUP(B:B,[1]极目数据!A:H,8,FALSE)</f>
        <v>16</v>
      </c>
      <c r="T260" s="60"/>
      <c r="U260" s="60">
        <f>VLOOKUP(B:B,[1]极目数据!A:U,21,FALSE)</f>
        <v>214</v>
      </c>
    </row>
    <row r="261" s="52" customFormat="1" ht="33.4" customHeight="1" spans="1:21">
      <c r="A261" s="60">
        <v>260</v>
      </c>
      <c r="B261" s="61" t="s">
        <v>1582</v>
      </c>
      <c r="C261" s="61" t="s">
        <v>1583</v>
      </c>
      <c r="D261" s="60" t="s">
        <v>992</v>
      </c>
      <c r="E261" s="60" t="s">
        <v>993</v>
      </c>
      <c r="F261" s="62" t="s">
        <v>1076</v>
      </c>
      <c r="G261" s="60">
        <v>791153</v>
      </c>
      <c r="H261" s="60">
        <v>414</v>
      </c>
      <c r="I261" s="70">
        <f>VLOOKUP(B261,[1]极目数据!A:D,4,0)</f>
        <v>0.030151</v>
      </c>
      <c r="J261" s="60" t="str">
        <f t="shared" si="8"/>
        <v>长尾词</v>
      </c>
      <c r="K261" s="70">
        <f>VLOOKUP(B261,[1]极目数据!A:S,19,0)</f>
        <v>0.1952</v>
      </c>
      <c r="L261" s="70">
        <f>VLOOKUP(B261,[1]极目数据!A:T,20,0)</f>
        <v>0.1667</v>
      </c>
      <c r="M261" s="60">
        <f>VLOOKUP(B261,[1]极目数据!A:P,16,0)</f>
        <v>10</v>
      </c>
      <c r="N261" s="71">
        <f>VLOOKUP(B261,[1]极目数据!A:V,22,0)</f>
        <v>3.325</v>
      </c>
      <c r="O261" s="60">
        <f>VLOOKUP(B261,[1]极目数据!A:L,11,0)</f>
        <v>0.32</v>
      </c>
      <c r="P261" s="72">
        <f>VLOOKUP(B261,[1]极目数据!A:J,10,0)</f>
        <v>0.105263</v>
      </c>
      <c r="Q261" s="60">
        <v>39.99</v>
      </c>
      <c r="R261" s="70">
        <f t="shared" si="9"/>
        <v>0.076019118779866</v>
      </c>
      <c r="S261" s="59">
        <f>VLOOKUP(B:B,[1]极目数据!A:H,8,FALSE)</f>
        <v>3</v>
      </c>
      <c r="T261" s="73">
        <f>S261/7</f>
        <v>0.428571428571429</v>
      </c>
      <c r="U261" s="60">
        <f>VLOOKUP(B:B,[1]极目数据!A:U,21,FALSE)</f>
        <v>132969</v>
      </c>
    </row>
    <row r="262" s="52" customFormat="1" ht="33.4" hidden="1" customHeight="1" spans="1:21">
      <c r="A262" s="60">
        <v>261</v>
      </c>
      <c r="B262" s="61" t="s">
        <v>1584</v>
      </c>
      <c r="C262" s="61" t="s">
        <v>1585</v>
      </c>
      <c r="D262" s="60" t="s">
        <v>1018</v>
      </c>
      <c r="E262" s="60" t="s">
        <v>993</v>
      </c>
      <c r="F262" s="62" t="s">
        <v>998</v>
      </c>
      <c r="G262" s="60">
        <v>791153</v>
      </c>
      <c r="H262" s="60">
        <v>414</v>
      </c>
      <c r="I262" s="70">
        <f>VLOOKUP(B262,[1]极目数据!A:D,4,0)</f>
        <v>0.033937</v>
      </c>
      <c r="J262" s="60" t="str">
        <f t="shared" si="8"/>
        <v>长尾词</v>
      </c>
      <c r="K262" s="70">
        <f>VLOOKUP(B262,[1]极目数据!A:S,19,0)</f>
        <v>0.378</v>
      </c>
      <c r="L262" s="70">
        <f>VLOOKUP(B262,[1]极目数据!A:T,20,0)</f>
        <v>0</v>
      </c>
      <c r="M262" s="60">
        <f>VLOOKUP(B262,[1]极目数据!A:P,16,0)</f>
        <v>8</v>
      </c>
      <c r="N262" s="71">
        <f>VLOOKUP(B262,[1]极目数据!A:V,22,0)</f>
        <v>8.033203</v>
      </c>
      <c r="O262" s="60">
        <f>VLOOKUP(B262,[1]极目数据!A:L,11,0)</f>
        <v>0.42</v>
      </c>
      <c r="P262" s="70">
        <f>VLOOKUP(B262,[1]极目数据!A:J,10,0)</f>
        <v>0.069711</v>
      </c>
      <c r="Q262" s="60">
        <v>39.99</v>
      </c>
      <c r="R262" s="70">
        <f t="shared" si="9"/>
        <v>0.150659517958631</v>
      </c>
      <c r="S262" s="60">
        <f>VLOOKUP(B:B,[1]极目数据!A:H,8,FALSE)</f>
        <v>9</v>
      </c>
      <c r="T262" s="60"/>
      <c r="U262" s="60">
        <f>VLOOKUP(B:B,[1]极目数据!A:U,21,FALSE)</f>
        <v>125148</v>
      </c>
    </row>
    <row r="263" s="52" customFormat="1" ht="33.4" hidden="1" customHeight="1" spans="1:21">
      <c r="A263" s="60">
        <v>262</v>
      </c>
      <c r="B263" s="61" t="s">
        <v>1586</v>
      </c>
      <c r="C263" s="61" t="s">
        <v>1331</v>
      </c>
      <c r="D263" s="60" t="s">
        <v>1018</v>
      </c>
      <c r="E263" s="60" t="s">
        <v>993</v>
      </c>
      <c r="F263" s="62" t="s">
        <v>1026</v>
      </c>
      <c r="G263" s="60">
        <v>791153</v>
      </c>
      <c r="H263" s="60">
        <v>414</v>
      </c>
      <c r="I263" s="70">
        <f>VLOOKUP(B263,[1]极目数据!A:D,4,0)</f>
        <v>-0.102161</v>
      </c>
      <c r="J263" s="60" t="str">
        <f t="shared" si="8"/>
        <v>长尾词</v>
      </c>
      <c r="K263" s="70">
        <f>VLOOKUP(B263,[1]极目数据!A:S,19,0)</f>
        <v>0.2806</v>
      </c>
      <c r="L263" s="70">
        <f>VLOOKUP(B263,[1]极目数据!A:T,20,0)</f>
        <v>0.3043</v>
      </c>
      <c r="M263" s="60">
        <f>VLOOKUP(B263,[1]极目数据!A:P,16,0)</f>
        <v>8</v>
      </c>
      <c r="N263" s="71">
        <f>VLOOKUP(B263,[1]极目数据!A:V,22,0)</f>
        <v>6.716667</v>
      </c>
      <c r="O263" s="60">
        <f>VLOOKUP(B263,[1]极目数据!A:L,11,0)</f>
        <v>0.49</v>
      </c>
      <c r="P263" s="70">
        <f>VLOOKUP(B263,[1]极目数据!A:J,10,0)</f>
        <v>0.096774</v>
      </c>
      <c r="Q263" s="60">
        <v>39.99</v>
      </c>
      <c r="R263" s="70">
        <f t="shared" si="9"/>
        <v>0.126615240310584</v>
      </c>
      <c r="S263" s="60">
        <f>VLOOKUP(B:B,[1]极目数据!A:H,8,FALSE)</f>
        <v>5</v>
      </c>
      <c r="T263" s="60"/>
      <c r="U263" s="60">
        <f>VLOOKUP(B:B,[1]极目数据!A:U,21,FALSE)</f>
        <v>132224</v>
      </c>
    </row>
    <row r="264" s="52" customFormat="1" ht="33.4" hidden="1" customHeight="1" spans="1:21">
      <c r="A264" s="60">
        <v>263</v>
      </c>
      <c r="B264" s="61" t="s">
        <v>1587</v>
      </c>
      <c r="C264" s="61" t="s">
        <v>1588</v>
      </c>
      <c r="D264" s="60" t="s">
        <v>992</v>
      </c>
      <c r="E264" s="60" t="s">
        <v>993</v>
      </c>
      <c r="F264" s="62" t="s">
        <v>994</v>
      </c>
      <c r="G264" s="60">
        <v>800966</v>
      </c>
      <c r="H264" s="60">
        <v>409</v>
      </c>
      <c r="I264" s="70">
        <f>VLOOKUP(B264,[1]极目数据!A:D,4,0)</f>
        <v>-0.010941</v>
      </c>
      <c r="J264" s="60" t="str">
        <f t="shared" si="8"/>
        <v>长尾词</v>
      </c>
      <c r="K264" s="70">
        <f>VLOOKUP(B264,[1]极目数据!A:S,19,0)</f>
        <v>0.2222</v>
      </c>
      <c r="L264" s="70">
        <f>VLOOKUP(B264,[1]极目数据!A:T,20,0)</f>
        <v>0.1818</v>
      </c>
      <c r="M264" s="60">
        <f>VLOOKUP(B264,[1]极目数据!A:P,16,0)</f>
        <v>8</v>
      </c>
      <c r="N264" s="71">
        <f>VLOOKUP(B264,[1]极目数据!A:V,22,0)</f>
        <v>18.485931</v>
      </c>
      <c r="O264" s="60">
        <f>VLOOKUP(B264,[1]极目数据!A:L,11,0)</f>
        <v>0.86</v>
      </c>
      <c r="P264" s="70">
        <f>VLOOKUP(B264,[1]极目数据!A:J,10,0)</f>
        <v>0.056259</v>
      </c>
      <c r="Q264" s="60">
        <v>39.99</v>
      </c>
      <c r="R264" s="70">
        <f t="shared" si="9"/>
        <v>0.382256640610143</v>
      </c>
      <c r="S264" s="59">
        <f>VLOOKUP(B:B,[1]极目数据!A:H,8,FALSE)</f>
        <v>7</v>
      </c>
      <c r="T264" s="59"/>
      <c r="U264" s="60">
        <f>VLOOKUP(B:B,[1]极目数据!A:U,21,FALSE)</f>
        <v>129203</v>
      </c>
    </row>
    <row r="265" s="52" customFormat="1" ht="33.4" customHeight="1" spans="1:21">
      <c r="A265" s="60">
        <v>264</v>
      </c>
      <c r="B265" s="68" t="s">
        <v>1589</v>
      </c>
      <c r="C265" s="61" t="s">
        <v>1590</v>
      </c>
      <c r="D265" s="60" t="s">
        <v>992</v>
      </c>
      <c r="E265" s="60" t="s">
        <v>993</v>
      </c>
      <c r="F265" s="62" t="s">
        <v>1021</v>
      </c>
      <c r="G265" s="60">
        <v>800966</v>
      </c>
      <c r="H265" s="60">
        <v>409</v>
      </c>
      <c r="I265" s="70">
        <f>VLOOKUP(B265,[1]极目数据!A:D,4,0)</f>
        <v>0.110738</v>
      </c>
      <c r="J265" s="60" t="str">
        <f t="shared" si="8"/>
        <v>长尾词</v>
      </c>
      <c r="K265" s="70">
        <f>VLOOKUP(B265,[1]极目数据!A:S,19,0)</f>
        <v>0.2469</v>
      </c>
      <c r="L265" s="70">
        <f>VLOOKUP(B265,[1]极目数据!A:T,20,0)</f>
        <v>0.3125</v>
      </c>
      <c r="M265" s="60">
        <f>VLOOKUP(B265,[1]极目数据!A:P,16,0)</f>
        <v>8</v>
      </c>
      <c r="N265" s="71">
        <f>VLOOKUP(B265,[1]极目数据!A:V,22,0)</f>
        <v>15.765254</v>
      </c>
      <c r="O265" s="60">
        <f>VLOOKUP(B265,[1]极目数据!A:L,11,0)</f>
        <v>1.37</v>
      </c>
      <c r="P265" s="72">
        <f>VLOOKUP(B265,[1]极目数据!A:J,10,0)</f>
        <v>0.100855</v>
      </c>
      <c r="Q265" s="60">
        <v>39.99</v>
      </c>
      <c r="R265" s="70">
        <f t="shared" si="9"/>
        <v>0.339681370692185</v>
      </c>
      <c r="S265" s="59">
        <f>VLOOKUP(B:B,[1]极目数据!A:H,8,FALSE)</f>
        <v>10</v>
      </c>
      <c r="T265" s="73">
        <f>S265/7</f>
        <v>1.42857142857143</v>
      </c>
      <c r="U265" s="60">
        <f>VLOOKUP(B:B,[1]极目数据!A:U,21,FALSE)</f>
        <v>852</v>
      </c>
    </row>
    <row r="266" s="52" customFormat="1" ht="33.4" hidden="1" customHeight="1" spans="1:21">
      <c r="A266" s="60">
        <v>265</v>
      </c>
      <c r="B266" s="61" t="s">
        <v>1591</v>
      </c>
      <c r="C266" s="61" t="s">
        <v>1592</v>
      </c>
      <c r="D266" s="60" t="s">
        <v>992</v>
      </c>
      <c r="E266" s="60" t="s">
        <v>993</v>
      </c>
      <c r="F266" s="62" t="s">
        <v>1102</v>
      </c>
      <c r="G266" s="60">
        <v>800966</v>
      </c>
      <c r="H266" s="60">
        <v>409</v>
      </c>
      <c r="I266" s="70">
        <f>VLOOKUP(B266,[1]极目数据!A:D,4,0)</f>
        <v>0.208556</v>
      </c>
      <c r="J266" s="60" t="str">
        <f t="shared" si="8"/>
        <v>长尾词</v>
      </c>
      <c r="K266" s="70">
        <f>VLOOKUP(B266,[1]极目数据!A:S,19,0)</f>
        <v>0.284</v>
      </c>
      <c r="L266" s="70">
        <f>VLOOKUP(B266,[1]极目数据!A:T,20,0)</f>
        <v>0.2858</v>
      </c>
      <c r="M266" s="60">
        <f>VLOOKUP(B266,[1]极目数据!A:P,16,0)</f>
        <v>8</v>
      </c>
      <c r="N266" s="71">
        <f>VLOOKUP(B266,[1]极目数据!A:V,22,0)</f>
        <v>16.651556</v>
      </c>
      <c r="O266" s="60">
        <f>VLOOKUP(B266,[1]极目数据!A:L,11,0)</f>
        <v>0.84</v>
      </c>
      <c r="P266" s="70">
        <f>VLOOKUP(B266,[1]极目数据!A:J,10,0)</f>
        <v>0.078671</v>
      </c>
      <c r="Q266" s="60">
        <v>39.99</v>
      </c>
      <c r="R266" s="70">
        <f t="shared" si="9"/>
        <v>0.267001198825847</v>
      </c>
      <c r="S266" s="59">
        <f>VLOOKUP(B:B,[1]极目数据!A:H,8,FALSE)</f>
        <v>10</v>
      </c>
      <c r="T266" s="59"/>
      <c r="U266" s="60">
        <f>VLOOKUP(B:B,[1]极目数据!A:U,21,FALSE)</f>
        <v>48775</v>
      </c>
    </row>
    <row r="267" s="52" customFormat="1" ht="33.4" hidden="1" customHeight="1" spans="1:21">
      <c r="A267" s="60">
        <v>266</v>
      </c>
      <c r="B267" s="66" t="s">
        <v>1593</v>
      </c>
      <c r="C267" s="61" t="s">
        <v>1594</v>
      </c>
      <c r="D267" s="60" t="s">
        <v>1018</v>
      </c>
      <c r="E267" s="60" t="s">
        <v>993</v>
      </c>
      <c r="F267" s="62" t="s">
        <v>1004</v>
      </c>
      <c r="G267" s="60">
        <v>810764</v>
      </c>
      <c r="H267" s="60">
        <v>404</v>
      </c>
      <c r="I267" s="70">
        <f>VLOOKUP(B267,[1]极目数据!A:D,4,0)</f>
        <v>-0.084016</v>
      </c>
      <c r="J267" s="60" t="str">
        <f t="shared" si="8"/>
        <v>长尾词</v>
      </c>
      <c r="K267" s="70">
        <f>VLOOKUP(B267,[1]极目数据!A:S,19,0)</f>
        <v>0.3625</v>
      </c>
      <c r="L267" s="70">
        <f>VLOOKUP(B267,[1]极目数据!A:T,20,0)</f>
        <v>0.3077</v>
      </c>
      <c r="M267" s="60">
        <f>VLOOKUP(B267,[1]极目数据!A:P,16,0)</f>
        <v>8</v>
      </c>
      <c r="N267" s="71">
        <f>VLOOKUP(B267,[1]极目数据!A:V,22,0)</f>
        <v>11.68855</v>
      </c>
      <c r="O267" s="60">
        <f>VLOOKUP(B267,[1]极目数据!A:L,11,0)</f>
        <v>0.72</v>
      </c>
      <c r="P267" s="72">
        <f>VLOOKUP(B267,[1]极目数据!A:J,10,0)</f>
        <v>0.082132</v>
      </c>
      <c r="Q267" s="60">
        <v>39.99</v>
      </c>
      <c r="R267" s="70">
        <f t="shared" si="9"/>
        <v>0.219214205489716</v>
      </c>
      <c r="S267" s="59">
        <f>VLOOKUP(B:B,[1]极目数据!A:H,8,FALSE)</f>
        <v>17</v>
      </c>
      <c r="T267" s="59"/>
      <c r="U267" s="60">
        <f>VLOOKUP(B:B,[1]极目数据!A:U,21,FALSE)</f>
        <v>2909</v>
      </c>
    </row>
    <row r="268" s="52" customFormat="1" ht="33.4" hidden="1" customHeight="1" spans="1:21">
      <c r="A268" s="60">
        <v>267</v>
      </c>
      <c r="B268" s="66" t="s">
        <v>1595</v>
      </c>
      <c r="C268" s="61" t="s">
        <v>1596</v>
      </c>
      <c r="D268" s="60" t="s">
        <v>1018</v>
      </c>
      <c r="E268" s="60" t="s">
        <v>993</v>
      </c>
      <c r="F268" s="62" t="s">
        <v>1170</v>
      </c>
      <c r="G268" s="60">
        <v>810764</v>
      </c>
      <c r="H268" s="60">
        <v>404</v>
      </c>
      <c r="I268" s="70">
        <f>VLOOKUP(B268,[1]极目数据!A:D,4,0)</f>
        <v>0.131646</v>
      </c>
      <c r="J268" s="60" t="str">
        <f t="shared" si="8"/>
        <v>长尾词</v>
      </c>
      <c r="K268" s="70">
        <f>VLOOKUP(B268,[1]极目数据!A:S,19,0)</f>
        <v>0.7625</v>
      </c>
      <c r="L268" s="70">
        <f>VLOOKUP(B268,[1]极目数据!A:T,20,0)</f>
        <v>0.3845</v>
      </c>
      <c r="M268" s="60">
        <f>VLOOKUP(B268,[1]极目数据!A:P,16,0)</f>
        <v>8</v>
      </c>
      <c r="N268" s="71">
        <f>VLOOKUP(B268,[1]极目数据!A:V,22,0)</f>
        <v>8.755676</v>
      </c>
      <c r="O268" s="60">
        <f>VLOOKUP(B268,[1]极目数据!A:L,11,0)</f>
        <v>0.68</v>
      </c>
      <c r="P268" s="72">
        <f>VLOOKUP(B268,[1]极目数据!A:J,10,0)</f>
        <v>0.103933</v>
      </c>
      <c r="Q268" s="60">
        <v>39.99</v>
      </c>
      <c r="R268" s="70">
        <f t="shared" si="9"/>
        <v>0.163607815253728</v>
      </c>
      <c r="S268" s="59">
        <f>VLOOKUP(B:B,[1]极目数据!A:H,8,FALSE)</f>
        <v>24</v>
      </c>
      <c r="T268" s="59"/>
      <c r="U268" s="60">
        <f>VLOOKUP(B:B,[1]极目数据!A:U,21,FALSE)</f>
        <v>409</v>
      </c>
    </row>
    <row r="269" s="52" customFormat="1" ht="33.4" hidden="1" customHeight="1" spans="1:21">
      <c r="A269" s="60">
        <v>268</v>
      </c>
      <c r="B269" s="61" t="s">
        <v>1597</v>
      </c>
      <c r="C269" s="61" t="s">
        <v>1160</v>
      </c>
      <c r="D269" s="60" t="s">
        <v>1018</v>
      </c>
      <c r="E269" s="60" t="s">
        <v>993</v>
      </c>
      <c r="F269" s="62" t="s">
        <v>1170</v>
      </c>
      <c r="G269" s="60">
        <v>810764</v>
      </c>
      <c r="H269" s="60">
        <v>404</v>
      </c>
      <c r="I269" s="70">
        <f>VLOOKUP(B269,[1]极目数据!A:D,4,0)</f>
        <v>-0.011062</v>
      </c>
      <c r="J269" s="60" t="str">
        <f t="shared" si="8"/>
        <v>长尾词</v>
      </c>
      <c r="K269" s="70">
        <f>VLOOKUP(B269,[1]极目数据!A:S,19,0)</f>
        <v>0.625</v>
      </c>
      <c r="L269" s="70">
        <f>VLOOKUP(B269,[1]极目数据!A:T,20,0)</f>
        <v>0.3794</v>
      </c>
      <c r="M269" s="60">
        <f>VLOOKUP(B269,[1]极目数据!A:P,16,0)</f>
        <v>8</v>
      </c>
      <c r="N269" s="71">
        <f>VLOOKUP(B269,[1]极目数据!A:V,22,0)</f>
        <v>9.602477</v>
      </c>
      <c r="O269" s="60">
        <f>VLOOKUP(B269,[1]极目数据!A:L,11,0)</f>
        <v>1.04</v>
      </c>
      <c r="P269" s="70">
        <f>VLOOKUP(B269,[1]极目数据!A:J,10,0)</f>
        <v>0.144754</v>
      </c>
      <c r="Q269" s="60">
        <v>39.99</v>
      </c>
      <c r="R269" s="70">
        <f t="shared" si="9"/>
        <v>0.179659986082639</v>
      </c>
      <c r="S269" s="60">
        <f>VLOOKUP(B:B,[1]极目数据!A:H,8,FALSE)</f>
        <v>30</v>
      </c>
      <c r="T269" s="60"/>
      <c r="U269" s="60">
        <f>VLOOKUP(B:B,[1]极目数据!A:U,21,FALSE)</f>
        <v>0</v>
      </c>
    </row>
    <row r="270" s="52" customFormat="1" ht="33.4" customHeight="1" spans="1:21">
      <c r="A270" s="60">
        <v>269</v>
      </c>
      <c r="B270" s="61" t="s">
        <v>1598</v>
      </c>
      <c r="C270" s="61" t="s">
        <v>1599</v>
      </c>
      <c r="D270" s="60" t="s">
        <v>992</v>
      </c>
      <c r="E270" s="60" t="s">
        <v>993</v>
      </c>
      <c r="F270" s="62" t="s">
        <v>1026</v>
      </c>
      <c r="G270" s="60">
        <v>810764</v>
      </c>
      <c r="H270" s="60">
        <v>404</v>
      </c>
      <c r="I270" s="70">
        <f>VLOOKUP(B270,[1]极目数据!A:D,4,0)</f>
        <v>-0.300469</v>
      </c>
      <c r="J270" s="60" t="str">
        <f t="shared" si="8"/>
        <v>长尾词</v>
      </c>
      <c r="K270" s="70">
        <f>VLOOKUP(B270,[1]极目数据!A:S,19,0)</f>
        <v>0.275</v>
      </c>
      <c r="L270" s="70">
        <f>VLOOKUP(B270,[1]极目数据!A:T,20,0)</f>
        <v>0.3572</v>
      </c>
      <c r="M270" s="60">
        <f>VLOOKUP(B270,[1]极目数据!A:P,16,0)</f>
        <v>8</v>
      </c>
      <c r="N270" s="71">
        <f>VLOOKUP(B270,[1]极目数据!A:V,22,0)</f>
        <v>6.584656</v>
      </c>
      <c r="O270" s="60">
        <f>VLOOKUP(B270,[1]极目数据!A:L,11,0)</f>
        <v>0.69</v>
      </c>
      <c r="P270" s="70">
        <f>VLOOKUP(B270,[1]极目数据!A:J,10,0)</f>
        <v>0.139719</v>
      </c>
      <c r="Q270" s="60">
        <v>39.99</v>
      </c>
      <c r="R270" s="70">
        <f t="shared" si="9"/>
        <v>0.123492965011162</v>
      </c>
      <c r="S270" s="60">
        <f>VLOOKUP(B:B,[1]极目数据!A:H,8,FALSE)</f>
        <v>20</v>
      </c>
      <c r="T270" s="73">
        <f>S270/7</f>
        <v>2.85714285714286</v>
      </c>
      <c r="U270" s="60">
        <f>VLOOKUP(B:B,[1]极目数据!A:U,21,FALSE)</f>
        <v>61800</v>
      </c>
    </row>
    <row r="271" s="52" customFormat="1" ht="33.4" hidden="1" customHeight="1" spans="1:21">
      <c r="A271" s="60">
        <v>270</v>
      </c>
      <c r="B271" s="61" t="s">
        <v>1600</v>
      </c>
      <c r="C271" s="61" t="s">
        <v>1601</v>
      </c>
      <c r="D271" s="60" t="s">
        <v>992</v>
      </c>
      <c r="E271" s="60" t="s">
        <v>993</v>
      </c>
      <c r="F271" s="62" t="s">
        <v>1029</v>
      </c>
      <c r="G271" s="60">
        <v>810764</v>
      </c>
      <c r="H271" s="60">
        <v>404</v>
      </c>
      <c r="I271" s="70">
        <f>VLOOKUP(B271,[1]极目数据!A:D,4,0)</f>
        <v>0.284483</v>
      </c>
      <c r="J271" s="60" t="str">
        <f t="shared" si="8"/>
        <v>长尾词</v>
      </c>
      <c r="K271" s="70">
        <f>VLOOKUP(B271,[1]极目数据!A:S,19,0)</f>
        <v>0.2125</v>
      </c>
      <c r="L271" s="70">
        <f>VLOOKUP(B271,[1]极目数据!A:T,20,0)</f>
        <v>0.1429</v>
      </c>
      <c r="M271" s="60">
        <f>VLOOKUP(B271,[1]极目数据!A:P,16,0)</f>
        <v>8</v>
      </c>
      <c r="N271" s="71">
        <f>VLOOKUP(B271,[1]极目数据!A:V,22,0)</f>
        <v>21.061383</v>
      </c>
      <c r="O271" s="60">
        <f>VLOOKUP(B271,[1]极目数据!A:L,11,0)</f>
        <v>0.77</v>
      </c>
      <c r="P271" s="70">
        <f>VLOOKUP(B271,[1]极目数据!A:J,10,0)</f>
        <v>0.04843</v>
      </c>
      <c r="Q271" s="60">
        <v>39.99</v>
      </c>
      <c r="R271" s="70">
        <f t="shared" si="9"/>
        <v>0.397580295342264</v>
      </c>
      <c r="S271" s="59">
        <f>VLOOKUP(B:B,[1]极目数据!A:H,8,FALSE)</f>
        <v>6</v>
      </c>
      <c r="T271" s="59"/>
      <c r="U271" s="60">
        <f>VLOOKUP(B:B,[1]极目数据!A:U,21,FALSE)</f>
        <v>0</v>
      </c>
    </row>
    <row r="272" s="52" customFormat="1" ht="33.4" customHeight="1" spans="1:21">
      <c r="A272" s="60">
        <v>271</v>
      </c>
      <c r="B272" s="61" t="s">
        <v>1602</v>
      </c>
      <c r="C272" s="61" t="s">
        <v>1603</v>
      </c>
      <c r="D272" s="60" t="s">
        <v>992</v>
      </c>
      <c r="E272" s="60" t="s">
        <v>993</v>
      </c>
      <c r="F272" s="62" t="s">
        <v>1604</v>
      </c>
      <c r="G272" s="60">
        <v>810764</v>
      </c>
      <c r="H272" s="60">
        <v>404</v>
      </c>
      <c r="I272" s="70">
        <f>VLOOKUP(B272,[1]极目数据!A:D,4,0)</f>
        <v>0.1175</v>
      </c>
      <c r="J272" s="60" t="str">
        <f t="shared" si="8"/>
        <v>长尾词</v>
      </c>
      <c r="K272" s="70">
        <f>VLOOKUP(B272,[1]极目数据!A:S,19,0)</f>
        <v>0.45</v>
      </c>
      <c r="L272" s="70">
        <f>VLOOKUP(B272,[1]极目数据!A:T,20,0)</f>
        <v>0.2143</v>
      </c>
      <c r="M272" s="60">
        <f>VLOOKUP(B272,[1]极目数据!A:P,16,0)</f>
        <v>8</v>
      </c>
      <c r="N272" s="71">
        <f>VLOOKUP(B272,[1]极目数据!A:V,22,0)</f>
        <v>13.003214</v>
      </c>
      <c r="O272" s="60">
        <f>VLOOKUP(B272,[1]极目数据!A:L,11,0)</f>
        <v>0.89</v>
      </c>
      <c r="P272" s="72">
        <f>VLOOKUP(B272,[1]极目数据!A:J,10,0)</f>
        <v>0.089978</v>
      </c>
      <c r="Q272" s="60">
        <v>39.99</v>
      </c>
      <c r="R272" s="70">
        <f t="shared" si="9"/>
        <v>0.247344505223196</v>
      </c>
      <c r="S272" s="59">
        <f>VLOOKUP(B:B,[1]极目数据!A:H,8,FALSE)</f>
        <v>13</v>
      </c>
      <c r="T272" s="73">
        <f>S272/7</f>
        <v>1.85714285714286</v>
      </c>
      <c r="U272" s="60">
        <f>VLOOKUP(B:B,[1]极目数据!A:U,21,FALSE)</f>
        <v>0</v>
      </c>
    </row>
    <row r="273" s="52" customFormat="1" ht="33.4" hidden="1" customHeight="1" spans="1:21">
      <c r="A273" s="60">
        <v>272</v>
      </c>
      <c r="B273" s="61" t="s">
        <v>1605</v>
      </c>
      <c r="C273" s="61" t="s">
        <v>1606</v>
      </c>
      <c r="D273" s="60" t="s">
        <v>992</v>
      </c>
      <c r="E273" s="60" t="s">
        <v>993</v>
      </c>
      <c r="F273" s="62" t="s">
        <v>1607</v>
      </c>
      <c r="G273" s="60">
        <v>810764</v>
      </c>
      <c r="H273" s="60">
        <v>404</v>
      </c>
      <c r="I273" s="70">
        <f>VLOOKUP(B273,[1]极目数据!A:D,4,0)</f>
        <v>0.831967</v>
      </c>
      <c r="J273" s="60" t="str">
        <f t="shared" si="8"/>
        <v>长尾词</v>
      </c>
      <c r="K273" s="70">
        <f>VLOOKUP(B273,[1]极目数据!A:S,19,0)</f>
        <v>0.35</v>
      </c>
      <c r="L273" s="70">
        <f>VLOOKUP(B273,[1]极目数据!A:T,20,0)</f>
        <v>0.2223</v>
      </c>
      <c r="M273" s="60">
        <f>VLOOKUP(B273,[1]极目数据!A:P,16,0)</f>
        <v>8</v>
      </c>
      <c r="N273" s="71">
        <f>VLOOKUP(B273,[1]极目数据!A:V,22,0)</f>
        <v>17.922667</v>
      </c>
      <c r="O273" s="60">
        <f>VLOOKUP(B273,[1]极目数据!A:L,11,0)</f>
        <v>1.06</v>
      </c>
      <c r="P273" s="70">
        <f>VLOOKUP(B273,[1]极目数据!A:J,10,0)</f>
        <v>0.078671</v>
      </c>
      <c r="Q273" s="60">
        <v>39.99</v>
      </c>
      <c r="R273" s="70">
        <f t="shared" si="9"/>
        <v>0.336930084232616</v>
      </c>
      <c r="S273" s="59">
        <f>VLOOKUP(B:B,[1]极目数据!A:H,8,FALSE)</f>
        <v>10</v>
      </c>
      <c r="T273" s="59"/>
      <c r="U273" s="60">
        <f>VLOOKUP(B:B,[1]极目数据!A:U,21,FALSE)</f>
        <v>0</v>
      </c>
    </row>
    <row r="274" s="52" customFormat="1" ht="33.4" hidden="1" customHeight="1" spans="1:21">
      <c r="A274" s="60">
        <v>273</v>
      </c>
      <c r="B274" s="61" t="s">
        <v>1608</v>
      </c>
      <c r="C274" s="61" t="s">
        <v>1051</v>
      </c>
      <c r="D274" s="60" t="s">
        <v>1018</v>
      </c>
      <c r="E274" s="60" t="s">
        <v>993</v>
      </c>
      <c r="F274" s="62" t="s">
        <v>1609</v>
      </c>
      <c r="G274" s="60">
        <v>821149</v>
      </c>
      <c r="H274" s="60">
        <v>398</v>
      </c>
      <c r="I274" s="70">
        <f>VLOOKUP(B274,[1]极目数据!A:D,4,0)</f>
        <v>0.166227</v>
      </c>
      <c r="J274" s="60" t="str">
        <f t="shared" si="8"/>
        <v>长尾词</v>
      </c>
      <c r="K274" s="70">
        <f>VLOOKUP(B274,[1]极目数据!A:S,19,0)</f>
        <v>0.2025</v>
      </c>
      <c r="L274" s="70">
        <f>VLOOKUP(B274,[1]极目数据!A:T,20,0)</f>
        <v>0</v>
      </c>
      <c r="M274" s="60">
        <f>VLOOKUP(B274,[1]极目数据!A:P,16,0)</f>
        <v>8</v>
      </c>
      <c r="N274" s="71">
        <f>VLOOKUP(B274,[1]极目数据!A:V,22,0)</f>
        <v>94.5657</v>
      </c>
      <c r="O274" s="60">
        <f>VLOOKUP(B274,[1]极目数据!A:L,11,0)</f>
        <v>1.28</v>
      </c>
      <c r="P274" s="70">
        <f>VLOOKUP(B274,[1]极目数据!A:J,10,0)</f>
        <v>0.018188</v>
      </c>
      <c r="Q274" s="60">
        <v>39.99</v>
      </c>
      <c r="R274" s="70">
        <f t="shared" si="9"/>
        <v>1.75984176382781</v>
      </c>
      <c r="S274" s="60">
        <f>VLOOKUP(B:B,[1]极目数据!A:H,8,FALSE)</f>
        <v>2</v>
      </c>
      <c r="T274" s="60"/>
      <c r="U274" s="60">
        <f>VLOOKUP(B:B,[1]极目数据!A:U,21,FALSE)</f>
        <v>58925</v>
      </c>
    </row>
    <row r="275" s="52" customFormat="1" ht="33.4" hidden="1" customHeight="1" spans="1:21">
      <c r="A275" s="60">
        <v>274</v>
      </c>
      <c r="B275" s="61" t="s">
        <v>1610</v>
      </c>
      <c r="C275" s="61" t="s">
        <v>1611</v>
      </c>
      <c r="D275" s="60" t="s">
        <v>992</v>
      </c>
      <c r="E275" s="60" t="s">
        <v>993</v>
      </c>
      <c r="F275" s="62" t="s">
        <v>998</v>
      </c>
      <c r="G275" s="60">
        <v>821149</v>
      </c>
      <c r="H275" s="60">
        <v>398</v>
      </c>
      <c r="I275" s="70">
        <f>VLOOKUP(B275,[1]极目数据!A:D,4,0)</f>
        <v>0.049881</v>
      </c>
      <c r="J275" s="60" t="str">
        <f t="shared" si="8"/>
        <v>长尾词</v>
      </c>
      <c r="K275" s="70">
        <f>VLOOKUP(B275,[1]极目数据!A:S,19,0)</f>
        <v>0.2405</v>
      </c>
      <c r="L275" s="70">
        <f>VLOOKUP(B275,[1]极目数据!A:T,20,0)</f>
        <v>0.1818</v>
      </c>
      <c r="M275" s="60">
        <f>VLOOKUP(B275,[1]极目数据!A:P,16,0)</f>
        <v>8</v>
      </c>
      <c r="N275" s="71">
        <f>VLOOKUP(B275,[1]极目数据!A:V,22,0)</f>
        <v>14.236445</v>
      </c>
      <c r="O275" s="60">
        <f>VLOOKUP(B275,[1]极目数据!A:L,11,0)</f>
        <v>0.92</v>
      </c>
      <c r="P275" s="70">
        <f>VLOOKUP(B275,[1]极目数据!A:J,10,0)</f>
        <v>0.078671</v>
      </c>
      <c r="Q275" s="60">
        <v>39.99</v>
      </c>
      <c r="R275" s="70">
        <f t="shared" si="9"/>
        <v>0.292429884428309</v>
      </c>
      <c r="S275" s="59">
        <f>VLOOKUP(B:B,[1]极目数据!A:H,8,FALSE)</f>
        <v>10</v>
      </c>
      <c r="T275" s="59"/>
      <c r="U275" s="60">
        <f>VLOOKUP(B:B,[1]极目数据!A:U,21,FALSE)</f>
        <v>16663</v>
      </c>
    </row>
    <row r="276" s="52" customFormat="1" ht="33.4" customHeight="1" spans="1:21">
      <c r="A276" s="60">
        <v>275</v>
      </c>
      <c r="B276" s="68" t="s">
        <v>1612</v>
      </c>
      <c r="C276" s="61" t="s">
        <v>1516</v>
      </c>
      <c r="D276" s="60" t="s">
        <v>992</v>
      </c>
      <c r="E276" s="60" t="s">
        <v>993</v>
      </c>
      <c r="F276" s="62" t="s">
        <v>1613</v>
      </c>
      <c r="G276" s="60">
        <v>821149</v>
      </c>
      <c r="H276" s="60">
        <v>398</v>
      </c>
      <c r="I276" s="70">
        <f>VLOOKUP(B276,[1]极目数据!A:D,4,0)</f>
        <v>0.105</v>
      </c>
      <c r="J276" s="60" t="str">
        <f t="shared" si="8"/>
        <v>长尾词</v>
      </c>
      <c r="K276" s="70">
        <f>VLOOKUP(B276,[1]极目数据!A:S,19,0)</f>
        <v>0.3544</v>
      </c>
      <c r="L276" s="70">
        <f>VLOOKUP(B276,[1]极目数据!A:T,20,0)</f>
        <v>0.1739</v>
      </c>
      <c r="M276" s="60">
        <f>VLOOKUP(B276,[1]极目数据!A:P,16,0)</f>
        <v>8</v>
      </c>
      <c r="N276" s="71">
        <f>VLOOKUP(B276,[1]极目数据!A:V,22,0)</f>
        <v>20.403353</v>
      </c>
      <c r="O276" s="60">
        <f>VLOOKUP(B276,[1]极目数据!A:L,11,0)</f>
        <v>1.82</v>
      </c>
      <c r="P276" s="72">
        <f>VLOOKUP(B276,[1]极目数据!A:J,10,0)</f>
        <v>0.118608</v>
      </c>
      <c r="Q276" s="60">
        <v>39.99</v>
      </c>
      <c r="R276" s="70">
        <f t="shared" si="9"/>
        <v>0.383712547589211</v>
      </c>
      <c r="S276" s="59">
        <f>VLOOKUP(B:B,[1]极目数据!A:H,8,FALSE)</f>
        <v>20</v>
      </c>
      <c r="T276" s="73">
        <f>S276/7</f>
        <v>2.85714285714286</v>
      </c>
      <c r="U276" s="60">
        <f>VLOOKUP(B:B,[1]极目数据!A:U,21,FALSE)</f>
        <v>35741</v>
      </c>
    </row>
    <row r="277" s="52" customFormat="1" ht="33.4" hidden="1" customHeight="1" spans="1:21">
      <c r="A277" s="60">
        <v>276</v>
      </c>
      <c r="B277" s="61" t="s">
        <v>1614</v>
      </c>
      <c r="C277" s="61" t="s">
        <v>1615</v>
      </c>
      <c r="D277" s="60" t="s">
        <v>1018</v>
      </c>
      <c r="E277" s="60" t="s">
        <v>993</v>
      </c>
      <c r="F277" s="62" t="s">
        <v>1616</v>
      </c>
      <c r="G277" s="60">
        <v>821149</v>
      </c>
      <c r="H277" s="60">
        <v>398</v>
      </c>
      <c r="I277" s="70">
        <f>VLOOKUP(B277,[1]极目数据!A:D,4,0)</f>
        <v>-0.114228</v>
      </c>
      <c r="J277" s="60" t="str">
        <f t="shared" si="8"/>
        <v>长尾词</v>
      </c>
      <c r="K277" s="70">
        <f>VLOOKUP(B277,[1]极目数据!A:S,19,0)</f>
        <v>0.405</v>
      </c>
      <c r="L277" s="70">
        <f>VLOOKUP(B277,[1]极目数据!A:T,20,0)</f>
        <v>0</v>
      </c>
      <c r="M277" s="60">
        <f>VLOOKUP(B277,[1]极目数据!A:P,16,0)</f>
        <v>8</v>
      </c>
      <c r="N277" s="71">
        <f>VLOOKUP(B277,[1]极目数据!A:V,22,0)</f>
        <v>8.281552</v>
      </c>
      <c r="O277" s="60">
        <f>VLOOKUP(B277,[1]极目数据!A:L,11,0)</f>
        <v>0.69</v>
      </c>
      <c r="P277" s="70">
        <f>VLOOKUP(B277,[1]极目数据!A:J,10,0)</f>
        <v>0.097808</v>
      </c>
      <c r="Q277" s="60">
        <v>39.99</v>
      </c>
      <c r="R277" s="70">
        <f t="shared" si="9"/>
        <v>0.17641004394727</v>
      </c>
      <c r="S277" s="60">
        <f>VLOOKUP(B:B,[1]极目数据!A:H,8,FALSE)</f>
        <v>10</v>
      </c>
      <c r="T277" s="60"/>
      <c r="U277" s="60">
        <f>VLOOKUP(B:B,[1]极目数据!A:U,21,FALSE)</f>
        <v>40317</v>
      </c>
    </row>
    <row r="278" s="52" customFormat="1" ht="33.4" hidden="1" customHeight="1" spans="1:21">
      <c r="A278" s="60">
        <v>277</v>
      </c>
      <c r="B278" s="61" t="s">
        <v>1617</v>
      </c>
      <c r="C278" s="61" t="s">
        <v>1618</v>
      </c>
      <c r="D278" s="60" t="s">
        <v>1018</v>
      </c>
      <c r="E278" s="60" t="s">
        <v>993</v>
      </c>
      <c r="F278" s="62" t="s">
        <v>994</v>
      </c>
      <c r="G278" s="60">
        <v>831436</v>
      </c>
      <c r="H278" s="60">
        <v>393</v>
      </c>
      <c r="I278" s="70">
        <f>VLOOKUP(B278,[1]极目数据!A:D,4,0)</f>
        <v>0.09</v>
      </c>
      <c r="J278" s="60" t="str">
        <f t="shared" si="8"/>
        <v>长尾词</v>
      </c>
      <c r="K278" s="70">
        <f>VLOOKUP(B278,[1]极目数据!A:S,19,0)</f>
        <v>0.2435</v>
      </c>
      <c r="L278" s="70">
        <f>VLOOKUP(B278,[1]极目数据!A:T,20,0)</f>
        <v>0.5001</v>
      </c>
      <c r="M278" s="60">
        <f>VLOOKUP(B278,[1]极目数据!A:P,16,0)</f>
        <v>8</v>
      </c>
      <c r="N278" s="71">
        <f>VLOOKUP(B278,[1]极目数据!A:V,22,0)</f>
        <v>8.357</v>
      </c>
      <c r="O278" s="60">
        <f>VLOOKUP(B278,[1]极目数据!A:L,11,0)</f>
        <v>0.41</v>
      </c>
      <c r="P278" s="70">
        <f>VLOOKUP(B278,[1]极目数据!A:J,10,0)</f>
        <v>0.064616</v>
      </c>
      <c r="Q278" s="60">
        <v>39.99</v>
      </c>
      <c r="R278" s="70">
        <f t="shared" si="9"/>
        <v>0.158669108901591</v>
      </c>
      <c r="S278" s="60">
        <f>VLOOKUP(B:B,[1]极目数据!A:H,8,FALSE)</f>
        <v>8</v>
      </c>
      <c r="T278" s="60"/>
      <c r="U278" s="60">
        <f>VLOOKUP(B:B,[1]极目数据!A:U,21,FALSE)</f>
        <v>94757</v>
      </c>
    </row>
    <row r="279" s="52" customFormat="1" ht="33.4" customHeight="1" spans="1:21">
      <c r="A279" s="60">
        <v>278</v>
      </c>
      <c r="B279" s="68" t="s">
        <v>1619</v>
      </c>
      <c r="C279" s="61" t="s">
        <v>1066</v>
      </c>
      <c r="D279" s="60" t="s">
        <v>992</v>
      </c>
      <c r="E279" s="60" t="s">
        <v>993</v>
      </c>
      <c r="F279" s="62" t="s">
        <v>1007</v>
      </c>
      <c r="G279" s="60">
        <v>831436</v>
      </c>
      <c r="H279" s="60">
        <v>393</v>
      </c>
      <c r="I279" s="70">
        <f>VLOOKUP(B279,[1]极目数据!A:D,4,0)</f>
        <v>0.217877</v>
      </c>
      <c r="J279" s="60" t="str">
        <f t="shared" si="8"/>
        <v>长尾词</v>
      </c>
      <c r="K279" s="70">
        <f>VLOOKUP(B279,[1]极目数据!A:S,19,0)</f>
        <v>0.3462</v>
      </c>
      <c r="L279" s="70">
        <f>VLOOKUP(B279,[1]极目数据!A:T,20,0)</f>
        <v>0.1429</v>
      </c>
      <c r="M279" s="60">
        <f>VLOOKUP(B279,[1]极目数据!A:P,16,0)</f>
        <v>8</v>
      </c>
      <c r="N279" s="71">
        <f>VLOOKUP(B279,[1]极目数据!A:V,22,0)</f>
        <v>16.379164</v>
      </c>
      <c r="O279" s="60">
        <f>VLOOKUP(B279,[1]极目数据!A:L,11,0)</f>
        <v>1.01</v>
      </c>
      <c r="P279" s="72">
        <f>VLOOKUP(B279,[1]极目数据!A:J,10,0)</f>
        <v>0.081811</v>
      </c>
      <c r="Q279" s="60">
        <v>39.99</v>
      </c>
      <c r="R279" s="70">
        <f t="shared" si="9"/>
        <v>0.308715381532063</v>
      </c>
      <c r="S279" s="59">
        <f>VLOOKUP(B:B,[1]极目数据!A:H,8,FALSE)</f>
        <v>11</v>
      </c>
      <c r="T279" s="73">
        <f>S279/7</f>
        <v>1.57142857142857</v>
      </c>
      <c r="U279" s="60">
        <f>VLOOKUP(B:B,[1]极目数据!A:U,21,FALSE)</f>
        <v>59813</v>
      </c>
    </row>
    <row r="280" s="52" customFormat="1" ht="33.4" hidden="1" customHeight="1" spans="1:21">
      <c r="A280" s="60">
        <v>279</v>
      </c>
      <c r="B280" s="61" t="s">
        <v>1620</v>
      </c>
      <c r="C280" s="61" t="s">
        <v>1621</v>
      </c>
      <c r="D280" s="60" t="s">
        <v>1018</v>
      </c>
      <c r="E280" s="60" t="s">
        <v>993</v>
      </c>
      <c r="F280" s="62" t="s">
        <v>1622</v>
      </c>
      <c r="G280" s="60">
        <v>842048</v>
      </c>
      <c r="H280" s="60">
        <v>388</v>
      </c>
      <c r="I280" s="70">
        <f>VLOOKUP(B280,[1]极目数据!A:D,4,0)</f>
        <v>0.168022</v>
      </c>
      <c r="J280" s="60" t="str">
        <f t="shared" si="8"/>
        <v>长尾词</v>
      </c>
      <c r="K280" s="70">
        <f>VLOOKUP(B280,[1]极目数据!A:S,19,0)</f>
        <v>0.3766</v>
      </c>
      <c r="L280" s="70">
        <f>VLOOKUP(B280,[1]极目数据!A:T,20,0)</f>
        <v>0.0667</v>
      </c>
      <c r="M280" s="60">
        <f>VLOOKUP(B280,[1]极目数据!A:P,16,0)</f>
        <v>8</v>
      </c>
      <c r="N280" s="71">
        <f>VLOOKUP(B280,[1]极目数据!A:V,22,0)</f>
        <v>25.100426</v>
      </c>
      <c r="O280" s="60">
        <f>VLOOKUP(B280,[1]极目数据!A:L,11,0)</f>
        <v>1.74</v>
      </c>
      <c r="P280" s="70">
        <f>VLOOKUP(B280,[1]极目数据!A:J,10,0)</f>
        <v>0.092429</v>
      </c>
      <c r="Q280" s="60">
        <v>39.99</v>
      </c>
      <c r="R280" s="70">
        <f t="shared" si="9"/>
        <v>0.470749199054732</v>
      </c>
      <c r="S280" s="60">
        <f>VLOOKUP(B:B,[1]极目数据!A:H,8,FALSE)</f>
        <v>12</v>
      </c>
      <c r="T280" s="60"/>
      <c r="U280" s="60">
        <f>VLOOKUP(B:B,[1]极目数据!A:U,21,FALSE)</f>
        <v>5527</v>
      </c>
    </row>
    <row r="281" s="52" customFormat="1" ht="33.4" customHeight="1" spans="1:21">
      <c r="A281" s="60">
        <v>280</v>
      </c>
      <c r="B281" s="74" t="s">
        <v>1623</v>
      </c>
      <c r="C281" s="61" t="s">
        <v>1624</v>
      </c>
      <c r="D281" s="60" t="s">
        <v>992</v>
      </c>
      <c r="E281" s="60" t="s">
        <v>993</v>
      </c>
      <c r="F281" s="62" t="s">
        <v>1625</v>
      </c>
      <c r="G281" s="60">
        <v>853035</v>
      </c>
      <c r="H281" s="60">
        <v>383</v>
      </c>
      <c r="I281" s="70">
        <f>VLOOKUP(B281,[1]极目数据!A:D,4,0)</f>
        <v>0.241983</v>
      </c>
      <c r="J281" s="60" t="str">
        <f t="shared" si="8"/>
        <v>长尾词</v>
      </c>
      <c r="K281" s="70">
        <f>VLOOKUP(B281,[1]极目数据!A:S,19,0)</f>
        <v>0.329</v>
      </c>
      <c r="L281" s="70">
        <f>VLOOKUP(B281,[1]极目数据!A:T,20,0)</f>
        <v>0.2</v>
      </c>
      <c r="M281" s="60">
        <f>VLOOKUP(B281,[1]极目数据!A:P,16,0)</f>
        <v>8</v>
      </c>
      <c r="N281" s="71">
        <f>VLOOKUP(B281,[1]极目数据!A:V,22,0)</f>
        <v>4.879804</v>
      </c>
      <c r="O281" s="60">
        <f>VLOOKUP(B281,[1]极目数据!A:L,11,0)</f>
        <v>0.62</v>
      </c>
      <c r="P281" s="72">
        <f>VLOOKUP(B281,[1]极目数据!A:J,10,0)</f>
        <v>0.16804</v>
      </c>
      <c r="Q281" s="60">
        <v>39.99</v>
      </c>
      <c r="R281" s="70">
        <f t="shared" si="9"/>
        <v>0.0922630086229008</v>
      </c>
      <c r="S281" s="59">
        <f>VLOOKUP(B:B,[1]极目数据!A:H,8,FALSE)</f>
        <v>26</v>
      </c>
      <c r="T281" s="73">
        <f>S281/7</f>
        <v>3.71428571428571</v>
      </c>
      <c r="U281" s="60">
        <f>VLOOKUP(B:B,[1]极目数据!A:U,21,FALSE)</f>
        <v>6292</v>
      </c>
    </row>
    <row r="282" s="52" customFormat="1" ht="33.4" hidden="1" customHeight="1" spans="1:21">
      <c r="A282" s="60">
        <v>281</v>
      </c>
      <c r="B282" s="61" t="s">
        <v>1626</v>
      </c>
      <c r="C282" s="61" t="s">
        <v>1627</v>
      </c>
      <c r="D282" s="60" t="s">
        <v>992</v>
      </c>
      <c r="E282" s="60" t="s">
        <v>993</v>
      </c>
      <c r="F282" s="62" t="s">
        <v>1001</v>
      </c>
      <c r="G282" s="60">
        <v>853035</v>
      </c>
      <c r="H282" s="60">
        <v>383</v>
      </c>
      <c r="I282" s="70">
        <f>VLOOKUP(B282,[1]极目数据!A:D,4,0)</f>
        <v>-0.036199</v>
      </c>
      <c r="J282" s="60" t="str">
        <f t="shared" si="8"/>
        <v>长尾词</v>
      </c>
      <c r="K282" s="70">
        <f>VLOOKUP(B282,[1]极目数据!A:S,19,0)</f>
        <v>0.3158</v>
      </c>
      <c r="L282" s="70">
        <f>VLOOKUP(B282,[1]极目数据!A:T,20,0)</f>
        <v>0.2222</v>
      </c>
      <c r="M282" s="60">
        <f>VLOOKUP(B282,[1]极目数据!A:P,16,0)</f>
        <v>8</v>
      </c>
      <c r="N282" s="71">
        <f>VLOOKUP(B282,[1]极目数据!A:V,22,0)</f>
        <v>23.861487</v>
      </c>
      <c r="O282" s="60">
        <f>VLOOKUP(B282,[1]极目数据!A:L,11,0)</f>
        <v>0.96</v>
      </c>
      <c r="P282" s="70">
        <f>VLOOKUP(B282,[1]极目数据!A:J,10,0)</f>
        <v>0.054481</v>
      </c>
      <c r="Q282" s="60">
        <v>39.99</v>
      </c>
      <c r="R282" s="70">
        <f t="shared" si="9"/>
        <v>0.440630706124614</v>
      </c>
      <c r="S282" s="59">
        <f>VLOOKUP(B:B,[1]极目数据!A:H,8,FALSE)</f>
        <v>7</v>
      </c>
      <c r="T282" s="59"/>
      <c r="U282" s="60">
        <f>VLOOKUP(B:B,[1]极目数据!A:U,21,FALSE)</f>
        <v>107773</v>
      </c>
    </row>
    <row r="283" s="52" customFormat="1" ht="33.4" hidden="1" customHeight="1" spans="1:21">
      <c r="A283" s="60">
        <v>282</v>
      </c>
      <c r="B283" s="61" t="s">
        <v>1628</v>
      </c>
      <c r="C283" s="61" t="s">
        <v>1629</v>
      </c>
      <c r="D283" s="60" t="s">
        <v>1018</v>
      </c>
      <c r="E283" s="60" t="s">
        <v>993</v>
      </c>
      <c r="F283" s="62" t="s">
        <v>1630</v>
      </c>
      <c r="G283" s="60">
        <v>864211</v>
      </c>
      <c r="H283" s="60">
        <v>378</v>
      </c>
      <c r="I283" s="70">
        <f>VLOOKUP(B283,[1]极目数据!A:D,4,0)</f>
        <v>0.071839</v>
      </c>
      <c r="J283" s="60" t="str">
        <f t="shared" si="8"/>
        <v>长尾词</v>
      </c>
      <c r="K283" s="70">
        <f>VLOOKUP(B283,[1]极目数据!A:S,19,0)</f>
        <v>0.3733</v>
      </c>
      <c r="L283" s="70">
        <f>VLOOKUP(B283,[1]极目数据!A:T,20,0)</f>
        <v>0.174</v>
      </c>
      <c r="M283" s="60">
        <f>VLOOKUP(B283,[1]极目数据!A:P,16,0)</f>
        <v>8</v>
      </c>
      <c r="N283" s="71">
        <f>VLOOKUP(B283,[1]极目数据!A:V,22,0)</f>
        <v>6.72</v>
      </c>
      <c r="O283" s="60">
        <f>VLOOKUP(B283,[1]极目数据!A:L,11,0)</f>
        <v>0.69</v>
      </c>
      <c r="P283" s="70">
        <f>VLOOKUP(B283,[1]极目数据!A:J,10,0)</f>
        <v>0.125</v>
      </c>
      <c r="Q283" s="60">
        <v>39.99</v>
      </c>
      <c r="R283" s="70">
        <f t="shared" si="9"/>
        <v>0.138034508627157</v>
      </c>
      <c r="S283" s="60">
        <f>VLOOKUP(B:B,[1]极目数据!A:H,8,FALSE)</f>
        <v>13</v>
      </c>
      <c r="T283" s="60"/>
      <c r="U283" s="60">
        <f>VLOOKUP(B:B,[1]极目数据!A:U,21,FALSE)</f>
        <v>26220</v>
      </c>
    </row>
    <row r="284" s="52" customFormat="1" ht="33.4" customHeight="1" spans="1:21">
      <c r="A284" s="60">
        <v>283</v>
      </c>
      <c r="B284" s="61" t="s">
        <v>1631</v>
      </c>
      <c r="C284" s="61" t="s">
        <v>1632</v>
      </c>
      <c r="D284" s="60" t="s">
        <v>992</v>
      </c>
      <c r="E284" s="60" t="s">
        <v>993</v>
      </c>
      <c r="F284" s="62" t="s">
        <v>1633</v>
      </c>
      <c r="G284" s="60">
        <v>864211</v>
      </c>
      <c r="H284" s="60">
        <v>378</v>
      </c>
      <c r="I284" s="70">
        <f>VLOOKUP(B284,[1]极目数据!A:D,4,0)</f>
        <v>0.079487</v>
      </c>
      <c r="J284" s="60" t="str">
        <f t="shared" si="8"/>
        <v>长尾词</v>
      </c>
      <c r="K284" s="70">
        <f>VLOOKUP(B284,[1]极目数据!A:S,19,0)</f>
        <v>0.2933</v>
      </c>
      <c r="L284" s="70">
        <f>VLOOKUP(B284,[1]极目数据!A:T,20,0)</f>
        <v>0.6666</v>
      </c>
      <c r="M284" s="60">
        <f>VLOOKUP(B284,[1]极目数据!A:P,16,0)</f>
        <v>8</v>
      </c>
      <c r="N284" s="71">
        <f>VLOOKUP(B284,[1]极目数据!A:V,22,0)</f>
        <v>11.819982</v>
      </c>
      <c r="O284" s="60">
        <f>VLOOKUP(B284,[1]极目数据!A:L,11,0)</f>
        <v>0.85</v>
      </c>
      <c r="P284" s="72">
        <f>VLOOKUP(B284,[1]极目数据!A:J,10,0)</f>
        <v>0.082064</v>
      </c>
      <c r="Q284" s="60">
        <v>39.99</v>
      </c>
      <c r="R284" s="70">
        <f t="shared" si="9"/>
        <v>0.259008990890733</v>
      </c>
      <c r="S284" s="59">
        <f>VLOOKUP(B:B,[1]极目数据!A:H,8,FALSE)</f>
        <v>10</v>
      </c>
      <c r="T284" s="73">
        <f>S284/7</f>
        <v>1.42857142857143</v>
      </c>
      <c r="U284" s="60">
        <f>VLOOKUP(B:B,[1]极目数据!A:U,21,FALSE)</f>
        <v>2189</v>
      </c>
    </row>
    <row r="285" s="52" customFormat="1" ht="33.4" hidden="1" customHeight="1" spans="1:21">
      <c r="A285" s="60">
        <v>284</v>
      </c>
      <c r="B285" s="61" t="s">
        <v>1634</v>
      </c>
      <c r="C285" s="61" t="s">
        <v>1000</v>
      </c>
      <c r="D285" s="60" t="s">
        <v>992</v>
      </c>
      <c r="E285" s="60" t="s">
        <v>993</v>
      </c>
      <c r="F285" s="62" t="s">
        <v>1635</v>
      </c>
      <c r="G285" s="60">
        <v>864211</v>
      </c>
      <c r="H285" s="60">
        <v>378</v>
      </c>
      <c r="I285" s="70">
        <f>VLOOKUP(B285,[1]极目数据!A:D,4,0)</f>
        <v>-0.058166</v>
      </c>
      <c r="J285" s="60" t="str">
        <f t="shared" si="8"/>
        <v>长尾词</v>
      </c>
      <c r="K285" s="70">
        <f>VLOOKUP(B285,[1]极目数据!A:S,19,0)</f>
        <v>0.2133</v>
      </c>
      <c r="L285" s="70">
        <f>VLOOKUP(B285,[1]极目数据!A:T,20,0)</f>
        <v>0.1176</v>
      </c>
      <c r="M285" s="60">
        <f>VLOOKUP(B285,[1]极目数据!A:P,16,0)</f>
        <v>8</v>
      </c>
      <c r="N285" s="71">
        <f>VLOOKUP(B285,[1]极目数据!A:V,22,0)</f>
        <v>21.60889</v>
      </c>
      <c r="O285" s="60">
        <f>VLOOKUP(B285,[1]极目数据!A:L,11,0)</f>
        <v>1.27</v>
      </c>
      <c r="P285" s="70">
        <f>VLOOKUP(B285,[1]极目数据!A:J,10,0)</f>
        <v>0.078671</v>
      </c>
      <c r="Q285" s="60">
        <v>39.99</v>
      </c>
      <c r="R285" s="70">
        <f t="shared" si="9"/>
        <v>0.403680383939078</v>
      </c>
      <c r="S285" s="59">
        <f>VLOOKUP(B:B,[1]极目数据!A:H,8,FALSE)</f>
        <v>10</v>
      </c>
      <c r="T285" s="59"/>
      <c r="U285" s="60">
        <f>VLOOKUP(B:B,[1]极目数据!A:U,21,FALSE)</f>
        <v>126407</v>
      </c>
    </row>
    <row r="286" s="52" customFormat="1" ht="33.4" hidden="1" customHeight="1" spans="1:21">
      <c r="A286" s="60">
        <v>285</v>
      </c>
      <c r="B286" s="61" t="s">
        <v>1636</v>
      </c>
      <c r="C286" s="61" t="s">
        <v>1637</v>
      </c>
      <c r="D286" s="60" t="s">
        <v>992</v>
      </c>
      <c r="E286" s="60" t="s">
        <v>993</v>
      </c>
      <c r="F286" s="62" t="s">
        <v>1638</v>
      </c>
      <c r="G286" s="60">
        <v>864211</v>
      </c>
      <c r="H286" s="60">
        <v>378</v>
      </c>
      <c r="I286" s="70">
        <f>VLOOKUP(B286,[1]极目数据!A:D,4,0)</f>
        <v>0.72541</v>
      </c>
      <c r="J286" s="60" t="str">
        <f t="shared" si="8"/>
        <v>长尾词</v>
      </c>
      <c r="K286" s="70">
        <f>VLOOKUP(B286,[1]极目数据!A:S,19,0)</f>
        <v>0.3067</v>
      </c>
      <c r="L286" s="70">
        <f>VLOOKUP(B286,[1]极目数据!A:T,20,0)</f>
        <v>0.2</v>
      </c>
      <c r="M286" s="60">
        <f>VLOOKUP(B286,[1]极目数据!A:P,16,0)</f>
        <v>8</v>
      </c>
      <c r="N286" s="71">
        <f>VLOOKUP(B286,[1]极目数据!A:V,22,0)</f>
        <v>26.18489</v>
      </c>
      <c r="O286" s="60">
        <f>VLOOKUP(B286,[1]极目数据!A:L,11,0)</f>
        <v>1.55</v>
      </c>
      <c r="P286" s="70">
        <f>VLOOKUP(B286,[1]极目数据!A:J,10,0)</f>
        <v>0.078671</v>
      </c>
      <c r="Q286" s="60">
        <v>39.99</v>
      </c>
      <c r="R286" s="70">
        <f t="shared" si="9"/>
        <v>0.492680783547694</v>
      </c>
      <c r="S286" s="59">
        <f>VLOOKUP(B:B,[1]极目数据!A:H,8,FALSE)</f>
        <v>10</v>
      </c>
      <c r="T286" s="59"/>
      <c r="U286" s="60">
        <f>VLOOKUP(B:B,[1]极目数据!A:U,21,FALSE)</f>
        <v>0</v>
      </c>
    </row>
    <row r="287" s="52" customFormat="1" ht="33.4" hidden="1" customHeight="1" spans="1:21">
      <c r="A287" s="60">
        <v>286</v>
      </c>
      <c r="B287" s="61" t="s">
        <v>1639</v>
      </c>
      <c r="C287" s="61" t="s">
        <v>1399</v>
      </c>
      <c r="D287" s="60" t="s">
        <v>992</v>
      </c>
      <c r="E287" s="60" t="s">
        <v>993</v>
      </c>
      <c r="F287" s="62" t="s">
        <v>1029</v>
      </c>
      <c r="G287" s="60">
        <v>875628</v>
      </c>
      <c r="H287" s="60">
        <v>373</v>
      </c>
      <c r="I287" s="70">
        <f>VLOOKUP(B287,[1]极目数据!A:D,4,0)</f>
        <v>0.230769</v>
      </c>
      <c r="J287" s="60" t="str">
        <f t="shared" si="8"/>
        <v>长尾词</v>
      </c>
      <c r="K287" s="70">
        <f>VLOOKUP(B287,[1]极目数据!A:S,19,0)</f>
        <v>0.2568</v>
      </c>
      <c r="L287" s="70">
        <f>VLOOKUP(B287,[1]极目数据!A:T,20,0)</f>
        <v>0.1333</v>
      </c>
      <c r="M287" s="60">
        <f>VLOOKUP(B287,[1]极目数据!A:P,16,0)</f>
        <v>8</v>
      </c>
      <c r="N287" s="71">
        <f>VLOOKUP(B287,[1]极目数据!A:V,22,0)</f>
        <v>24.194343</v>
      </c>
      <c r="O287" s="60">
        <f>VLOOKUP(B287,[1]极目数据!A:L,11,0)</f>
        <v>0.87</v>
      </c>
      <c r="P287" s="70">
        <f>VLOOKUP(B287,[1]极目数据!A:J,10,0)</f>
        <v>0.047118</v>
      </c>
      <c r="Q287" s="60">
        <v>39.99</v>
      </c>
      <c r="R287" s="70">
        <f t="shared" si="9"/>
        <v>0.461722459775774</v>
      </c>
      <c r="S287" s="59">
        <f>VLOOKUP(B:B,[1]极目数据!A:H,8,FALSE)</f>
        <v>5</v>
      </c>
      <c r="T287" s="59"/>
      <c r="U287" s="60">
        <f>VLOOKUP(B:B,[1]极目数据!A:U,21,FALSE)</f>
        <v>1308</v>
      </c>
    </row>
    <row r="288" s="52" customFormat="1" ht="33.4" hidden="1" customHeight="1" spans="1:21">
      <c r="A288" s="60">
        <v>287</v>
      </c>
      <c r="B288" s="61" t="s">
        <v>1640</v>
      </c>
      <c r="C288" s="61" t="s">
        <v>1197</v>
      </c>
      <c r="D288" s="60" t="s">
        <v>1018</v>
      </c>
      <c r="E288" s="60" t="s">
        <v>993</v>
      </c>
      <c r="F288" s="62" t="s">
        <v>1332</v>
      </c>
      <c r="G288" s="60">
        <v>875628</v>
      </c>
      <c r="H288" s="60">
        <v>373</v>
      </c>
      <c r="I288" s="70">
        <f>VLOOKUP(B288,[1]极目数据!A:D,4,0)</f>
        <v>-0.047297</v>
      </c>
      <c r="J288" s="60" t="str">
        <f t="shared" si="8"/>
        <v>长尾词</v>
      </c>
      <c r="K288" s="70">
        <f>VLOOKUP(B288,[1]极目数据!A:S,19,0)</f>
        <v>0.2973</v>
      </c>
      <c r="L288" s="70">
        <f>VLOOKUP(B288,[1]极目数据!A:T,20,0)</f>
        <v>0.0834</v>
      </c>
      <c r="M288" s="60">
        <f>VLOOKUP(B288,[1]极目数据!A:P,16,0)</f>
        <v>8</v>
      </c>
      <c r="N288" s="71">
        <f>VLOOKUP(B288,[1]极目数据!A:V,22,0)</f>
        <v>5.647423</v>
      </c>
      <c r="O288" s="60">
        <f>VLOOKUP(B288,[1]极目数据!A:L,11,0)</f>
        <v>0.61</v>
      </c>
      <c r="P288" s="70">
        <f>VLOOKUP(B288,[1]极目数据!A:J,10,0)</f>
        <v>0.14697</v>
      </c>
      <c r="Q288" s="60">
        <v>39.99</v>
      </c>
      <c r="R288" s="70">
        <f t="shared" si="9"/>
        <v>0.103788619809235</v>
      </c>
      <c r="S288" s="60">
        <f>VLOOKUP(B:B,[1]极目数据!A:H,8,FALSE)</f>
        <v>18</v>
      </c>
      <c r="T288" s="60"/>
      <c r="U288" s="60">
        <f>VLOOKUP(B:B,[1]极目数据!A:U,21,FALSE)</f>
        <v>79176</v>
      </c>
    </row>
    <row r="289" s="52" customFormat="1" ht="33.4" hidden="1" customHeight="1" spans="1:21">
      <c r="A289" s="60">
        <v>288</v>
      </c>
      <c r="B289" s="61" t="s">
        <v>1641</v>
      </c>
      <c r="C289" s="61" t="s">
        <v>1642</v>
      </c>
      <c r="D289" s="60" t="s">
        <v>1018</v>
      </c>
      <c r="E289" s="60" t="s">
        <v>993</v>
      </c>
      <c r="F289" s="62" t="s">
        <v>1643</v>
      </c>
      <c r="G289" s="60">
        <v>875628</v>
      </c>
      <c r="H289" s="60">
        <v>373</v>
      </c>
      <c r="I289" s="70">
        <f>VLOOKUP(B289,[1]极目数据!A:D,4,0)</f>
        <v>0.04</v>
      </c>
      <c r="J289" s="60" t="str">
        <f t="shared" si="8"/>
        <v>长尾词</v>
      </c>
      <c r="K289" s="70">
        <f>VLOOKUP(B289,[1]极目数据!A:S,19,0)</f>
        <v>0.4594</v>
      </c>
      <c r="L289" s="70">
        <f>VLOOKUP(B289,[1]极目数据!A:T,20,0)</f>
        <v>0.3333</v>
      </c>
      <c r="M289" s="60">
        <f>VLOOKUP(B289,[1]极目数据!A:P,16,0)</f>
        <v>8</v>
      </c>
      <c r="N289" s="71">
        <f>VLOOKUP(B289,[1]极目数据!A:V,22,0)</f>
        <v>7.3242</v>
      </c>
      <c r="O289" s="60">
        <f>VLOOKUP(B289,[1]极目数据!A:L,11,0)</f>
        <v>0.57</v>
      </c>
      <c r="P289" s="70">
        <f>VLOOKUP(B289,[1]极目数据!A:J,10,0)</f>
        <v>0.106496</v>
      </c>
      <c r="Q289" s="60">
        <v>39.99</v>
      </c>
      <c r="R289" s="70">
        <f t="shared" si="9"/>
        <v>0.133841302873795</v>
      </c>
      <c r="S289" s="60">
        <f>VLOOKUP(B:B,[1]极目数据!A:H,8,FALSE)</f>
        <v>15</v>
      </c>
      <c r="T289" s="60"/>
      <c r="U289" s="60">
        <f>VLOOKUP(B:B,[1]极目数据!A:U,21,FALSE)</f>
        <v>49605</v>
      </c>
    </row>
    <row r="290" s="52" customFormat="1" ht="33.4" hidden="1" customHeight="1" spans="1:21">
      <c r="A290" s="60">
        <v>289</v>
      </c>
      <c r="B290" s="61" t="s">
        <v>1644</v>
      </c>
      <c r="C290" s="61" t="s">
        <v>1000</v>
      </c>
      <c r="D290" s="60" t="s">
        <v>992</v>
      </c>
      <c r="E290" s="60" t="s">
        <v>993</v>
      </c>
      <c r="F290" s="62" t="s">
        <v>1026</v>
      </c>
      <c r="G290" s="60">
        <v>875628</v>
      </c>
      <c r="H290" s="60">
        <v>373</v>
      </c>
      <c r="I290" s="70">
        <f>VLOOKUP(B290,[1]极目数据!A:D,4,0)</f>
        <v>0.291925</v>
      </c>
      <c r="J290" s="60" t="str">
        <f t="shared" si="8"/>
        <v>长尾词</v>
      </c>
      <c r="K290" s="70">
        <f>VLOOKUP(B290,[1]极目数据!A:S,19,0)</f>
        <v>0.1893</v>
      </c>
      <c r="L290" s="70">
        <f>VLOOKUP(B290,[1]极目数据!A:T,20,0)</f>
        <v>0</v>
      </c>
      <c r="M290" s="60">
        <f>VLOOKUP(B290,[1]极目数据!A:P,16,0)</f>
        <v>8</v>
      </c>
      <c r="N290" s="71">
        <f>VLOOKUP(B290,[1]极目数据!A:V,22,0)</f>
        <v>15.37898</v>
      </c>
      <c r="O290" s="60">
        <f>VLOOKUP(B290,[1]极目数据!A:L,11,0)</f>
        <v>0.69</v>
      </c>
      <c r="P290" s="70">
        <f>VLOOKUP(B290,[1]极目数据!A:J,10,0)</f>
        <v>0.058521</v>
      </c>
      <c r="Q290" s="60">
        <v>39.99</v>
      </c>
      <c r="R290" s="70">
        <f t="shared" si="9"/>
        <v>0.2948396913654</v>
      </c>
      <c r="S290" s="59">
        <f>VLOOKUP(B:B,[1]极目数据!A:H,8,FALSE)</f>
        <v>7</v>
      </c>
      <c r="T290" s="59"/>
      <c r="U290" s="60">
        <f>VLOOKUP(B:B,[1]极目数据!A:U,21,FALSE)</f>
        <v>3351</v>
      </c>
    </row>
    <row r="291" s="52" customFormat="1" ht="33.4" hidden="1" customHeight="1" spans="1:21">
      <c r="A291" s="60">
        <v>290</v>
      </c>
      <c r="B291" s="61" t="s">
        <v>1645</v>
      </c>
      <c r="C291" s="61" t="s">
        <v>1231</v>
      </c>
      <c r="D291" s="60" t="s">
        <v>992</v>
      </c>
      <c r="E291" s="60" t="s">
        <v>993</v>
      </c>
      <c r="F291" s="62" t="s">
        <v>1034</v>
      </c>
      <c r="G291" s="60">
        <v>887533</v>
      </c>
      <c r="H291" s="60">
        <v>368</v>
      </c>
      <c r="I291" s="70">
        <f>VLOOKUP(B291,[1]极目数据!A:D,4,0)</f>
        <v>0.126374</v>
      </c>
      <c r="J291" s="60" t="str">
        <f t="shared" si="8"/>
        <v>长尾词</v>
      </c>
      <c r="K291" s="70">
        <f>VLOOKUP(B291,[1]极目数据!A:S,19,0)</f>
        <v>0.2603</v>
      </c>
      <c r="L291" s="70">
        <f>VLOOKUP(B291,[1]极目数据!A:T,20,0)</f>
        <v>0.2692</v>
      </c>
      <c r="M291" s="60">
        <f>VLOOKUP(B291,[1]极目数据!A:P,16,0)</f>
        <v>8</v>
      </c>
      <c r="N291" s="71">
        <f>VLOOKUP(B291,[1]极目数据!A:V,22,0)</f>
        <v>12.075556</v>
      </c>
      <c r="O291" s="60">
        <f>VLOOKUP(B291,[1]极目数据!A:L,11,0)</f>
        <v>0.71</v>
      </c>
      <c r="P291" s="70">
        <f>VLOOKUP(B291,[1]极目数据!A:J,10,0)</f>
        <v>0.078671</v>
      </c>
      <c r="Q291" s="60">
        <v>39.99</v>
      </c>
      <c r="R291" s="70">
        <f t="shared" si="9"/>
        <v>0.225679584721847</v>
      </c>
      <c r="S291" s="59">
        <f>VLOOKUP(B:B,[1]极目数据!A:H,8,FALSE)</f>
        <v>9</v>
      </c>
      <c r="T291" s="59"/>
      <c r="U291" s="60">
        <f>VLOOKUP(B:B,[1]极目数据!A:U,21,FALSE)</f>
        <v>0</v>
      </c>
    </row>
    <row r="292" s="52" customFormat="1" ht="33.4" hidden="1" customHeight="1" spans="1:21">
      <c r="A292" s="60">
        <v>291</v>
      </c>
      <c r="B292" s="61" t="s">
        <v>1646</v>
      </c>
      <c r="C292" s="61" t="s">
        <v>996</v>
      </c>
      <c r="D292" s="60" t="s">
        <v>992</v>
      </c>
      <c r="E292" s="60" t="s">
        <v>993</v>
      </c>
      <c r="F292" s="62" t="s">
        <v>1647</v>
      </c>
      <c r="G292" s="60">
        <v>887533</v>
      </c>
      <c r="H292" s="60">
        <v>368</v>
      </c>
      <c r="I292" s="70">
        <f>VLOOKUP(B292,[1]极目数据!A:D,4,0)</f>
        <v>0.161473</v>
      </c>
      <c r="J292" s="60" t="str">
        <f t="shared" si="8"/>
        <v>长尾词</v>
      </c>
      <c r="K292" s="70">
        <f>VLOOKUP(B292,[1]极目数据!A:S,19,0)</f>
        <v>0.2192</v>
      </c>
      <c r="L292" s="70">
        <f>VLOOKUP(B292,[1]极目数据!A:T,20,0)</f>
        <v>0</v>
      </c>
      <c r="M292" s="60">
        <f>VLOOKUP(B292,[1]极目数据!A:P,16,0)</f>
        <v>8</v>
      </c>
      <c r="N292" s="71">
        <f>VLOOKUP(B292,[1]极目数据!A:V,22,0)</f>
        <v>10.931556</v>
      </c>
      <c r="O292" s="60">
        <f>VLOOKUP(B292,[1]极目数据!A:L,11,0)</f>
        <v>0.48</v>
      </c>
      <c r="P292" s="70">
        <f>VLOOKUP(B292,[1]极目数据!A:J,10,0)</f>
        <v>0.078671</v>
      </c>
      <c r="Q292" s="60">
        <v>39.99</v>
      </c>
      <c r="R292" s="70">
        <f t="shared" si="9"/>
        <v>0.15257211361477</v>
      </c>
      <c r="S292" s="59">
        <f>VLOOKUP(B:B,[1]极目数据!A:H,8,FALSE)</f>
        <v>9</v>
      </c>
      <c r="T292" s="59"/>
      <c r="U292" s="60">
        <f>VLOOKUP(B:B,[1]极目数据!A:U,21,FALSE)</f>
        <v>3644</v>
      </c>
    </row>
    <row r="293" s="52" customFormat="1" ht="33.4" hidden="1" customHeight="1" spans="1:21">
      <c r="A293" s="60">
        <v>292</v>
      </c>
      <c r="B293" s="61" t="s">
        <v>1648</v>
      </c>
      <c r="C293" s="61" t="s">
        <v>1649</v>
      </c>
      <c r="D293" s="60" t="s">
        <v>1018</v>
      </c>
      <c r="E293" s="60" t="s">
        <v>993</v>
      </c>
      <c r="F293" s="62" t="s">
        <v>1650</v>
      </c>
      <c r="G293" s="60">
        <v>887533</v>
      </c>
      <c r="H293" s="60">
        <v>368</v>
      </c>
      <c r="I293" s="70">
        <f>VLOOKUP(B293,[1]极目数据!A:D,4,0)</f>
        <v>-0.123932</v>
      </c>
      <c r="J293" s="60" t="str">
        <f t="shared" si="8"/>
        <v>长尾词</v>
      </c>
      <c r="K293" s="70">
        <f>VLOOKUP(B293,[1]极目数据!A:S,19,0)</f>
        <v>0.2603</v>
      </c>
      <c r="L293" s="70">
        <f>VLOOKUP(B293,[1]极目数据!A:T,20,0)</f>
        <v>0.0909</v>
      </c>
      <c r="M293" s="60">
        <f>VLOOKUP(B293,[1]极目数据!A:P,16,0)</f>
        <v>8</v>
      </c>
      <c r="N293" s="71">
        <f>VLOOKUP(B293,[1]极目数据!A:V,22,0)</f>
        <v>22.144551</v>
      </c>
      <c r="O293" s="60">
        <f>VLOOKUP(B293,[1]极目数据!A:L,11,0)</f>
        <v>0.97</v>
      </c>
      <c r="P293" s="70">
        <f>VLOOKUP(B293,[1]极目数据!A:J,10,0)</f>
        <v>0.055996</v>
      </c>
      <c r="Q293" s="60">
        <v>39.99</v>
      </c>
      <c r="R293" s="70">
        <f t="shared" si="9"/>
        <v>0.433174941353025</v>
      </c>
      <c r="S293" s="60">
        <f>VLOOKUP(B:B,[1]极目数据!A:H,8,FALSE)</f>
        <v>6</v>
      </c>
      <c r="T293" s="60"/>
      <c r="U293" s="60">
        <f>VLOOKUP(B:B,[1]极目数据!A:U,21,FALSE)</f>
        <v>124524</v>
      </c>
    </row>
    <row r="294" s="52" customFormat="1" ht="33.4" hidden="1" customHeight="1" spans="1:21">
      <c r="A294" s="60">
        <v>293</v>
      </c>
      <c r="B294" s="61" t="s">
        <v>1651</v>
      </c>
      <c r="C294" s="61" t="s">
        <v>1072</v>
      </c>
      <c r="D294" s="60" t="s">
        <v>992</v>
      </c>
      <c r="E294" s="60" t="s">
        <v>993</v>
      </c>
      <c r="F294" s="62" t="s">
        <v>1073</v>
      </c>
      <c r="G294" s="60">
        <v>887533</v>
      </c>
      <c r="H294" s="60">
        <v>368</v>
      </c>
      <c r="I294" s="70">
        <f>VLOOKUP(B294,[1]极目数据!A:D,4,0)</f>
        <v>-0.123932</v>
      </c>
      <c r="J294" s="60" t="str">
        <f t="shared" si="8"/>
        <v>长尾词</v>
      </c>
      <c r="K294" s="70">
        <f>VLOOKUP(B294,[1]极目数据!A:S,19,0)</f>
        <v>0.4932</v>
      </c>
      <c r="L294" s="70">
        <f>VLOOKUP(B294,[1]极目数据!A:T,20,0)</f>
        <v>0.4</v>
      </c>
      <c r="M294" s="60">
        <f>VLOOKUP(B294,[1]极目数据!A:P,16,0)</f>
        <v>8</v>
      </c>
      <c r="N294" s="71">
        <f>VLOOKUP(B294,[1]极目数据!A:V,22,0)</f>
        <v>14.157138</v>
      </c>
      <c r="O294" s="60">
        <f>VLOOKUP(B294,[1]极目数据!A:L,11,0)</f>
        <v>0.73</v>
      </c>
      <c r="P294" s="70">
        <f>VLOOKUP(B294,[1]极目数据!A:J,10,0)</f>
        <v>0.064279</v>
      </c>
      <c r="Q294" s="60">
        <v>39.99</v>
      </c>
      <c r="R294" s="70">
        <f t="shared" si="9"/>
        <v>0.283989539988336</v>
      </c>
      <c r="S294" s="59">
        <f>VLOOKUP(B:B,[1]极目数据!A:H,8,FALSE)</f>
        <v>8</v>
      </c>
      <c r="T294" s="59"/>
      <c r="U294" s="60">
        <f>VLOOKUP(B:B,[1]极目数据!A:U,21,FALSE)</f>
        <v>76180</v>
      </c>
    </row>
    <row r="295" s="52" customFormat="1" ht="33.4" hidden="1" customHeight="1" spans="1:21">
      <c r="A295" s="60">
        <v>294</v>
      </c>
      <c r="B295" s="61" t="s">
        <v>1652</v>
      </c>
      <c r="C295" s="61" t="s">
        <v>1116</v>
      </c>
      <c r="D295" s="60" t="s">
        <v>1018</v>
      </c>
      <c r="E295" s="60" t="s">
        <v>993</v>
      </c>
      <c r="F295" s="62" t="s">
        <v>1117</v>
      </c>
      <c r="G295" s="60">
        <v>899706</v>
      </c>
      <c r="H295" s="60">
        <v>363</v>
      </c>
      <c r="I295" s="70">
        <f>VLOOKUP(B295,[1]极目数据!A:D,4,0)</f>
        <v>-0.221154</v>
      </c>
      <c r="J295" s="60" t="str">
        <f t="shared" si="8"/>
        <v>长尾词</v>
      </c>
      <c r="K295" s="70">
        <f>VLOOKUP(B295,[1]极目数据!A:S,19,0)</f>
        <v>0.25</v>
      </c>
      <c r="L295" s="70">
        <f>VLOOKUP(B295,[1]极目数据!A:T,20,0)</f>
        <v>0.25</v>
      </c>
      <c r="M295" s="60">
        <f>VLOOKUP(B295,[1]极目数据!A:P,16,0)</f>
        <v>8</v>
      </c>
      <c r="N295" s="71">
        <f>VLOOKUP(B295,[1]极目数据!A:V,22,0)</f>
        <v>56.051304</v>
      </c>
      <c r="O295" s="60">
        <f>VLOOKUP(B295,[1]极目数据!A:L,11,0)</f>
        <v>1.1</v>
      </c>
      <c r="P295" s="70">
        <f>VLOOKUP(B295,[1]极目数据!A:J,10,0)</f>
        <v>0.026048</v>
      </c>
      <c r="Q295" s="60">
        <v>39.99</v>
      </c>
      <c r="R295" s="70">
        <f t="shared" si="9"/>
        <v>1.05600724505451</v>
      </c>
      <c r="S295" s="60">
        <f>VLOOKUP(B:B,[1]极目数据!A:H,8,FALSE)</f>
        <v>3</v>
      </c>
      <c r="T295" s="60"/>
      <c r="U295" s="60">
        <f>VLOOKUP(B:B,[1]极目数据!A:U,21,FALSE)</f>
        <v>54682</v>
      </c>
    </row>
    <row r="296" s="52" customFormat="1" ht="33.4" hidden="1" customHeight="1" spans="1:21">
      <c r="A296" s="60">
        <v>295</v>
      </c>
      <c r="B296" s="61" t="s">
        <v>1653</v>
      </c>
      <c r="C296" s="61" t="s">
        <v>996</v>
      </c>
      <c r="D296" s="60" t="s">
        <v>1018</v>
      </c>
      <c r="E296" s="60" t="s">
        <v>993</v>
      </c>
      <c r="F296" s="62" t="s">
        <v>1647</v>
      </c>
      <c r="G296" s="60">
        <v>899706</v>
      </c>
      <c r="H296" s="60">
        <v>363</v>
      </c>
      <c r="I296" s="70">
        <f>VLOOKUP(B296,[1]极目数据!A:D,4,0)</f>
        <v>0.391753</v>
      </c>
      <c r="J296" s="60" t="str">
        <f t="shared" si="8"/>
        <v>长尾词</v>
      </c>
      <c r="K296" s="70">
        <f>VLOOKUP(B296,[1]极目数据!A:S,19,0)</f>
        <v>0.1945</v>
      </c>
      <c r="L296" s="70">
        <f>VLOOKUP(B296,[1]极目数据!A:T,20,0)</f>
        <v>0.1429</v>
      </c>
      <c r="M296" s="60">
        <f>VLOOKUP(B296,[1]极目数据!A:P,16,0)</f>
        <v>8</v>
      </c>
      <c r="N296" s="71">
        <f>VLOOKUP(B296,[1]极目数据!A:V,22,0)</f>
        <v>8.672334</v>
      </c>
      <c r="O296" s="60">
        <f>VLOOKUP(B296,[1]极目数据!A:L,11,0)</f>
        <v>0.32</v>
      </c>
      <c r="P296" s="70">
        <f>VLOOKUP(B296,[1]极目数据!A:J,10,0)</f>
        <v>0.04843</v>
      </c>
      <c r="Q296" s="60">
        <v>39.99</v>
      </c>
      <c r="R296" s="70">
        <f t="shared" si="9"/>
        <v>0.165228174687694</v>
      </c>
      <c r="S296" s="60">
        <f>VLOOKUP(B:B,[1]极目数据!A:H,8,FALSE)</f>
        <v>5</v>
      </c>
      <c r="T296" s="60"/>
      <c r="U296" s="60">
        <f>VLOOKUP(B:B,[1]极目数据!A:U,21,FALSE)</f>
        <v>3782</v>
      </c>
    </row>
    <row r="297" s="52" customFormat="1" ht="33.4" hidden="1" customHeight="1" spans="1:21">
      <c r="A297" s="60">
        <v>296</v>
      </c>
      <c r="B297" s="61" t="s">
        <v>1654</v>
      </c>
      <c r="C297" s="61" t="s">
        <v>1655</v>
      </c>
      <c r="D297" s="60" t="s">
        <v>1018</v>
      </c>
      <c r="E297" s="60" t="s">
        <v>993</v>
      </c>
      <c r="F297" s="62" t="s">
        <v>1656</v>
      </c>
      <c r="G297" s="60">
        <v>912286</v>
      </c>
      <c r="H297" s="60">
        <v>358</v>
      </c>
      <c r="I297" s="70">
        <f>VLOOKUP(B297,[1]极目数据!A:D,4,0)</f>
        <v>0.104317</v>
      </c>
      <c r="J297" s="60" t="str">
        <f t="shared" si="8"/>
        <v>长尾词</v>
      </c>
      <c r="K297" s="70">
        <f>VLOOKUP(B297,[1]极目数据!A:S,19,0)</f>
        <v>0.2535</v>
      </c>
      <c r="L297" s="70">
        <f>VLOOKUP(B297,[1]极目数据!A:T,20,0)</f>
        <v>0.1333</v>
      </c>
      <c r="M297" s="60">
        <f>VLOOKUP(B297,[1]极目数据!A:P,16,0)</f>
        <v>8</v>
      </c>
      <c r="N297" s="71">
        <f>VLOOKUP(B297,[1]极目数据!A:V,22,0)</f>
        <v>11.1476</v>
      </c>
      <c r="O297" s="60">
        <f>VLOOKUP(B297,[1]极目数据!A:L,11,0)</f>
        <v>1.07</v>
      </c>
      <c r="P297" s="70">
        <f>VLOOKUP(B297,[1]极目数据!A:J,10,0)</f>
        <v>0.111235</v>
      </c>
      <c r="Q297" s="60">
        <v>39.99</v>
      </c>
      <c r="R297" s="70">
        <f t="shared" si="9"/>
        <v>0.240541998222619</v>
      </c>
      <c r="S297" s="60">
        <f>VLOOKUP(B:B,[1]极目数据!A:H,8,FALSE)</f>
        <v>11</v>
      </c>
      <c r="T297" s="60"/>
      <c r="U297" s="60">
        <f>VLOOKUP(B:B,[1]极目数据!A:U,21,FALSE)</f>
        <v>0</v>
      </c>
    </row>
    <row r="298" s="52" customFormat="1" ht="33.4" hidden="1" customHeight="1" spans="1:21">
      <c r="A298" s="60">
        <v>297</v>
      </c>
      <c r="B298" s="61" t="s">
        <v>1657</v>
      </c>
      <c r="C298" s="61" t="s">
        <v>1658</v>
      </c>
      <c r="D298" s="60" t="s">
        <v>992</v>
      </c>
      <c r="E298" s="60" t="s">
        <v>993</v>
      </c>
      <c r="F298" s="62" t="s">
        <v>1170</v>
      </c>
      <c r="G298" s="60">
        <v>938500</v>
      </c>
      <c r="H298" s="60">
        <v>348</v>
      </c>
      <c r="I298" s="70">
        <f>VLOOKUP(B298,[1]极目数据!A:D,4,0)</f>
        <v>0.042781</v>
      </c>
      <c r="J298" s="60" t="str">
        <f t="shared" si="8"/>
        <v>长尾词</v>
      </c>
      <c r="K298" s="70">
        <f>VLOOKUP(B298,[1]极目数据!A:S,19,0)</f>
        <v>0.5507</v>
      </c>
      <c r="L298" s="70">
        <f>VLOOKUP(B298,[1]极目数据!A:T,20,0)</f>
        <v>0.1818</v>
      </c>
      <c r="M298" s="60">
        <f>VLOOKUP(B298,[1]极目数据!A:P,16,0)</f>
        <v>8</v>
      </c>
      <c r="N298" s="71">
        <f>VLOOKUP(B298,[1]极目数据!A:V,22,0)</f>
        <v>11.821334</v>
      </c>
      <c r="O298" s="60">
        <f>VLOOKUP(B298,[1]极目数据!A:L,11,0)</f>
        <v>0.7</v>
      </c>
      <c r="P298" s="70">
        <f>VLOOKUP(B298,[1]极目数据!A:J,10,0)</f>
        <v>0.078671</v>
      </c>
      <c r="Q298" s="60">
        <v>39.99</v>
      </c>
      <c r="R298" s="70">
        <f t="shared" si="9"/>
        <v>0.222500999021539</v>
      </c>
      <c r="S298" s="59">
        <f>VLOOKUP(B:B,[1]极目数据!A:H,8,FALSE)</f>
        <v>9</v>
      </c>
      <c r="T298" s="59"/>
      <c r="U298" s="60">
        <f>VLOOKUP(B:B,[1]极目数据!A:U,21,FALSE)</f>
        <v>970</v>
      </c>
    </row>
    <row r="299" s="52" customFormat="1" ht="33.4" hidden="1" customHeight="1" spans="1:21">
      <c r="A299" s="60">
        <v>298</v>
      </c>
      <c r="B299" s="61" t="s">
        <v>1659</v>
      </c>
      <c r="C299" s="61" t="s">
        <v>1197</v>
      </c>
      <c r="D299" s="60" t="s">
        <v>1018</v>
      </c>
      <c r="E299" s="60" t="s">
        <v>993</v>
      </c>
      <c r="F299" s="62" t="s">
        <v>1026</v>
      </c>
      <c r="G299" s="60">
        <v>938500</v>
      </c>
      <c r="H299" s="60">
        <v>348</v>
      </c>
      <c r="I299" s="70">
        <f>VLOOKUP(B299,[1]极目数据!A:D,4,0)</f>
        <v>-0.1841</v>
      </c>
      <c r="J299" s="60" t="str">
        <f t="shared" si="8"/>
        <v>长尾词</v>
      </c>
      <c r="K299" s="70">
        <f>VLOOKUP(B299,[1]极目数据!A:S,19,0)</f>
        <v>0.3623</v>
      </c>
      <c r="L299" s="70">
        <f>VLOOKUP(B299,[1]极目数据!A:T,20,0)</f>
        <v>0.1904</v>
      </c>
      <c r="M299" s="60">
        <f>VLOOKUP(B299,[1]极目数据!A:P,16,0)</f>
        <v>8</v>
      </c>
      <c r="N299" s="71">
        <f>VLOOKUP(B299,[1]极目数据!A:V,22,0)</f>
        <v>5.467259</v>
      </c>
      <c r="O299" s="60">
        <f>VLOOKUP(B299,[1]极目数据!A:L,11,0)</f>
        <v>0.71</v>
      </c>
      <c r="P299" s="70">
        <f>VLOOKUP(B299,[1]极目数据!A:J,10,0)</f>
        <v>0.171933</v>
      </c>
      <c r="Q299" s="60">
        <v>39.99</v>
      </c>
      <c r="R299" s="70">
        <f t="shared" si="9"/>
        <v>0.103263705104037</v>
      </c>
      <c r="S299" s="60">
        <f>VLOOKUP(B:B,[1]极目数据!A:H,8,FALSE)</f>
        <v>22</v>
      </c>
      <c r="T299" s="60"/>
      <c r="U299" s="60">
        <f>VLOOKUP(B:B,[1]极目数据!A:U,21,FALSE)</f>
        <v>11659</v>
      </c>
    </row>
    <row r="300" s="52" customFormat="1" ht="33.4" customHeight="1" spans="1:21">
      <c r="A300" s="60">
        <v>299</v>
      </c>
      <c r="B300" s="68" t="s">
        <v>1660</v>
      </c>
      <c r="C300" s="61" t="s">
        <v>1661</v>
      </c>
      <c r="D300" s="60" t="s">
        <v>992</v>
      </c>
      <c r="E300" s="60" t="s">
        <v>993</v>
      </c>
      <c r="F300" s="62" t="s">
        <v>1007</v>
      </c>
      <c r="G300" s="60">
        <v>938500</v>
      </c>
      <c r="H300" s="60">
        <v>348</v>
      </c>
      <c r="I300" s="70">
        <f>VLOOKUP(B300,[1]极目数据!A:D,4,0)</f>
        <v>0.21118</v>
      </c>
      <c r="J300" s="60" t="str">
        <f t="shared" si="8"/>
        <v>长尾词</v>
      </c>
      <c r="K300" s="70">
        <f>VLOOKUP(B300,[1]极目数据!A:S,19,0)</f>
        <v>0.4058</v>
      </c>
      <c r="L300" s="70">
        <f>VLOOKUP(B300,[1]极目数据!A:T,20,0)</f>
        <v>0.1667</v>
      </c>
      <c r="M300" s="60">
        <f>VLOOKUP(B300,[1]极目数据!A:P,16,0)</f>
        <v>8</v>
      </c>
      <c r="N300" s="71">
        <f>VLOOKUP(B300,[1]极目数据!A:V,22,0)</f>
        <v>19.517532</v>
      </c>
      <c r="O300" s="60">
        <f>VLOOKUP(B300,[1]极目数据!A:L,11,0)</f>
        <v>1.61</v>
      </c>
      <c r="P300" s="72">
        <f>VLOOKUP(B300,[1]极目数据!A:J,10,0)</f>
        <v>0.110157</v>
      </c>
      <c r="Q300" s="60">
        <v>39.99</v>
      </c>
      <c r="R300" s="70">
        <f t="shared" si="9"/>
        <v>0.365478952914967</v>
      </c>
      <c r="S300" s="59">
        <f>VLOOKUP(B:B,[1]极目数据!A:H,8,FALSE)</f>
        <v>14</v>
      </c>
      <c r="T300" s="73">
        <f>S300/7</f>
        <v>2</v>
      </c>
      <c r="U300" s="60">
        <f>VLOOKUP(B:B,[1]极目数据!A:U,21,FALSE)</f>
        <v>8166</v>
      </c>
    </row>
    <row r="301" s="52" customFormat="1" ht="33.4" hidden="1" customHeight="1" spans="1:21">
      <c r="A301" s="60">
        <v>300</v>
      </c>
      <c r="B301" s="61" t="s">
        <v>1662</v>
      </c>
      <c r="C301" s="61" t="s">
        <v>1063</v>
      </c>
      <c r="D301" s="60" t="s">
        <v>992</v>
      </c>
      <c r="E301" s="60" t="s">
        <v>993</v>
      </c>
      <c r="F301" s="62" t="s">
        <v>998</v>
      </c>
      <c r="G301" s="60">
        <v>938500</v>
      </c>
      <c r="H301" s="60">
        <v>348</v>
      </c>
      <c r="I301" s="70">
        <f>VLOOKUP(B301,[1]极目数据!A:D,4,0)</f>
        <v>-0.095128</v>
      </c>
      <c r="J301" s="60" t="str">
        <f t="shared" si="8"/>
        <v>长尾词</v>
      </c>
      <c r="K301" s="70">
        <f>VLOOKUP(B301,[1]极目数据!A:S,19,0)</f>
        <v>0.4203</v>
      </c>
      <c r="L301" s="70">
        <f>VLOOKUP(B301,[1]极目数据!A:T,20,0)</f>
        <v>0.2858</v>
      </c>
      <c r="M301" s="60">
        <f>VLOOKUP(B301,[1]极目数据!A:P,16,0)</f>
        <v>8</v>
      </c>
      <c r="N301" s="71">
        <f>VLOOKUP(B301,[1]极目数据!A:V,22,0)</f>
        <v>23.999434</v>
      </c>
      <c r="O301" s="60">
        <f>VLOOKUP(B301,[1]极目数据!A:L,11,0)</f>
        <v>0.92</v>
      </c>
      <c r="P301" s="70">
        <f>VLOOKUP(B301,[1]极目数据!A:J,10,0)</f>
        <v>0.055001</v>
      </c>
      <c r="Q301" s="60">
        <v>39.99</v>
      </c>
      <c r="R301" s="70">
        <f t="shared" si="9"/>
        <v>0.41827878471045</v>
      </c>
      <c r="S301" s="59">
        <f>VLOOKUP(B:B,[1]极目数据!A:H,8,FALSE)</f>
        <v>6</v>
      </c>
      <c r="T301" s="59"/>
      <c r="U301" s="60">
        <f>VLOOKUP(B:B,[1]极目数据!A:U,21,FALSE)</f>
        <v>3845</v>
      </c>
    </row>
    <row r="302" s="52" customFormat="1" ht="33.4" hidden="1" customHeight="1" spans="1:21">
      <c r="A302" s="60">
        <v>301</v>
      </c>
      <c r="B302" s="61" t="s">
        <v>1663</v>
      </c>
      <c r="C302" s="61" t="s">
        <v>1664</v>
      </c>
      <c r="D302" s="60" t="s">
        <v>1018</v>
      </c>
      <c r="E302" s="60" t="s">
        <v>993</v>
      </c>
      <c r="F302" s="62" t="s">
        <v>1026</v>
      </c>
      <c r="G302" s="60">
        <v>938500</v>
      </c>
      <c r="H302" s="60">
        <v>348</v>
      </c>
      <c r="I302" s="70">
        <f>VLOOKUP(B302,[1]极目数据!A:D,4,0)</f>
        <v>0.535433</v>
      </c>
      <c r="J302" s="60" t="str">
        <f t="shared" si="8"/>
        <v>长尾词</v>
      </c>
      <c r="K302" s="70">
        <f>VLOOKUP(B302,[1]极目数据!A:S,19,0)</f>
        <v>0.3189</v>
      </c>
      <c r="L302" s="70">
        <f>VLOOKUP(B302,[1]极目数据!A:T,20,0)</f>
        <v>0.4545</v>
      </c>
      <c r="M302" s="60">
        <f>VLOOKUP(B302,[1]极目数据!A:P,16,0)</f>
        <v>8</v>
      </c>
      <c r="N302" s="71">
        <f>VLOOKUP(B302,[1]极目数据!A:V,22,0)</f>
        <v>9.019167</v>
      </c>
      <c r="O302" s="60">
        <f>VLOOKUP(B302,[1]极目数据!A:L,11,0)</f>
        <v>0.59</v>
      </c>
      <c r="P302" s="70">
        <f>VLOOKUP(B302,[1]极目数据!A:J,10,0)</f>
        <v>0.087591</v>
      </c>
      <c r="Q302" s="60">
        <v>39.99</v>
      </c>
      <c r="R302" s="70">
        <f t="shared" si="9"/>
        <v>0.168438406024655</v>
      </c>
      <c r="S302" s="60">
        <f>VLOOKUP(B:B,[1]极目数据!A:H,8,FALSE)</f>
        <v>11</v>
      </c>
      <c r="T302" s="60"/>
      <c r="U302" s="60">
        <f>VLOOKUP(B:B,[1]极目数据!A:U,21,FALSE)</f>
        <v>0</v>
      </c>
    </row>
    <row r="303" s="52" customFormat="1" ht="33.4" hidden="1" customHeight="1" spans="1:21">
      <c r="A303" s="60">
        <v>302</v>
      </c>
      <c r="B303" s="61" t="s">
        <v>1665</v>
      </c>
      <c r="C303" s="61" t="s">
        <v>1666</v>
      </c>
      <c r="D303" s="60" t="s">
        <v>992</v>
      </c>
      <c r="E303" s="60" t="s">
        <v>993</v>
      </c>
      <c r="F303" s="62" t="s">
        <v>1667</v>
      </c>
      <c r="G303" s="60">
        <v>951965</v>
      </c>
      <c r="H303" s="60">
        <v>343</v>
      </c>
      <c r="I303" s="70">
        <f>VLOOKUP(B303,[1]极目数据!A:D,4,0)</f>
        <v>0.04065</v>
      </c>
      <c r="J303" s="60" t="str">
        <f t="shared" si="8"/>
        <v>长尾词</v>
      </c>
      <c r="K303" s="70">
        <f>VLOOKUP(B303,[1]极目数据!A:S,19,0)</f>
        <v>0.3971</v>
      </c>
      <c r="L303" s="70">
        <f>VLOOKUP(B303,[1]极目数据!A:T,20,0)</f>
        <v>0.2381</v>
      </c>
      <c r="M303" s="60">
        <f>VLOOKUP(B303,[1]极目数据!A:P,16,0)</f>
        <v>8</v>
      </c>
      <c r="N303" s="71">
        <f>VLOOKUP(B303,[1]极目数据!A:V,22,0)</f>
        <v>23.642668</v>
      </c>
      <c r="O303" s="60">
        <f>VLOOKUP(B303,[1]极目数据!A:L,11,0)</f>
        <v>1.4</v>
      </c>
      <c r="P303" s="70">
        <f>VLOOKUP(B303,[1]极目数据!A:J,10,0)</f>
        <v>0.078671</v>
      </c>
      <c r="Q303" s="60">
        <v>39.99</v>
      </c>
      <c r="R303" s="70">
        <f t="shared" si="9"/>
        <v>0.445001998043078</v>
      </c>
      <c r="S303" s="59">
        <f>VLOOKUP(B:B,[1]极目数据!A:H,8,FALSE)</f>
        <v>9</v>
      </c>
      <c r="T303" s="59"/>
      <c r="U303" s="60">
        <f>VLOOKUP(B:B,[1]极目数据!A:U,21,FALSE)</f>
        <v>9688</v>
      </c>
    </row>
    <row r="304" s="52" customFormat="1" ht="33.4" hidden="1" customHeight="1" spans="1:21">
      <c r="A304" s="60">
        <v>303</v>
      </c>
      <c r="B304" s="61" t="s">
        <v>1668</v>
      </c>
      <c r="C304" s="61" t="s">
        <v>1669</v>
      </c>
      <c r="D304" s="60" t="s">
        <v>1018</v>
      </c>
      <c r="E304" s="60" t="s">
        <v>993</v>
      </c>
      <c r="F304" s="62" t="s">
        <v>1001</v>
      </c>
      <c r="G304" s="60">
        <v>951965</v>
      </c>
      <c r="H304" s="60">
        <v>343</v>
      </c>
      <c r="I304" s="70">
        <f>VLOOKUP(B304,[1]极目数据!A:D,4,0)</f>
        <v>0.072626</v>
      </c>
      <c r="J304" s="60" t="str">
        <f t="shared" si="8"/>
        <v>长尾词</v>
      </c>
      <c r="K304" s="70">
        <f>VLOOKUP(B304,[1]极目数据!A:S,19,0)</f>
        <v>0.4264</v>
      </c>
      <c r="L304" s="70">
        <f>VLOOKUP(B304,[1]极目数据!A:T,20,0)</f>
        <v>0.3125</v>
      </c>
      <c r="M304" s="60">
        <f>VLOOKUP(B304,[1]极目数据!A:P,16,0)</f>
        <v>8</v>
      </c>
      <c r="N304" s="71">
        <f>VLOOKUP(B304,[1]极目数据!A:V,22,0)</f>
        <v>14.52484</v>
      </c>
      <c r="O304" s="60">
        <f>VLOOKUP(B304,[1]极目数据!A:L,11,0)</f>
        <v>1.11</v>
      </c>
      <c r="P304" s="70">
        <f>VLOOKUP(B304,[1]极目数据!A:J,10,0)</f>
        <v>0.086748</v>
      </c>
      <c r="Q304" s="60">
        <v>39.99</v>
      </c>
      <c r="R304" s="70">
        <f t="shared" si="9"/>
        <v>0.319972094282389</v>
      </c>
      <c r="S304" s="60">
        <f>VLOOKUP(B:B,[1]极目数据!A:H,8,FALSE)</f>
        <v>10</v>
      </c>
      <c r="T304" s="60"/>
      <c r="U304" s="60">
        <f>VLOOKUP(B:B,[1]极目数据!A:U,21,FALSE)</f>
        <v>110505</v>
      </c>
    </row>
    <row r="305" s="52" customFormat="1" ht="33.4" hidden="1" customHeight="1" spans="1:21">
      <c r="A305" s="60">
        <v>304</v>
      </c>
      <c r="B305" s="68" t="s">
        <v>1670</v>
      </c>
      <c r="C305" s="61" t="s">
        <v>1197</v>
      </c>
      <c r="D305" s="60" t="s">
        <v>1018</v>
      </c>
      <c r="E305" s="60" t="s">
        <v>993</v>
      </c>
      <c r="F305" s="62" t="s">
        <v>1026</v>
      </c>
      <c r="G305" s="60">
        <v>951965</v>
      </c>
      <c r="H305" s="60">
        <v>343</v>
      </c>
      <c r="I305" s="70">
        <f>VLOOKUP(B305,[1]极目数据!A:D,4,0)</f>
        <v>-0.219512</v>
      </c>
      <c r="J305" s="60" t="str">
        <f t="shared" si="8"/>
        <v>长尾词</v>
      </c>
      <c r="K305" s="70">
        <f>VLOOKUP(B305,[1]极目数据!A:S,19,0)</f>
        <v>0.3823</v>
      </c>
      <c r="L305" s="70">
        <f>VLOOKUP(B305,[1]极目数据!A:T,20,0)</f>
        <v>0.3333</v>
      </c>
      <c r="M305" s="60">
        <f>VLOOKUP(B305,[1]极目数据!A:P,16,0)</f>
        <v>8</v>
      </c>
      <c r="N305" s="71">
        <f>VLOOKUP(B305,[1]极目数据!A:V,22,0)</f>
        <v>6.280809</v>
      </c>
      <c r="O305" s="60">
        <f>VLOOKUP(B305,[1]极目数据!A:L,11,0)</f>
        <v>0.66</v>
      </c>
      <c r="P305" s="70">
        <f>VLOOKUP(B305,[1]极目数据!A:J,10,0)</f>
        <v>0.140109</v>
      </c>
      <c r="Q305" s="60">
        <v>39.99</v>
      </c>
      <c r="R305" s="70">
        <f t="shared" si="9"/>
        <v>0.117794902765046</v>
      </c>
      <c r="S305" s="60">
        <f>VLOOKUP(B:B,[1]极目数据!A:H,8,FALSE)</f>
        <v>14</v>
      </c>
      <c r="T305" s="60"/>
      <c r="U305" s="60">
        <f>VLOOKUP(B:B,[1]极目数据!A:U,21,FALSE)</f>
        <v>6083</v>
      </c>
    </row>
    <row r="306" s="52" customFormat="1" ht="33.4" hidden="1" customHeight="1" spans="1:21">
      <c r="A306" s="60">
        <v>305</v>
      </c>
      <c r="B306" s="61" t="s">
        <v>1671</v>
      </c>
      <c r="C306" s="61" t="s">
        <v>1672</v>
      </c>
      <c r="D306" s="60" t="s">
        <v>992</v>
      </c>
      <c r="E306" s="60" t="s">
        <v>993</v>
      </c>
      <c r="F306" s="62" t="s">
        <v>1607</v>
      </c>
      <c r="G306" s="60">
        <v>965759</v>
      </c>
      <c r="H306" s="60">
        <v>338</v>
      </c>
      <c r="I306" s="70">
        <f>VLOOKUP(B306,[1]极目数据!A:D,4,0)</f>
        <v>0</v>
      </c>
      <c r="J306" s="60" t="str">
        <f t="shared" si="8"/>
        <v>长尾词</v>
      </c>
      <c r="K306" s="70">
        <f>VLOOKUP(B306,[1]极目数据!A:S,19,0)</f>
        <v>0.2837</v>
      </c>
      <c r="L306" s="70">
        <f>VLOOKUP(B306,[1]极目数据!A:T,20,0)</f>
        <v>0.2143</v>
      </c>
      <c r="M306" s="60">
        <f>VLOOKUP(B306,[1]极目数据!A:P,16,0)</f>
        <v>8</v>
      </c>
      <c r="N306" s="71">
        <f>VLOOKUP(B306,[1]极目数据!A:V,22,0)</f>
        <v>19.32089</v>
      </c>
      <c r="O306" s="60">
        <f>VLOOKUP(B306,[1]极目数据!A:L,11,0)</f>
        <v>0.83</v>
      </c>
      <c r="P306" s="70">
        <f>VLOOKUP(B306,[1]极目数据!A:J,10,0)</f>
        <v>0.078671</v>
      </c>
      <c r="Q306" s="60">
        <v>39.99</v>
      </c>
      <c r="R306" s="70">
        <f t="shared" si="9"/>
        <v>0.263822613125539</v>
      </c>
      <c r="S306" s="59">
        <f>VLOOKUP(B:B,[1]极目数据!A:H,8,FALSE)</f>
        <v>9</v>
      </c>
      <c r="T306" s="59"/>
      <c r="U306" s="60">
        <f>VLOOKUP(B:B,[1]极目数据!A:U,21,FALSE)</f>
        <v>18589</v>
      </c>
    </row>
    <row r="307" s="52" customFormat="1" ht="33.4" hidden="1" customHeight="1" spans="1:21">
      <c r="A307" s="60">
        <v>306</v>
      </c>
      <c r="B307" s="61" t="s">
        <v>1673</v>
      </c>
      <c r="C307" s="61" t="s">
        <v>1674</v>
      </c>
      <c r="D307" s="60" t="s">
        <v>992</v>
      </c>
      <c r="E307" s="60" t="s">
        <v>993</v>
      </c>
      <c r="F307" s="62" t="s">
        <v>1183</v>
      </c>
      <c r="G307" s="60">
        <v>965759</v>
      </c>
      <c r="H307" s="60">
        <v>338</v>
      </c>
      <c r="I307" s="70">
        <f>VLOOKUP(B307,[1]极目数据!A:D,4,0)</f>
        <v>-0.099762</v>
      </c>
      <c r="J307" s="60" t="str">
        <f t="shared" si="8"/>
        <v>长尾词</v>
      </c>
      <c r="K307" s="70">
        <f>VLOOKUP(B307,[1]极目数据!A:S,19,0)</f>
        <v>0.2239</v>
      </c>
      <c r="L307" s="70">
        <f>VLOOKUP(B307,[1]极目数据!A:T,20,0)</f>
        <v>0.0833</v>
      </c>
      <c r="M307" s="60">
        <f>VLOOKUP(B307,[1]极目数据!A:P,16,0)</f>
        <v>8</v>
      </c>
      <c r="N307" s="71">
        <f>VLOOKUP(B307,[1]极目数据!A:V,22,0)</f>
        <v>13.58606</v>
      </c>
      <c r="O307" s="60">
        <f>VLOOKUP(B307,[1]极目数据!A:L,11,0)</f>
        <v>0.6</v>
      </c>
      <c r="P307" s="70">
        <f>VLOOKUP(B307,[1]极目数据!A:J,10,0)</f>
        <v>0.056676</v>
      </c>
      <c r="Q307" s="60">
        <v>39.99</v>
      </c>
      <c r="R307" s="70">
        <f t="shared" si="9"/>
        <v>0.264728473035049</v>
      </c>
      <c r="S307" s="59">
        <f>VLOOKUP(B:B,[1]极目数据!A:H,8,FALSE)</f>
        <v>6</v>
      </c>
      <c r="T307" s="59"/>
      <c r="U307" s="60">
        <f>VLOOKUP(B:B,[1]极目数据!A:U,21,FALSE)</f>
        <v>0</v>
      </c>
    </row>
    <row r="308" s="52" customFormat="1" ht="33.4" customHeight="1" spans="1:21">
      <c r="A308" s="60">
        <v>307</v>
      </c>
      <c r="B308" s="68" t="s">
        <v>1675</v>
      </c>
      <c r="C308" s="61" t="s">
        <v>1676</v>
      </c>
      <c r="D308" s="60" t="s">
        <v>992</v>
      </c>
      <c r="E308" s="60" t="s">
        <v>993</v>
      </c>
      <c r="F308" s="62" t="s">
        <v>1677</v>
      </c>
      <c r="G308" s="60">
        <v>980129</v>
      </c>
      <c r="H308" s="60">
        <v>333</v>
      </c>
      <c r="I308" s="70">
        <f>VLOOKUP(B308,[1]极目数据!A:D,4,0)</f>
        <v>-0.142202</v>
      </c>
      <c r="J308" s="60" t="str">
        <f t="shared" si="8"/>
        <v>长尾词</v>
      </c>
      <c r="K308" s="70">
        <f>VLOOKUP(B308,[1]极目数据!A:S,19,0)</f>
        <v>0.288</v>
      </c>
      <c r="L308" s="70">
        <f>VLOOKUP(B308,[1]极目数据!A:T,20,0)</f>
        <v>0.0833</v>
      </c>
      <c r="M308" s="60">
        <f>VLOOKUP(B308,[1]极目数据!A:P,16,0)</f>
        <v>8</v>
      </c>
      <c r="N308" s="71">
        <f>VLOOKUP(B308,[1]极目数据!A:V,22,0)</f>
        <v>26.483095</v>
      </c>
      <c r="O308" s="60">
        <f>VLOOKUP(B308,[1]极目数据!A:L,11,0)</f>
        <v>1.61</v>
      </c>
      <c r="P308" s="72">
        <f>VLOOKUP(B308,[1]极目数据!A:J,10,0)</f>
        <v>0.081184</v>
      </c>
      <c r="Q308" s="60">
        <v>39.99</v>
      </c>
      <c r="R308" s="70">
        <f t="shared" si="9"/>
        <v>0.495911325091817</v>
      </c>
      <c r="S308" s="59">
        <f>VLOOKUP(B:B,[1]极目数据!A:H,8,FALSE)</f>
        <v>9</v>
      </c>
      <c r="T308" s="73">
        <f>S308/7</f>
        <v>1.28571428571429</v>
      </c>
      <c r="U308" s="60">
        <f>VLOOKUP(B:B,[1]极目数据!A:U,21,FALSE)</f>
        <v>34556</v>
      </c>
    </row>
    <row r="309" s="52" customFormat="1" ht="33.4" hidden="1" customHeight="1" spans="1:21">
      <c r="A309" s="60">
        <v>308</v>
      </c>
      <c r="B309" s="61" t="s">
        <v>1678</v>
      </c>
      <c r="C309" s="61" t="s">
        <v>1227</v>
      </c>
      <c r="D309" s="60" t="s">
        <v>1018</v>
      </c>
      <c r="E309" s="60" t="s">
        <v>993</v>
      </c>
      <c r="F309" s="62" t="s">
        <v>1228</v>
      </c>
      <c r="G309" s="60">
        <v>980129</v>
      </c>
      <c r="H309" s="60">
        <v>333</v>
      </c>
      <c r="I309" s="70">
        <f>VLOOKUP(B309,[1]极目数据!A:D,4,0)</f>
        <v>-0.250501</v>
      </c>
      <c r="J309" s="60" t="str">
        <f t="shared" si="8"/>
        <v>长尾词</v>
      </c>
      <c r="K309" s="70">
        <f>VLOOKUP(B309,[1]极目数据!A:S,19,0)</f>
        <v>0.2425</v>
      </c>
      <c r="L309" s="70">
        <f>VLOOKUP(B309,[1]极目数据!A:T,20,0)</f>
        <v>0</v>
      </c>
      <c r="M309" s="60">
        <f>VLOOKUP(B309,[1]极目数据!A:P,16,0)</f>
        <v>8</v>
      </c>
      <c r="N309" s="71">
        <f>VLOOKUP(B309,[1]极目数据!A:V,22,0)</f>
        <v>26.103723</v>
      </c>
      <c r="O309" s="60">
        <f>VLOOKUP(B309,[1]极目数据!A:L,11,0)</f>
        <v>0.53</v>
      </c>
      <c r="P309" s="70">
        <f>VLOOKUP(B309,[1]极目数据!A:J,10,0)</f>
        <v>0.027199</v>
      </c>
      <c r="Q309" s="60">
        <v>39.99</v>
      </c>
      <c r="R309" s="70">
        <f t="shared" si="9"/>
        <v>0.487272080897536</v>
      </c>
      <c r="S309" s="60">
        <f>VLOOKUP(B:B,[1]极目数据!A:H,8,FALSE)</f>
        <v>2</v>
      </c>
      <c r="T309" s="60"/>
      <c r="U309" s="60">
        <f>VLOOKUP(B:B,[1]极目数据!A:U,21,FALSE)</f>
        <v>42323</v>
      </c>
    </row>
    <row r="310" s="52" customFormat="1" ht="33.4" hidden="1" customHeight="1" spans="1:21">
      <c r="A310" s="60">
        <v>309</v>
      </c>
      <c r="B310" s="61" t="s">
        <v>1679</v>
      </c>
      <c r="C310" s="61" t="s">
        <v>1680</v>
      </c>
      <c r="D310" s="60" t="s">
        <v>1018</v>
      </c>
      <c r="E310" s="60" t="s">
        <v>993</v>
      </c>
      <c r="F310" s="62" t="s">
        <v>1360</v>
      </c>
      <c r="G310" s="60">
        <v>980129</v>
      </c>
      <c r="H310" s="60">
        <v>333</v>
      </c>
      <c r="I310" s="70">
        <f>VLOOKUP(B310,[1]极目数据!A:D,4,0)</f>
        <v>0.532787</v>
      </c>
      <c r="J310" s="60" t="str">
        <f t="shared" si="8"/>
        <v>长尾词</v>
      </c>
      <c r="K310" s="70">
        <f>VLOOKUP(B310,[1]极目数据!A:S,19,0)</f>
        <v>0.3637</v>
      </c>
      <c r="L310" s="70">
        <f>VLOOKUP(B310,[1]极目数据!A:T,20,0)</f>
        <v>0.0833</v>
      </c>
      <c r="M310" s="60">
        <f>VLOOKUP(B310,[1]极目数据!A:P,16,0)</f>
        <v>8</v>
      </c>
      <c r="N310" s="71">
        <f>VLOOKUP(B310,[1]极目数据!A:V,22,0)</f>
        <v>42.336</v>
      </c>
      <c r="O310" s="60">
        <f>VLOOKUP(B310,[1]极目数据!A:L,11,0)</f>
        <v>1.08</v>
      </c>
      <c r="P310" s="70">
        <f>VLOOKUP(B310,[1]极目数据!A:J,10,0)</f>
        <v>0.034014</v>
      </c>
      <c r="Q310" s="60">
        <v>39.99</v>
      </c>
      <c r="R310" s="70">
        <f t="shared" si="9"/>
        <v>0.79398928934915</v>
      </c>
      <c r="S310" s="60">
        <f>VLOOKUP(B:B,[1]极目数据!A:H,8,FALSE)</f>
        <v>2</v>
      </c>
      <c r="T310" s="60"/>
      <c r="U310" s="60">
        <f>VLOOKUP(B:B,[1]极目数据!A:U,21,FALSE)</f>
        <v>0</v>
      </c>
    </row>
    <row r="311" s="52" customFormat="1" ht="33.4" customHeight="1" spans="1:21">
      <c r="A311" s="60">
        <v>310</v>
      </c>
      <c r="B311" s="79" t="s">
        <v>1681</v>
      </c>
      <c r="C311" s="61" t="s">
        <v>1682</v>
      </c>
      <c r="D311" s="60" t="s">
        <v>992</v>
      </c>
      <c r="E311" s="60" t="s">
        <v>993</v>
      </c>
      <c r="F311" s="62" t="s">
        <v>1683</v>
      </c>
      <c r="G311" s="60">
        <v>980129</v>
      </c>
      <c r="H311" s="60">
        <v>333</v>
      </c>
      <c r="I311" s="70">
        <f>VLOOKUP(B311,[1]极目数据!A:D,4,0)</f>
        <v>-0.181619</v>
      </c>
      <c r="J311" s="60" t="str">
        <f t="shared" si="8"/>
        <v>长尾词</v>
      </c>
      <c r="K311" s="70">
        <f>VLOOKUP(B311,[1]极目数据!A:S,19,0)</f>
        <v>0.2425</v>
      </c>
      <c r="L311" s="70">
        <f>VLOOKUP(B311,[1]极目数据!A:T,20,0)</f>
        <v>0.1667</v>
      </c>
      <c r="M311" s="60">
        <f>VLOOKUP(B311,[1]极目数据!A:P,16,0)</f>
        <v>8</v>
      </c>
      <c r="N311" s="71">
        <f>VLOOKUP(B311,[1]极目数据!A:V,22,0)</f>
        <v>14.090323</v>
      </c>
      <c r="O311" s="60">
        <f>VLOOKUP(B311,[1]极目数据!A:L,11,0)</f>
        <v>1.46</v>
      </c>
      <c r="P311" s="72">
        <f>VLOOKUP(B311,[1]极目数据!A:J,10,0)</f>
        <v>0.138393</v>
      </c>
      <c r="Q311" s="60">
        <v>39.99</v>
      </c>
      <c r="R311" s="70">
        <f t="shared" si="9"/>
        <v>0.263807615138197</v>
      </c>
      <c r="S311" s="59">
        <f>VLOOKUP(B:B,[1]极目数据!A:H,8,FALSE)</f>
        <v>16</v>
      </c>
      <c r="T311" s="73">
        <f>S311/7</f>
        <v>2.28571428571429</v>
      </c>
      <c r="U311" s="60">
        <f>VLOOKUP(B:B,[1]极目数据!A:U,21,FALSE)</f>
        <v>30540</v>
      </c>
    </row>
    <row r="312" s="52" customFormat="1" ht="33.4" customHeight="1" spans="1:21">
      <c r="A312" s="60">
        <v>311</v>
      </c>
      <c r="B312" s="74" t="s">
        <v>1684</v>
      </c>
      <c r="C312" s="61" t="s">
        <v>1685</v>
      </c>
      <c r="D312" s="60" t="s">
        <v>992</v>
      </c>
      <c r="E312" s="60" t="s">
        <v>993</v>
      </c>
      <c r="F312" s="62" t="s">
        <v>1001</v>
      </c>
      <c r="G312" s="60">
        <v>980129</v>
      </c>
      <c r="H312" s="60">
        <v>333</v>
      </c>
      <c r="I312" s="70">
        <f>VLOOKUP(B312,[1]极目数据!A:D,4,0)</f>
        <v>0.161491</v>
      </c>
      <c r="J312" s="60" t="str">
        <f t="shared" si="8"/>
        <v>长尾词</v>
      </c>
      <c r="K312" s="70">
        <f>VLOOKUP(B312,[1]极目数据!A:S,19,0)</f>
        <v>0.3636</v>
      </c>
      <c r="L312" s="70">
        <f>VLOOKUP(B312,[1]极目数据!A:T,20,0)</f>
        <v>0.0625</v>
      </c>
      <c r="M312" s="60">
        <f>VLOOKUP(B312,[1]极目数据!A:P,16,0)</f>
        <v>8</v>
      </c>
      <c r="N312" s="71">
        <f>VLOOKUP(B312,[1]极目数据!A:V,22,0)</f>
        <v>7.857778</v>
      </c>
      <c r="O312" s="60">
        <f>VLOOKUP(B312,[1]极目数据!A:L,11,0)</f>
        <v>0.72</v>
      </c>
      <c r="P312" s="72">
        <f>VLOOKUP(B312,[1]极目数据!A:J,10,0)</f>
        <v>0.122172</v>
      </c>
      <c r="Q312" s="60">
        <v>39.99</v>
      </c>
      <c r="R312" s="70">
        <f t="shared" si="9"/>
        <v>0.147370110379476</v>
      </c>
      <c r="S312" s="60">
        <f>VLOOKUP(B:B,[1]极目数据!A:H,8,FALSE)</f>
        <v>15</v>
      </c>
      <c r="T312" s="73">
        <f>S312/7</f>
        <v>2.14285714285714</v>
      </c>
      <c r="U312" s="60">
        <f>VLOOKUP(B:B,[1]极目数据!A:U,21,FALSE)</f>
        <v>0</v>
      </c>
    </row>
    <row r="313" s="52" customFormat="1" ht="33.4" hidden="1" customHeight="1" spans="1:21">
      <c r="A313" s="60">
        <v>312</v>
      </c>
      <c r="B313" s="61" t="s">
        <v>1686</v>
      </c>
      <c r="C313" s="61" t="s">
        <v>1687</v>
      </c>
      <c r="D313" s="60" t="s">
        <v>992</v>
      </c>
      <c r="E313" s="60" t="s">
        <v>993</v>
      </c>
      <c r="F313" s="62" t="s">
        <v>1688</v>
      </c>
      <c r="G313" s="60">
        <v>995104</v>
      </c>
      <c r="H313" s="60">
        <v>328</v>
      </c>
      <c r="I313" s="70">
        <f>VLOOKUP(B313,[1]极目数据!A:D,4,0)</f>
        <v>0.692661</v>
      </c>
      <c r="J313" s="60" t="str">
        <f t="shared" si="8"/>
        <v>长尾词</v>
      </c>
      <c r="K313" s="70">
        <f>VLOOKUP(B313,[1]极目数据!A:S,19,0)</f>
        <v>0.3231</v>
      </c>
      <c r="L313" s="70">
        <f>VLOOKUP(B313,[1]极目数据!A:T,20,0)</f>
        <v>0.0833</v>
      </c>
      <c r="M313" s="60">
        <f>VLOOKUP(B313,[1]极目数据!A:P,16,0)</f>
        <v>8</v>
      </c>
      <c r="N313" s="71">
        <f>VLOOKUP(B313,[1]极目数据!A:V,22,0)</f>
        <v>30.543333</v>
      </c>
      <c r="O313" s="60">
        <f>VLOOKUP(B313,[1]极目数据!A:L,11,0)</f>
        <v>1.65</v>
      </c>
      <c r="P313" s="70">
        <f>VLOOKUP(B313,[1]极目数据!A:J,10,0)</f>
        <v>0.061224</v>
      </c>
      <c r="Q313" s="60">
        <v>39.99</v>
      </c>
      <c r="R313" s="70">
        <f t="shared" si="9"/>
        <v>0.673923871010873</v>
      </c>
      <c r="S313" s="59">
        <f>VLOOKUP(B:B,[1]极目数据!A:H,8,FALSE)</f>
        <v>5</v>
      </c>
      <c r="T313" s="59"/>
      <c r="U313" s="60">
        <f>VLOOKUP(B:B,[1]极目数据!A:U,21,FALSE)</f>
        <v>22672</v>
      </c>
    </row>
    <row r="314" s="52" customFormat="1" ht="33.4" hidden="1" customHeight="1" spans="1:21">
      <c r="A314" s="60">
        <v>313</v>
      </c>
      <c r="B314" s="61" t="s">
        <v>1689</v>
      </c>
      <c r="C314" s="61" t="s">
        <v>1690</v>
      </c>
      <c r="D314" s="60" t="s">
        <v>1018</v>
      </c>
      <c r="E314" s="60" t="s">
        <v>993</v>
      </c>
      <c r="F314" s="62" t="s">
        <v>1058</v>
      </c>
      <c r="G314" s="60">
        <v>995104</v>
      </c>
      <c r="H314" s="60">
        <v>328</v>
      </c>
      <c r="I314" s="70">
        <f>VLOOKUP(B314,[1]极目数据!A:D,4,0)</f>
        <v>0.29021</v>
      </c>
      <c r="J314" s="60" t="str">
        <f t="shared" si="8"/>
        <v>长尾词</v>
      </c>
      <c r="K314" s="70">
        <f>VLOOKUP(B314,[1]极目数据!A:S,19,0)</f>
        <v>0.2461</v>
      </c>
      <c r="L314" s="70">
        <f>VLOOKUP(B314,[1]极目数据!A:T,20,0)</f>
        <v>0.125</v>
      </c>
      <c r="M314" s="60">
        <f>VLOOKUP(B314,[1]极目数据!A:P,16,0)</f>
        <v>8</v>
      </c>
      <c r="N314" s="71">
        <f>VLOOKUP(B314,[1]极目数据!A:V,22,0)</f>
        <v>28.737346</v>
      </c>
      <c r="O314" s="60">
        <f>VLOOKUP(B314,[1]极目数据!A:L,11,0)</f>
        <v>0.75</v>
      </c>
      <c r="P314" s="70">
        <f>VLOOKUP(B314,[1]极目数据!A:J,10,0)</f>
        <v>0.033406</v>
      </c>
      <c r="Q314" s="60">
        <v>39.99</v>
      </c>
      <c r="R314" s="70">
        <f t="shared" si="9"/>
        <v>0.561416771602947</v>
      </c>
      <c r="S314" s="60">
        <f>VLOOKUP(B:B,[1]极目数据!A:H,8,FALSE)</f>
        <v>2</v>
      </c>
      <c r="T314" s="60"/>
      <c r="U314" s="60">
        <f>VLOOKUP(B:B,[1]极目数据!A:U,21,FALSE)</f>
        <v>0</v>
      </c>
    </row>
    <row r="315" s="52" customFormat="1" ht="33.4" hidden="1" customHeight="1" spans="1:21">
      <c r="A315" s="60">
        <v>314</v>
      </c>
      <c r="B315" s="61" t="s">
        <v>1691</v>
      </c>
      <c r="C315" s="61" t="s">
        <v>1692</v>
      </c>
      <c r="D315" s="60" t="s">
        <v>992</v>
      </c>
      <c r="E315" s="60" t="s">
        <v>993</v>
      </c>
      <c r="F315" s="62" t="s">
        <v>1693</v>
      </c>
      <c r="G315" s="60">
        <v>995104</v>
      </c>
      <c r="H315" s="60">
        <v>328</v>
      </c>
      <c r="I315" s="70">
        <f>VLOOKUP(B315,[1]极目数据!A:D,4,0)</f>
        <v>0.654709</v>
      </c>
      <c r="J315" s="60" t="str">
        <f t="shared" si="8"/>
        <v>长尾词</v>
      </c>
      <c r="K315" s="70">
        <f>VLOOKUP(B315,[1]极目数据!A:S,19,0)</f>
        <v>0.7231</v>
      </c>
      <c r="L315" s="70">
        <f>VLOOKUP(B315,[1]极目数据!A:T,20,0)</f>
        <v>0.4286</v>
      </c>
      <c r="M315" s="60">
        <f>VLOOKUP(B315,[1]极目数据!A:P,16,0)</f>
        <v>8</v>
      </c>
      <c r="N315" s="71">
        <f>VLOOKUP(B315,[1]极目数据!A:V,22,0)</f>
        <v>9.533334</v>
      </c>
      <c r="O315" s="60">
        <f>VLOOKUP(B315,[1]极目数据!A:L,11,0)</f>
        <v>0.56</v>
      </c>
      <c r="P315" s="70">
        <f>VLOOKUP(B315,[1]极目数据!A:J,10,0)</f>
        <v>0.078671</v>
      </c>
      <c r="Q315" s="60">
        <v>39.99</v>
      </c>
      <c r="R315" s="70">
        <f t="shared" si="9"/>
        <v>0.178000799217231</v>
      </c>
      <c r="S315" s="59">
        <f>VLOOKUP(B:B,[1]极目数据!A:H,8,FALSE)</f>
        <v>8</v>
      </c>
      <c r="T315" s="59"/>
      <c r="U315" s="60">
        <f>VLOOKUP(B:B,[1]极目数据!A:U,21,FALSE)</f>
        <v>0</v>
      </c>
    </row>
    <row r="316" s="52" customFormat="1" ht="33.4" customHeight="1" spans="1:21">
      <c r="A316" s="60">
        <v>315</v>
      </c>
      <c r="B316" s="68" t="s">
        <v>1694</v>
      </c>
      <c r="C316" s="61" t="s">
        <v>1695</v>
      </c>
      <c r="D316" s="60" t="s">
        <v>992</v>
      </c>
      <c r="E316" s="60" t="s">
        <v>993</v>
      </c>
      <c r="F316" s="62" t="s">
        <v>1696</v>
      </c>
      <c r="G316" s="60">
        <v>995104</v>
      </c>
      <c r="H316" s="60">
        <v>328</v>
      </c>
      <c r="I316" s="70">
        <f>VLOOKUP(B316,[1]极目数据!A:D,4,0)</f>
        <v>-0.008439</v>
      </c>
      <c r="J316" s="60" t="str">
        <f t="shared" si="8"/>
        <v>长尾词</v>
      </c>
      <c r="K316" s="70">
        <f>VLOOKUP(B316,[1]极目数据!A:S,19,0)</f>
        <v>0.2923</v>
      </c>
      <c r="L316" s="70">
        <f>VLOOKUP(B316,[1]极目数据!A:T,20,0)</f>
        <v>0.2143</v>
      </c>
      <c r="M316" s="60">
        <f>VLOOKUP(B316,[1]极目数据!A:P,16,0)</f>
        <v>8</v>
      </c>
      <c r="N316" s="71">
        <f>VLOOKUP(B316,[1]极目数据!A:V,22,0)</f>
        <v>23.554375</v>
      </c>
      <c r="O316" s="60">
        <f>VLOOKUP(B316,[1]极目数据!A:L,11,0)</f>
        <v>1.67</v>
      </c>
      <c r="P316" s="72">
        <f>VLOOKUP(B316,[1]极目数据!A:J,10,0)</f>
        <v>0.094675</v>
      </c>
      <c r="Q316" s="60">
        <v>39.99</v>
      </c>
      <c r="R316" s="70">
        <f t="shared" si="9"/>
        <v>0.441092581040692</v>
      </c>
      <c r="S316" s="59">
        <f>VLOOKUP(B:B,[1]极目数据!A:H,8,FALSE)</f>
        <v>14</v>
      </c>
      <c r="T316" s="73">
        <f>S316/7</f>
        <v>2</v>
      </c>
      <c r="U316" s="60">
        <f>VLOOKUP(B:B,[1]极目数据!A:U,21,FALSE)</f>
        <v>387</v>
      </c>
    </row>
    <row r="317" s="52" customFormat="1" ht="33.4" hidden="1" customHeight="1" spans="1:21">
      <c r="A317" s="60">
        <v>316</v>
      </c>
      <c r="B317" s="61" t="s">
        <v>1697</v>
      </c>
      <c r="C317" s="61" t="s">
        <v>1698</v>
      </c>
      <c r="D317" s="60" t="s">
        <v>992</v>
      </c>
      <c r="E317" s="60" t="s">
        <v>993</v>
      </c>
      <c r="F317" s="62" t="s">
        <v>1007</v>
      </c>
      <c r="G317" s="60">
        <v>995104</v>
      </c>
      <c r="H317" s="60">
        <v>328</v>
      </c>
      <c r="I317" s="70">
        <f>VLOOKUP(B317,[1]极目数据!A:D,4,0)</f>
        <v>-0.236025</v>
      </c>
      <c r="J317" s="60" t="str">
        <f t="shared" si="8"/>
        <v>长尾词</v>
      </c>
      <c r="K317" s="70">
        <f>VLOOKUP(B317,[1]极目数据!A:S,19,0)</f>
        <v>0.2615</v>
      </c>
      <c r="L317" s="70">
        <f>VLOOKUP(B317,[1]极目数据!A:T,20,0)</f>
        <v>0.2</v>
      </c>
      <c r="M317" s="60">
        <f>VLOOKUP(B317,[1]极目数据!A:P,16,0)</f>
        <v>8</v>
      </c>
      <c r="N317" s="71">
        <f>VLOOKUP(B317,[1]极目数据!A:V,22,0)</f>
        <v>26.947557</v>
      </c>
      <c r="O317" s="60">
        <f>VLOOKUP(B317,[1]极目数据!A:L,11,0)</f>
        <v>1.59</v>
      </c>
      <c r="P317" s="70">
        <f>VLOOKUP(B317,[1]极目数据!A:J,10,0)</f>
        <v>0.078671</v>
      </c>
      <c r="Q317" s="60">
        <v>39.99</v>
      </c>
      <c r="R317" s="70">
        <f t="shared" si="9"/>
        <v>0.505395126348925</v>
      </c>
      <c r="S317" s="59">
        <f>VLOOKUP(B:B,[1]极目数据!A:H,8,FALSE)</f>
        <v>8</v>
      </c>
      <c r="T317" s="59"/>
      <c r="U317" s="60">
        <f>VLOOKUP(B:B,[1]极目数据!A:U,21,FALSE)</f>
        <v>12676</v>
      </c>
    </row>
    <row r="318" s="52" customFormat="1" ht="33.4" hidden="1" customHeight="1" spans="1:21">
      <c r="A318" s="60">
        <v>317</v>
      </c>
      <c r="B318" s="61" t="s">
        <v>1699</v>
      </c>
      <c r="C318" s="61" t="s">
        <v>1700</v>
      </c>
      <c r="D318" s="60" t="s">
        <v>1018</v>
      </c>
      <c r="E318" s="60" t="s">
        <v>993</v>
      </c>
      <c r="F318" s="62" t="s">
        <v>1701</v>
      </c>
      <c r="G318" s="60">
        <v>995104</v>
      </c>
      <c r="H318" s="60">
        <v>328</v>
      </c>
      <c r="I318" s="70">
        <f>VLOOKUP(B318,[1]极目数据!A:D,4,0)</f>
        <v>0.096774</v>
      </c>
      <c r="J318" s="60" t="str">
        <f t="shared" si="8"/>
        <v>长尾词</v>
      </c>
      <c r="K318" s="70">
        <f>VLOOKUP(B318,[1]极目数据!A:S,19,0)</f>
        <v>0.3231</v>
      </c>
      <c r="L318" s="70">
        <f>VLOOKUP(B318,[1]极目数据!A:T,20,0)</f>
        <v>0.4444</v>
      </c>
      <c r="M318" s="60">
        <f>VLOOKUP(B318,[1]极目数据!A:P,16,0)</f>
        <v>8</v>
      </c>
      <c r="N318" s="71">
        <f>VLOOKUP(B318,[1]极目数据!A:V,22,0)</f>
        <v>13.124118</v>
      </c>
      <c r="O318" s="60">
        <f>VLOOKUP(B318,[1]极目数据!A:L,11,0)</f>
        <v>0.61</v>
      </c>
      <c r="P318" s="70">
        <f>VLOOKUP(B318,[1]极目数据!A:J,10,0)</f>
        <v>0.056385</v>
      </c>
      <c r="Q318" s="60">
        <v>39.99</v>
      </c>
      <c r="R318" s="70">
        <f t="shared" si="9"/>
        <v>0.270529634714256</v>
      </c>
      <c r="S318" s="60">
        <f>VLOOKUP(B:B,[1]极目数据!A:H,8,FALSE)</f>
        <v>5</v>
      </c>
      <c r="T318" s="60"/>
      <c r="U318" s="60">
        <f>VLOOKUP(B:B,[1]极目数据!A:U,21,FALSE)</f>
        <v>3160</v>
      </c>
    </row>
    <row r="319" s="52" customFormat="1" ht="33.4" customHeight="1" spans="1:21">
      <c r="A319" s="60">
        <v>318</v>
      </c>
      <c r="B319" s="68" t="s">
        <v>1702</v>
      </c>
      <c r="C319" s="61" t="s">
        <v>1703</v>
      </c>
      <c r="D319" s="60" t="s">
        <v>992</v>
      </c>
      <c r="E319" s="60" t="s">
        <v>993</v>
      </c>
      <c r="F319" s="62" t="s">
        <v>1432</v>
      </c>
      <c r="G319" s="60">
        <v>995104</v>
      </c>
      <c r="H319" s="60">
        <v>328</v>
      </c>
      <c r="I319" s="70">
        <f>VLOOKUP(B319,[1]极目数据!A:D,4,0)</f>
        <v>0.419231</v>
      </c>
      <c r="J319" s="60" t="str">
        <f t="shared" si="8"/>
        <v>长尾词</v>
      </c>
      <c r="K319" s="70">
        <f>VLOOKUP(B319,[1]极目数据!A:S,19,0)</f>
        <v>0.3693</v>
      </c>
      <c r="L319" s="70">
        <f>VLOOKUP(B319,[1]极目数据!A:T,20,0)</f>
        <v>0.3685</v>
      </c>
      <c r="M319" s="60">
        <f>VLOOKUP(B319,[1]极目数据!A:P,16,0)</f>
        <v>8</v>
      </c>
      <c r="N319" s="71">
        <f>VLOOKUP(B319,[1]极目数据!A:V,22,0)</f>
        <v>9.381297</v>
      </c>
      <c r="O319" s="60">
        <f>VLOOKUP(B319,[1]极目数据!A:L,11,0)</f>
        <v>1.29</v>
      </c>
      <c r="P319" s="70">
        <f>VLOOKUP(B319,[1]极目数据!A:J,10,0)</f>
        <v>0.183344</v>
      </c>
      <c r="Q319" s="60">
        <v>39.99</v>
      </c>
      <c r="R319" s="70">
        <f t="shared" si="9"/>
        <v>0.175942842504413</v>
      </c>
      <c r="S319" s="60">
        <f>VLOOKUP(B:B,[1]极目数据!A:H,8,FALSE)</f>
        <v>22</v>
      </c>
      <c r="T319" s="73">
        <f>S319/7</f>
        <v>3.14285714285714</v>
      </c>
      <c r="U319" s="60">
        <f>VLOOKUP(B:B,[1]极目数据!A:U,21,FALSE)</f>
        <v>0</v>
      </c>
    </row>
    <row r="320" s="52" customFormat="1" ht="33.4" hidden="1" customHeight="1" spans="1:21">
      <c r="A320" s="60">
        <v>319</v>
      </c>
      <c r="B320" s="61" t="s">
        <v>1704</v>
      </c>
      <c r="C320" s="61" t="s">
        <v>1705</v>
      </c>
      <c r="D320" s="60" t="s">
        <v>992</v>
      </c>
      <c r="E320" s="60" t="s">
        <v>993</v>
      </c>
      <c r="F320" s="62" t="s">
        <v>1001</v>
      </c>
      <c r="G320" s="60">
        <v>1010303</v>
      </c>
      <c r="H320" s="60">
        <v>323</v>
      </c>
      <c r="I320" s="70">
        <f>VLOOKUP(B320,[1]极目数据!A:D,4,0)</f>
        <v>0.491803</v>
      </c>
      <c r="J320" s="60" t="str">
        <f t="shared" si="8"/>
        <v>长尾词</v>
      </c>
      <c r="K320" s="70">
        <f>VLOOKUP(B320,[1]极目数据!A:S,19,0)</f>
        <v>0.4062</v>
      </c>
      <c r="L320" s="70">
        <f>VLOOKUP(B320,[1]极目数据!A:T,20,0)</f>
        <v>0.4545</v>
      </c>
      <c r="M320" s="60">
        <f>VLOOKUP(B320,[1]极目数据!A:P,16,0)</f>
        <v>8</v>
      </c>
      <c r="N320" s="71">
        <f>VLOOKUP(B320,[1]极目数据!A:V,22,0)</f>
        <v>33.713778</v>
      </c>
      <c r="O320" s="60">
        <f>VLOOKUP(B320,[1]极目数据!A:L,11,0)</f>
        <v>1.4</v>
      </c>
      <c r="P320" s="70">
        <f>VLOOKUP(B320,[1]极目数据!A:J,10,0)</f>
        <v>0.052204</v>
      </c>
      <c r="Q320" s="60">
        <v>39.99</v>
      </c>
      <c r="R320" s="70">
        <f t="shared" si="9"/>
        <v>0.670614362655103</v>
      </c>
      <c r="S320" s="59">
        <f>VLOOKUP(B:B,[1]极目数据!A:H,8,FALSE)</f>
        <v>6</v>
      </c>
      <c r="T320" s="59"/>
      <c r="U320" s="60">
        <f>VLOOKUP(B:B,[1]极目数据!A:U,21,FALSE)</f>
        <v>0</v>
      </c>
    </row>
    <row r="321" s="52" customFormat="1" ht="33.4" hidden="1" customHeight="1" spans="1:21">
      <c r="A321" s="60">
        <v>320</v>
      </c>
      <c r="B321" s="61" t="s">
        <v>1706</v>
      </c>
      <c r="C321" s="61" t="s">
        <v>1707</v>
      </c>
      <c r="D321" s="60" t="s">
        <v>992</v>
      </c>
      <c r="E321" s="60" t="s">
        <v>993</v>
      </c>
      <c r="F321" s="62" t="s">
        <v>1015</v>
      </c>
      <c r="G321" s="60">
        <v>1010303</v>
      </c>
      <c r="H321" s="60">
        <v>323</v>
      </c>
      <c r="I321" s="70">
        <f>VLOOKUP(B321,[1]极目数据!A:D,4,0)</f>
        <v>0.22973</v>
      </c>
      <c r="J321" s="60" t="str">
        <f t="shared" si="8"/>
        <v>长尾词</v>
      </c>
      <c r="K321" s="70">
        <f>VLOOKUP(B321,[1]极目数据!A:S,19,0)</f>
        <v>0.3907</v>
      </c>
      <c r="L321" s="70">
        <f>VLOOKUP(B321,[1]极目数据!A:T,20,0)</f>
        <v>0.3889</v>
      </c>
      <c r="M321" s="60">
        <f>VLOOKUP(B321,[1]极目数据!A:P,16,0)</f>
        <v>8</v>
      </c>
      <c r="N321" s="71">
        <f>VLOOKUP(B321,[1]极目数据!A:V,22,0)</f>
        <v>58.486023</v>
      </c>
      <c r="O321" s="60">
        <f>VLOOKUP(B321,[1]极目数据!A:L,11,0)</f>
        <v>1.41</v>
      </c>
      <c r="P321" s="70">
        <f>VLOOKUP(B321,[1]极目数据!A:J,10,0)</f>
        <v>0.032144</v>
      </c>
      <c r="Q321" s="60">
        <v>39.99</v>
      </c>
      <c r="R321" s="70">
        <f t="shared" si="9"/>
        <v>1.09690190093566</v>
      </c>
      <c r="S321" s="59">
        <f>VLOOKUP(B:B,[1]极目数据!A:H,8,FALSE)</f>
        <v>1</v>
      </c>
      <c r="T321" s="59"/>
      <c r="U321" s="60">
        <f>VLOOKUP(B:B,[1]极目数据!A:U,21,FALSE)</f>
        <v>0</v>
      </c>
    </row>
    <row r="322" s="52" customFormat="1" ht="33.4" hidden="1" customHeight="1" spans="1:21">
      <c r="A322" s="60">
        <v>321</v>
      </c>
      <c r="B322" s="79" t="s">
        <v>1708</v>
      </c>
      <c r="C322" s="61" t="s">
        <v>1709</v>
      </c>
      <c r="D322" s="60" t="s">
        <v>1018</v>
      </c>
      <c r="E322" s="60" t="s">
        <v>993</v>
      </c>
      <c r="F322" s="62" t="s">
        <v>1710</v>
      </c>
      <c r="G322" s="60">
        <v>1010303</v>
      </c>
      <c r="H322" s="60">
        <v>323</v>
      </c>
      <c r="I322" s="70">
        <f>VLOOKUP(B322,[1]极目数据!A:D,4,0)</f>
        <v>-0.026738</v>
      </c>
      <c r="J322" s="60" t="str">
        <f t="shared" ref="J322:J356" si="10">_xlfn.IFS(G322&lt;=50000,"大词",AND(G322&gt;50000,G322&lt;=200000),"中词",G322&gt;200000,"长尾词")</f>
        <v>长尾词</v>
      </c>
      <c r="K322" s="70">
        <f>VLOOKUP(B322,[1]极目数据!A:S,19,0)</f>
        <v>0.7032</v>
      </c>
      <c r="L322" s="70">
        <f>VLOOKUP(B322,[1]极目数据!A:T,20,0)</f>
        <v>0.4285</v>
      </c>
      <c r="M322" s="60">
        <f>VLOOKUP(B322,[1]极目数据!A:P,16,0)</f>
        <v>8</v>
      </c>
      <c r="N322" s="71">
        <f>VLOOKUP(B322,[1]极目数据!A:V,22,0)</f>
        <v>8.985311</v>
      </c>
      <c r="O322" s="60">
        <f>VLOOKUP(B322,[1]极目数据!A:L,11,0)</f>
        <v>0.54</v>
      </c>
      <c r="P322" s="70">
        <f>VLOOKUP(B322,[1]极目数据!A:J,10,0)</f>
        <v>0.080131</v>
      </c>
      <c r="Q322" s="60">
        <v>39.99</v>
      </c>
      <c r="R322" s="70">
        <f t="shared" ref="R322:R356" si="11">O322/(P322*Q322)</f>
        <v>0.168516252685739</v>
      </c>
      <c r="S322" s="60">
        <f>VLOOKUP(B:B,[1]极目数据!A:H,8,FALSE)</f>
        <v>9</v>
      </c>
      <c r="T322" s="60"/>
      <c r="U322" s="60">
        <f>VLOOKUP(B:B,[1]极目数据!A:U,21,FALSE)</f>
        <v>82</v>
      </c>
    </row>
    <row r="323" s="52" customFormat="1" ht="33.4" hidden="1" customHeight="1" spans="1:21">
      <c r="A323" s="60">
        <v>322</v>
      </c>
      <c r="B323" s="68" t="s">
        <v>1711</v>
      </c>
      <c r="C323" s="61" t="s">
        <v>1087</v>
      </c>
      <c r="D323" s="60" t="s">
        <v>1018</v>
      </c>
      <c r="E323" s="60" t="s">
        <v>993</v>
      </c>
      <c r="F323" s="62" t="s">
        <v>1712</v>
      </c>
      <c r="G323" s="60">
        <v>1026064</v>
      </c>
      <c r="H323" s="60">
        <v>318</v>
      </c>
      <c r="I323" s="70">
        <f>VLOOKUP(B323,[1]极目数据!A:D,4,0)</f>
        <v>0.129338</v>
      </c>
      <c r="J323" s="60" t="str">
        <f t="shared" si="10"/>
        <v>长尾词</v>
      </c>
      <c r="K323" s="70">
        <f>VLOOKUP(B323,[1]极目数据!A:S,19,0)</f>
        <v>0.3492</v>
      </c>
      <c r="L323" s="70">
        <f>VLOOKUP(B323,[1]极目数据!A:T,20,0)</f>
        <v>0</v>
      </c>
      <c r="M323" s="60">
        <f>VLOOKUP(B323,[1]极目数据!A:P,16,0)</f>
        <v>8</v>
      </c>
      <c r="N323" s="71">
        <f>VLOOKUP(B323,[1]极目数据!A:V,22,0)</f>
        <v>15.460515</v>
      </c>
      <c r="O323" s="60">
        <f>VLOOKUP(B323,[1]极目数据!A:L,11,0)</f>
        <v>0.9</v>
      </c>
      <c r="P323" s="70">
        <f>VLOOKUP(B323,[1]极目数据!A:J,10,0)</f>
        <v>0.081498</v>
      </c>
      <c r="Q323" s="60">
        <v>39.99</v>
      </c>
      <c r="R323" s="70">
        <f t="shared" si="11"/>
        <v>0.276149431968903</v>
      </c>
      <c r="S323" s="60">
        <f>VLOOKUP(B:B,[1]极目数据!A:H,8,FALSE)</f>
        <v>9</v>
      </c>
      <c r="T323" s="60"/>
      <c r="U323" s="60">
        <f>VLOOKUP(B:B,[1]极目数据!A:U,21,FALSE)</f>
        <v>0</v>
      </c>
    </row>
    <row r="324" s="52" customFormat="1" ht="33.4" hidden="1" customHeight="1" spans="1:21">
      <c r="A324" s="60">
        <v>323</v>
      </c>
      <c r="B324" s="79" t="s">
        <v>1713</v>
      </c>
      <c r="C324" s="61" t="s">
        <v>1714</v>
      </c>
      <c r="D324" s="60" t="s">
        <v>1018</v>
      </c>
      <c r="E324" s="60" t="s">
        <v>993</v>
      </c>
      <c r="F324" s="62" t="s">
        <v>1144</v>
      </c>
      <c r="G324" s="60">
        <v>1026064</v>
      </c>
      <c r="H324" s="60">
        <v>318</v>
      </c>
      <c r="I324" s="70">
        <f>VLOOKUP(B324,[1]极目数据!A:D,4,0)</f>
        <v>-0.116049</v>
      </c>
      <c r="J324" s="60" t="str">
        <f t="shared" si="10"/>
        <v>长尾词</v>
      </c>
      <c r="K324" s="70">
        <f>VLOOKUP(B324,[1]极目数据!A:S,19,0)</f>
        <v>0.6349</v>
      </c>
      <c r="L324" s="70">
        <f>VLOOKUP(B324,[1]极目数据!A:T,20,0)</f>
        <v>0.2941</v>
      </c>
      <c r="M324" s="60">
        <f>VLOOKUP(B324,[1]极目数据!A:P,16,0)</f>
        <v>8</v>
      </c>
      <c r="N324" s="71">
        <f>VLOOKUP(B324,[1]极目数据!A:V,22,0)</f>
        <v>9.048561</v>
      </c>
      <c r="O324" s="60">
        <f>VLOOKUP(B324,[1]极目数据!A:L,11,0)</f>
        <v>0.88</v>
      </c>
      <c r="P324" s="70">
        <f>VLOOKUP(B324,[1]极目数据!A:J,10,0)</f>
        <v>0.129302</v>
      </c>
      <c r="Q324" s="60">
        <v>39.99</v>
      </c>
      <c r="R324" s="70">
        <f t="shared" si="11"/>
        <v>0.170186860028026</v>
      </c>
      <c r="S324" s="60">
        <f>VLOOKUP(B:B,[1]极目数据!A:H,8,FALSE)</f>
        <v>22</v>
      </c>
      <c r="T324" s="60"/>
      <c r="U324" s="60">
        <f>VLOOKUP(B:B,[1]极目数据!A:U,21,FALSE)</f>
        <v>431</v>
      </c>
    </row>
    <row r="325" s="52" customFormat="1" ht="33.4" hidden="1" customHeight="1" spans="1:21">
      <c r="A325" s="60">
        <v>324</v>
      </c>
      <c r="B325" s="61" t="s">
        <v>1715</v>
      </c>
      <c r="C325" s="61" t="s">
        <v>996</v>
      </c>
      <c r="D325" s="60" t="s">
        <v>992</v>
      </c>
      <c r="E325" s="60" t="s">
        <v>993</v>
      </c>
      <c r="F325" s="62" t="s">
        <v>1647</v>
      </c>
      <c r="G325" s="60">
        <v>1026064</v>
      </c>
      <c r="H325" s="60">
        <v>318</v>
      </c>
      <c r="I325" s="70">
        <f>VLOOKUP(B325,[1]极目数据!A:D,4,0)</f>
        <v>-0.225108</v>
      </c>
      <c r="J325" s="60" t="str">
        <f t="shared" si="10"/>
        <v>长尾词</v>
      </c>
      <c r="K325" s="70">
        <f>VLOOKUP(B325,[1]极目数据!A:S,19,0)</f>
        <v>0.1587</v>
      </c>
      <c r="L325" s="70">
        <f>VLOOKUP(B325,[1]极目数据!A:T,20,0)</f>
        <v>0.2</v>
      </c>
      <c r="M325" s="60">
        <f>VLOOKUP(B325,[1]极目数据!A:P,16,0)</f>
        <v>8</v>
      </c>
      <c r="N325" s="71">
        <f>VLOOKUP(B325,[1]极目数据!A:V,22,0)</f>
        <v>6.29206</v>
      </c>
      <c r="O325" s="60">
        <f>VLOOKUP(B325,[1]极目数据!A:L,11,0)</f>
        <v>0.32</v>
      </c>
      <c r="P325" s="70">
        <f>VLOOKUP(B325,[1]极目数据!A:J,10,0)</f>
        <v>0.055626</v>
      </c>
      <c r="Q325" s="60">
        <v>39.99</v>
      </c>
      <c r="R325" s="70">
        <f t="shared" si="11"/>
        <v>0.143853602634111</v>
      </c>
      <c r="S325" s="59">
        <f>VLOOKUP(B:B,[1]极目数据!A:H,8,FALSE)</f>
        <v>6</v>
      </c>
      <c r="T325" s="59"/>
      <c r="U325" s="60">
        <f>VLOOKUP(B:B,[1]极目数据!A:U,21,FALSE)</f>
        <v>5242</v>
      </c>
    </row>
    <row r="326" s="52" customFormat="1" ht="33.4" hidden="1" customHeight="1" spans="1:21">
      <c r="A326" s="60">
        <v>325</v>
      </c>
      <c r="B326" s="76" t="s">
        <v>1716</v>
      </c>
      <c r="C326" s="61" t="s">
        <v>1717</v>
      </c>
      <c r="D326" s="60" t="s">
        <v>1018</v>
      </c>
      <c r="E326" s="60" t="s">
        <v>993</v>
      </c>
      <c r="F326" s="62" t="s">
        <v>1718</v>
      </c>
      <c r="G326" s="60">
        <v>1042132</v>
      </c>
      <c r="H326" s="60">
        <v>313</v>
      </c>
      <c r="I326" s="70">
        <f>VLOOKUP(B326,[1]极目数据!A:D,4,0)</f>
        <v>0.470833</v>
      </c>
      <c r="J326" s="60" t="str">
        <f t="shared" si="10"/>
        <v>长尾词</v>
      </c>
      <c r="K326" s="70">
        <f>VLOOKUP(B326,[1]极目数据!A:S,19,0)</f>
        <v>0.5807</v>
      </c>
      <c r="L326" s="70">
        <f>VLOOKUP(B326,[1]极目数据!A:T,20,0)</f>
        <v>0.2</v>
      </c>
      <c r="M326" s="60">
        <f>VLOOKUP(B326,[1]极目数据!A:P,16,0)</f>
        <v>8</v>
      </c>
      <c r="N326" s="71">
        <f>VLOOKUP(B326,[1]极目数据!A:V,22,0)</f>
        <v>4.79502</v>
      </c>
      <c r="O326" s="60">
        <f>VLOOKUP(B326,[1]极目数据!A:L,11,0)</f>
        <v>0.73</v>
      </c>
      <c r="P326" s="70">
        <f>VLOOKUP(B326,[1]极目数据!A:J,10,0)</f>
        <v>0.202293</v>
      </c>
      <c r="Q326" s="60">
        <v>39.99</v>
      </c>
      <c r="R326" s="70">
        <f t="shared" si="11"/>
        <v>0.0902382368194165</v>
      </c>
      <c r="S326" s="60">
        <f>VLOOKUP(B:B,[1]极目数据!A:H,8,FALSE)</f>
        <v>34</v>
      </c>
      <c r="T326" s="60"/>
      <c r="U326" s="60">
        <f>VLOOKUP(B:B,[1]极目数据!A:U,21,FALSE)</f>
        <v>933</v>
      </c>
    </row>
    <row r="327" s="52" customFormat="1" ht="33.4" hidden="1" customHeight="1" spans="1:21">
      <c r="A327" s="60">
        <v>326</v>
      </c>
      <c r="B327" s="61" t="s">
        <v>1719</v>
      </c>
      <c r="C327" s="61" t="s">
        <v>1261</v>
      </c>
      <c r="D327" s="60" t="s">
        <v>992</v>
      </c>
      <c r="E327" s="60" t="s">
        <v>993</v>
      </c>
      <c r="F327" s="62" t="s">
        <v>1262</v>
      </c>
      <c r="G327" s="60">
        <v>1042132</v>
      </c>
      <c r="H327" s="60">
        <v>313</v>
      </c>
      <c r="I327" s="70">
        <f>VLOOKUP(B327,[1]极目数据!A:D,4,0)</f>
        <v>0.079511</v>
      </c>
      <c r="J327" s="60" t="str">
        <f t="shared" si="10"/>
        <v>长尾词</v>
      </c>
      <c r="K327" s="70">
        <f>VLOOKUP(B327,[1]极目数据!A:S,19,0)</f>
        <v>0.2742</v>
      </c>
      <c r="L327" s="70">
        <f>VLOOKUP(B327,[1]极目数据!A:T,20,0)</f>
        <v>0</v>
      </c>
      <c r="M327" s="60">
        <f>VLOOKUP(B327,[1]极目数据!A:P,16,0)</f>
        <v>8</v>
      </c>
      <c r="N327" s="71">
        <f>VLOOKUP(B327,[1]极目数据!A:V,22,0)</f>
        <v>10.423112</v>
      </c>
      <c r="O327" s="60">
        <f>VLOOKUP(B327,[1]极目数据!A:L,11,0)</f>
        <v>0.71</v>
      </c>
      <c r="P327" s="70">
        <f>VLOOKUP(B327,[1]极目数据!A:J,10,0)</f>
        <v>0.078671</v>
      </c>
      <c r="Q327" s="60">
        <v>39.99</v>
      </c>
      <c r="R327" s="70">
        <f t="shared" si="11"/>
        <v>0.225679584721847</v>
      </c>
      <c r="S327" s="59">
        <f>VLOOKUP(B:B,[1]极目数据!A:H,8,FALSE)</f>
        <v>8</v>
      </c>
      <c r="T327" s="59"/>
      <c r="U327" s="60">
        <f>VLOOKUP(B:B,[1]极目数据!A:U,21,FALSE)</f>
        <v>3547</v>
      </c>
    </row>
    <row r="328" s="52" customFormat="1" ht="33.4" hidden="1" customHeight="1" spans="1:21">
      <c r="A328" s="60">
        <v>327</v>
      </c>
      <c r="B328" s="61" t="s">
        <v>1720</v>
      </c>
      <c r="C328" s="61" t="s">
        <v>1721</v>
      </c>
      <c r="D328" s="60" t="s">
        <v>1018</v>
      </c>
      <c r="E328" s="60" t="s">
        <v>993</v>
      </c>
      <c r="F328" s="62" t="s">
        <v>1722</v>
      </c>
      <c r="G328" s="60">
        <v>1042132</v>
      </c>
      <c r="H328" s="60">
        <v>313</v>
      </c>
      <c r="I328" s="70">
        <f>VLOOKUP(B328,[1]极目数据!A:D,4,0)</f>
        <v>0.063253</v>
      </c>
      <c r="J328" s="60" t="str">
        <f t="shared" si="10"/>
        <v>长尾词</v>
      </c>
      <c r="K328" s="70">
        <f>VLOOKUP(B328,[1]极目数据!A:S,19,0)</f>
        <v>0.5161</v>
      </c>
      <c r="L328" s="70">
        <f>VLOOKUP(B328,[1]极目数据!A:T,20,0)</f>
        <v>0.5555</v>
      </c>
      <c r="M328" s="60">
        <f>VLOOKUP(B328,[1]极目数据!A:P,16,0)</f>
        <v>8</v>
      </c>
      <c r="N328" s="71">
        <f>VLOOKUP(B328,[1]极目数据!A:V,22,0)</f>
        <v>13.071667</v>
      </c>
      <c r="O328" s="60">
        <f>VLOOKUP(B328,[1]极目数据!A:L,11,0)</f>
        <v>0.93</v>
      </c>
      <c r="P328" s="70">
        <f>VLOOKUP(B328,[1]极目数据!A:J,10,0)</f>
        <v>0.094862</v>
      </c>
      <c r="Q328" s="60">
        <v>39.99</v>
      </c>
      <c r="R328" s="70">
        <f t="shared" si="11"/>
        <v>0.245154160290616</v>
      </c>
      <c r="S328" s="60">
        <f>VLOOKUP(B:B,[1]极目数据!A:H,8,FALSE)</f>
        <v>14</v>
      </c>
      <c r="T328" s="60"/>
      <c r="U328" s="60">
        <f>VLOOKUP(B:B,[1]极目数据!A:U,21,FALSE)</f>
        <v>18220</v>
      </c>
    </row>
    <row r="329" s="52" customFormat="1" ht="33.4" hidden="1" customHeight="1" spans="1:21">
      <c r="A329" s="60">
        <v>328</v>
      </c>
      <c r="B329" s="61" t="s">
        <v>1723</v>
      </c>
      <c r="C329" s="61" t="s">
        <v>1724</v>
      </c>
      <c r="D329" s="60" t="s">
        <v>1018</v>
      </c>
      <c r="E329" s="60" t="s">
        <v>993</v>
      </c>
      <c r="F329" s="62" t="s">
        <v>1085</v>
      </c>
      <c r="G329" s="60">
        <v>1059020</v>
      </c>
      <c r="H329" s="60">
        <v>308</v>
      </c>
      <c r="I329" s="70">
        <f>VLOOKUP(B329,[1]极目数据!A:D,4,0)</f>
        <v>-0.192575</v>
      </c>
      <c r="J329" s="60" t="str">
        <f t="shared" si="10"/>
        <v>长尾词</v>
      </c>
      <c r="K329" s="70">
        <f>VLOOKUP(B329,[1]极目数据!A:S,19,0)</f>
        <v>0.1804</v>
      </c>
      <c r="L329" s="70">
        <f>VLOOKUP(B329,[1]极目数据!A:T,20,0)</f>
        <v>0.3333</v>
      </c>
      <c r="M329" s="60">
        <f>VLOOKUP(B329,[1]极目数据!A:P,16,0)</f>
        <v>8</v>
      </c>
      <c r="N329" s="71">
        <f>VLOOKUP(B329,[1]极目数据!A:V,22,0)</f>
        <v>36.466188</v>
      </c>
      <c r="O329" s="60">
        <f>VLOOKUP(B329,[1]极目数据!A:L,11,0)</f>
        <v>0.35</v>
      </c>
      <c r="P329" s="70">
        <f>VLOOKUP(B329,[1]极目数据!A:J,10,0)</f>
        <v>0.012614</v>
      </c>
      <c r="Q329" s="60">
        <v>39.99</v>
      </c>
      <c r="R329" s="70">
        <f t="shared" si="11"/>
        <v>0.693847157682872</v>
      </c>
      <c r="S329" s="60">
        <f>VLOOKUP(B:B,[1]极目数据!A:H,8,FALSE)</f>
        <v>1</v>
      </c>
      <c r="T329" s="60"/>
      <c r="U329" s="60">
        <f>VLOOKUP(B:B,[1]极目数据!A:U,21,FALSE)</f>
        <v>81125</v>
      </c>
    </row>
    <row r="330" s="52" customFormat="1" ht="33.4" hidden="1" customHeight="1" spans="1:21">
      <c r="A330" s="60">
        <v>329</v>
      </c>
      <c r="B330" s="61" t="s">
        <v>1725</v>
      </c>
      <c r="C330" s="61" t="s">
        <v>1726</v>
      </c>
      <c r="D330" s="60" t="s">
        <v>1018</v>
      </c>
      <c r="E330" s="60" t="s">
        <v>993</v>
      </c>
      <c r="F330" s="62" t="s">
        <v>1533</v>
      </c>
      <c r="G330" s="60">
        <v>1059020</v>
      </c>
      <c r="H330" s="60">
        <v>308</v>
      </c>
      <c r="I330" s="70">
        <f>VLOOKUP(B330,[1]极目数据!A:D,4,0)</f>
        <v>0.175676</v>
      </c>
      <c r="J330" s="60" t="str">
        <f t="shared" si="10"/>
        <v>长尾词</v>
      </c>
      <c r="K330" s="70">
        <f>VLOOKUP(B330,[1]极目数据!A:S,19,0)</f>
        <v>0.4591</v>
      </c>
      <c r="L330" s="70">
        <f>VLOOKUP(B330,[1]极目数据!A:T,20,0)</f>
        <v>0.125</v>
      </c>
      <c r="M330" s="60">
        <f>VLOOKUP(B330,[1]极目数据!A:P,16,0)</f>
        <v>8</v>
      </c>
      <c r="N330" s="71">
        <f>VLOOKUP(B330,[1]极目数据!A:V,22,0)</f>
        <v>26.947557</v>
      </c>
      <c r="O330" s="60">
        <f>VLOOKUP(B330,[1]极目数据!A:L,11,0)</f>
        <v>1.59</v>
      </c>
      <c r="P330" s="70">
        <f>VLOOKUP(B330,[1]极目数据!A:J,10,0)</f>
        <v>0.078671</v>
      </c>
      <c r="Q330" s="60">
        <v>39.99</v>
      </c>
      <c r="R330" s="70">
        <f t="shared" si="11"/>
        <v>0.505395126348925</v>
      </c>
      <c r="S330" s="60">
        <f>VLOOKUP(B:B,[1]极目数据!A:H,8,FALSE)</f>
        <v>8</v>
      </c>
      <c r="T330" s="60"/>
      <c r="U330" s="60">
        <f>VLOOKUP(B:B,[1]极目数据!A:U,21,FALSE)</f>
        <v>0</v>
      </c>
    </row>
    <row r="331" s="52" customFormat="1" ht="33.4" hidden="1" customHeight="1" spans="1:21">
      <c r="A331" s="60">
        <v>330</v>
      </c>
      <c r="B331" s="61" t="s">
        <v>1727</v>
      </c>
      <c r="C331" s="61" t="s">
        <v>1728</v>
      </c>
      <c r="D331" s="60" t="s">
        <v>1018</v>
      </c>
      <c r="E331" s="60" t="s">
        <v>993</v>
      </c>
      <c r="F331" s="62" t="s">
        <v>1200</v>
      </c>
      <c r="G331" s="60">
        <v>1059020</v>
      </c>
      <c r="H331" s="60">
        <v>308</v>
      </c>
      <c r="I331" s="70">
        <f>VLOOKUP(B331,[1]极目数据!A:D,4,0)</f>
        <v>-0.069519</v>
      </c>
      <c r="J331" s="60" t="str">
        <f t="shared" si="10"/>
        <v>长尾词</v>
      </c>
      <c r="K331" s="70">
        <f>VLOOKUP(B331,[1]极目数据!A:S,19,0)</f>
        <v>0.3935</v>
      </c>
      <c r="L331" s="70">
        <f>VLOOKUP(B331,[1]极目数据!A:T,20,0)</f>
        <v>0</v>
      </c>
      <c r="M331" s="60">
        <f>VLOOKUP(B331,[1]极目数据!A:P,16,0)</f>
        <v>8</v>
      </c>
      <c r="N331" s="71">
        <f>VLOOKUP(B331,[1]极目数据!A:V,22,0)</f>
        <v>43.292308</v>
      </c>
      <c r="O331" s="60">
        <f>VLOOKUP(B331,[1]极目数据!A:L,11,0)</f>
        <v>0.63</v>
      </c>
      <c r="P331" s="70">
        <f>VLOOKUP(B331,[1]极目数据!A:J,10,0)</f>
        <v>0.019403</v>
      </c>
      <c r="Q331" s="60">
        <v>39.99</v>
      </c>
      <c r="R331" s="70">
        <f t="shared" si="11"/>
        <v>0.811933128104992</v>
      </c>
      <c r="S331" s="60">
        <f>VLOOKUP(B:B,[1]极目数据!A:H,8,FALSE)</f>
        <v>1</v>
      </c>
      <c r="T331" s="60"/>
      <c r="U331" s="60">
        <f>VLOOKUP(B:B,[1]极目数据!A:U,21,FALSE)</f>
        <v>134885</v>
      </c>
    </row>
    <row r="332" s="52" customFormat="1" ht="33.4" hidden="1" customHeight="1" spans="1:21">
      <c r="A332" s="60">
        <v>331</v>
      </c>
      <c r="B332" s="61" t="s">
        <v>1729</v>
      </c>
      <c r="C332" s="61" t="s">
        <v>1730</v>
      </c>
      <c r="D332" s="60" t="s">
        <v>1018</v>
      </c>
      <c r="E332" s="60" t="s">
        <v>993</v>
      </c>
      <c r="F332" s="62" t="s">
        <v>1001</v>
      </c>
      <c r="G332" s="60">
        <v>1059020</v>
      </c>
      <c r="H332" s="60">
        <v>308</v>
      </c>
      <c r="I332" s="70">
        <f>VLOOKUP(B332,[1]极目数据!A:D,4,0)</f>
        <v>0.313208</v>
      </c>
      <c r="J332" s="60" t="str">
        <f t="shared" si="10"/>
        <v>长尾词</v>
      </c>
      <c r="K332" s="70">
        <f>VLOOKUP(B332,[1]极目数据!A:S,19,0)</f>
        <v>0.3934</v>
      </c>
      <c r="L332" s="70">
        <f>VLOOKUP(B332,[1]极目数据!A:T,20,0)</f>
        <v>0.3636</v>
      </c>
      <c r="M332" s="60">
        <f>VLOOKUP(B332,[1]极目数据!A:P,16,0)</f>
        <v>8</v>
      </c>
      <c r="N332" s="71">
        <f>VLOOKUP(B332,[1]极目数据!A:V,22,0)</f>
        <v>15.616762</v>
      </c>
      <c r="O332" s="60">
        <f>VLOOKUP(B332,[1]极目数据!A:L,11,0)</f>
        <v>1.11</v>
      </c>
      <c r="P332" s="70">
        <f>VLOOKUP(B332,[1]极目数据!A:J,10,0)</f>
        <v>0.086446</v>
      </c>
      <c r="Q332" s="60">
        <v>39.99</v>
      </c>
      <c r="R332" s="70">
        <f t="shared" si="11"/>
        <v>0.321089920121332</v>
      </c>
      <c r="S332" s="60">
        <f>VLOOKUP(B:B,[1]极目数据!A:H,8,FALSE)</f>
        <v>9</v>
      </c>
      <c r="T332" s="60"/>
      <c r="U332" s="60">
        <f>VLOOKUP(B:B,[1]极目数据!A:U,21,FALSE)</f>
        <v>111659</v>
      </c>
    </row>
    <row r="333" s="52" customFormat="1" ht="33.4" hidden="1" customHeight="1" spans="1:21">
      <c r="A333" s="60">
        <v>332</v>
      </c>
      <c r="B333" s="61" t="s">
        <v>1731</v>
      </c>
      <c r="C333" s="61" t="s">
        <v>1490</v>
      </c>
      <c r="D333" s="60" t="s">
        <v>1018</v>
      </c>
      <c r="E333" s="60" t="s">
        <v>993</v>
      </c>
      <c r="F333" s="62"/>
      <c r="G333" s="60">
        <v>1059020</v>
      </c>
      <c r="H333" s="60">
        <v>308</v>
      </c>
      <c r="I333" s="70">
        <f>VLOOKUP(B333,[1]极目数据!A:D,4,0)</f>
        <v>0.313208</v>
      </c>
      <c r="J333" s="60" t="str">
        <f t="shared" si="10"/>
        <v>长尾词</v>
      </c>
      <c r="K333" s="70">
        <f>VLOOKUP(B333,[1]极目数据!A:S,19,0)</f>
        <v>0.2132</v>
      </c>
      <c r="L333" s="70">
        <f>VLOOKUP(B333,[1]极目数据!A:T,20,0)</f>
        <v>0</v>
      </c>
      <c r="M333" s="60">
        <f>VLOOKUP(B333,[1]极目数据!A:P,16,0)</f>
        <v>8</v>
      </c>
      <c r="N333" s="71">
        <f>VLOOKUP(B333,[1]极目数据!A:V,22,0)</f>
        <v>31.132015</v>
      </c>
      <c r="O333" s="60">
        <f>VLOOKUP(B333,[1]极目数据!A:L,11,0)</f>
        <v>0.79</v>
      </c>
      <c r="P333" s="70">
        <f>VLOOKUP(B333,[1]极目数据!A:J,10,0)</f>
        <v>0.033406</v>
      </c>
      <c r="Q333" s="60">
        <v>39.99</v>
      </c>
      <c r="R333" s="70">
        <f t="shared" si="11"/>
        <v>0.591358999421771</v>
      </c>
      <c r="S333" s="60">
        <f>VLOOKUP(B:B,[1]极目数据!A:H,8,FALSE)</f>
        <v>2</v>
      </c>
      <c r="T333" s="60"/>
      <c r="U333" s="60">
        <f>VLOOKUP(B:B,[1]极目数据!A:U,21,FALSE)</f>
        <v>0</v>
      </c>
    </row>
    <row r="334" s="52" customFormat="1" ht="33.4" hidden="1" customHeight="1" spans="1:21">
      <c r="A334" s="60">
        <v>333</v>
      </c>
      <c r="B334" s="79" t="s">
        <v>1732</v>
      </c>
      <c r="C334" s="61" t="s">
        <v>1733</v>
      </c>
      <c r="D334" s="60" t="s">
        <v>1018</v>
      </c>
      <c r="E334" s="60" t="s">
        <v>993</v>
      </c>
      <c r="F334" s="62" t="s">
        <v>1574</v>
      </c>
      <c r="G334" s="60">
        <v>1059020</v>
      </c>
      <c r="H334" s="60">
        <v>308</v>
      </c>
      <c r="I334" s="70">
        <f>VLOOKUP(B334,[1]极目数据!A:D,4,0)</f>
        <v>0.048193</v>
      </c>
      <c r="J334" s="60" t="str">
        <f t="shared" si="10"/>
        <v>长尾词</v>
      </c>
      <c r="K334" s="70">
        <f>VLOOKUP(B334,[1]极目数据!A:S,19,0)</f>
        <v>0.4591</v>
      </c>
      <c r="L334" s="70">
        <f>VLOOKUP(B334,[1]极目数据!A:T,20,0)</f>
        <v>0.2727</v>
      </c>
      <c r="M334" s="60">
        <f>VLOOKUP(B334,[1]极目数据!A:P,16,0)</f>
        <v>8</v>
      </c>
      <c r="N334" s="71">
        <f>VLOOKUP(B334,[1]极目数据!A:V,22,0)</f>
        <v>7.599592</v>
      </c>
      <c r="O334" s="60">
        <f>VLOOKUP(B334,[1]极目数据!A:L,11,0)</f>
        <v>0.65</v>
      </c>
      <c r="P334" s="70">
        <f>VLOOKUP(B334,[1]极目数据!A:J,10,0)</f>
        <v>0.113164</v>
      </c>
      <c r="Q334" s="60">
        <v>39.99</v>
      </c>
      <c r="R334" s="70">
        <f t="shared" si="11"/>
        <v>0.143632811811875</v>
      </c>
      <c r="S334" s="60">
        <f>VLOOKUP(B:B,[1]极目数据!A:H,8,FALSE)</f>
        <v>6</v>
      </c>
      <c r="T334" s="60"/>
      <c r="U334" s="60">
        <f>VLOOKUP(B:B,[1]极目数据!A:U,21,FALSE)</f>
        <v>23546</v>
      </c>
    </row>
    <row r="335" s="52" customFormat="1" ht="33.4" hidden="1" customHeight="1" spans="1:21">
      <c r="A335" s="60">
        <v>334</v>
      </c>
      <c r="B335" s="61" t="s">
        <v>1734</v>
      </c>
      <c r="C335" s="61" t="s">
        <v>1735</v>
      </c>
      <c r="D335" s="60" t="s">
        <v>1018</v>
      </c>
      <c r="E335" s="60" t="s">
        <v>993</v>
      </c>
      <c r="F335" s="62" t="s">
        <v>1736</v>
      </c>
      <c r="G335" s="60">
        <v>1059020</v>
      </c>
      <c r="H335" s="60">
        <v>308</v>
      </c>
      <c r="I335" s="70">
        <f>VLOOKUP(B335,[1]极目数据!A:D,4,0)</f>
        <v>0.048193</v>
      </c>
      <c r="J335" s="60" t="str">
        <f t="shared" si="10"/>
        <v>长尾词</v>
      </c>
      <c r="K335" s="70">
        <f>VLOOKUP(B335,[1]极目数据!A:S,19,0)</f>
        <v>0.377</v>
      </c>
      <c r="L335" s="70">
        <f>VLOOKUP(B335,[1]极目数据!A:T,20,0)</f>
        <v>0.5</v>
      </c>
      <c r="M335" s="60">
        <f>VLOOKUP(B335,[1]极目数据!A:P,16,0)</f>
        <v>8</v>
      </c>
      <c r="N335" s="71">
        <f>VLOOKUP(B335,[1]极目数据!A:V,22,0)</f>
        <v>19.193779</v>
      </c>
      <c r="O335" s="60">
        <f>VLOOKUP(B335,[1]极目数据!A:L,11,0)</f>
        <v>1.13</v>
      </c>
      <c r="P335" s="70">
        <f>VLOOKUP(B335,[1]极目数据!A:J,10,0)</f>
        <v>0.078671</v>
      </c>
      <c r="Q335" s="60">
        <v>39.99</v>
      </c>
      <c r="R335" s="70">
        <f t="shared" si="11"/>
        <v>0.35918018413477</v>
      </c>
      <c r="S335" s="60">
        <f>VLOOKUP(B:B,[1]极目数据!A:H,8,FALSE)</f>
        <v>8</v>
      </c>
      <c r="T335" s="60"/>
      <c r="U335" s="60">
        <f>VLOOKUP(B:B,[1]极目数据!A:U,21,FALSE)</f>
        <v>1102</v>
      </c>
    </row>
    <row r="336" s="52" customFormat="1" ht="33.4" hidden="1" customHeight="1" spans="1:21">
      <c r="A336" s="60">
        <v>335</v>
      </c>
      <c r="B336" s="61" t="s">
        <v>1737</v>
      </c>
      <c r="C336" s="61" t="s">
        <v>1611</v>
      </c>
      <c r="D336" s="60" t="s">
        <v>992</v>
      </c>
      <c r="E336" s="60" t="s">
        <v>993</v>
      </c>
      <c r="F336" s="62" t="s">
        <v>998</v>
      </c>
      <c r="G336" s="60">
        <v>1059020</v>
      </c>
      <c r="H336" s="60">
        <v>308</v>
      </c>
      <c r="I336" s="70">
        <f>VLOOKUP(B336,[1]极目数据!A:D,4,0)</f>
        <v>-0.014164</v>
      </c>
      <c r="J336" s="60" t="str">
        <f t="shared" si="10"/>
        <v>长尾词</v>
      </c>
      <c r="K336" s="70">
        <f>VLOOKUP(B336,[1]极目数据!A:S,19,0)</f>
        <v>0.2952</v>
      </c>
      <c r="L336" s="70">
        <f>VLOOKUP(B336,[1]极目数据!A:T,20,0)</f>
        <v>0</v>
      </c>
      <c r="M336" s="60">
        <f>VLOOKUP(B336,[1]极目数据!A:P,16,0)</f>
        <v>8</v>
      </c>
      <c r="N336" s="71">
        <f>VLOOKUP(B336,[1]极目数据!A:V,22,0)</f>
        <v>13.855112</v>
      </c>
      <c r="O336" s="60">
        <f>VLOOKUP(B336,[1]极目数据!A:L,11,0)</f>
        <v>0.87</v>
      </c>
      <c r="P336" s="70">
        <f>VLOOKUP(B336,[1]极目数据!A:J,10,0)</f>
        <v>0.078671</v>
      </c>
      <c r="Q336" s="60">
        <v>39.99</v>
      </c>
      <c r="R336" s="70">
        <f t="shared" si="11"/>
        <v>0.27653695592677</v>
      </c>
      <c r="S336" s="59">
        <f>VLOOKUP(B:B,[1]极目数据!A:H,8,FALSE)</f>
        <v>8</v>
      </c>
      <c r="T336" s="59"/>
      <c r="U336" s="60">
        <f>VLOOKUP(B:B,[1]极目数据!A:U,21,FALSE)</f>
        <v>16306</v>
      </c>
    </row>
    <row r="337" s="52" customFormat="1" ht="33.4" hidden="1" customHeight="1" spans="1:21">
      <c r="A337" s="60">
        <v>336</v>
      </c>
      <c r="B337" s="61" t="s">
        <v>1738</v>
      </c>
      <c r="C337" s="61" t="s">
        <v>1585</v>
      </c>
      <c r="D337" s="60" t="s">
        <v>1018</v>
      </c>
      <c r="E337" s="60" t="s">
        <v>993</v>
      </c>
      <c r="F337" s="62" t="s">
        <v>998</v>
      </c>
      <c r="G337" s="60">
        <v>1076322</v>
      </c>
      <c r="H337" s="60">
        <v>303</v>
      </c>
      <c r="I337" s="70">
        <f>VLOOKUP(B337,[1]极目数据!A:D,4,0)</f>
        <v>0.082019</v>
      </c>
      <c r="J337" s="60" t="str">
        <f t="shared" si="10"/>
        <v>长尾词</v>
      </c>
      <c r="K337" s="70">
        <f>VLOOKUP(B337,[1]极目数据!A:S,19,0)</f>
        <v>0.2999</v>
      </c>
      <c r="L337" s="70">
        <f>VLOOKUP(B337,[1]极目数据!A:T,20,0)</f>
        <v>0</v>
      </c>
      <c r="M337" s="60">
        <f>VLOOKUP(B337,[1]极目数据!A:P,16,0)</f>
        <v>8</v>
      </c>
      <c r="N337" s="71">
        <f>VLOOKUP(B337,[1]极目数据!A:V,22,0)</f>
        <v>4.768565</v>
      </c>
      <c r="O337" s="60">
        <f>VLOOKUP(B337,[1]极目数据!A:L,11,0)</f>
        <v>0.32</v>
      </c>
      <c r="P337" s="70">
        <f>VLOOKUP(B337,[1]极目数据!A:J,10,0)</f>
        <v>0.073397</v>
      </c>
      <c r="Q337" s="60">
        <v>39.99</v>
      </c>
      <c r="R337" s="70">
        <f t="shared" si="11"/>
        <v>0.109023536386024</v>
      </c>
      <c r="S337" s="60">
        <f>VLOOKUP(B:B,[1]极目数据!A:H,8,FALSE)</f>
        <v>7</v>
      </c>
      <c r="T337" s="60"/>
      <c r="U337" s="60">
        <f>VLOOKUP(B:B,[1]极目数据!A:U,21,FALSE)</f>
        <v>0</v>
      </c>
    </row>
    <row r="338" s="52" customFormat="1" ht="33.4" hidden="1" customHeight="1" spans="1:21">
      <c r="A338" s="60">
        <v>337</v>
      </c>
      <c r="B338" s="61" t="s">
        <v>1739</v>
      </c>
      <c r="C338" s="61" t="s">
        <v>1740</v>
      </c>
      <c r="D338" s="60" t="s">
        <v>1018</v>
      </c>
      <c r="E338" s="60" t="s">
        <v>993</v>
      </c>
      <c r="F338" s="62" t="s">
        <v>1026</v>
      </c>
      <c r="G338" s="60">
        <v>1076322</v>
      </c>
      <c r="H338" s="60">
        <v>303</v>
      </c>
      <c r="I338" s="70">
        <f>VLOOKUP(B338,[1]极目数据!A:D,4,0)</f>
        <v>0.435146</v>
      </c>
      <c r="J338" s="60" t="str">
        <f t="shared" si="10"/>
        <v>长尾词</v>
      </c>
      <c r="K338" s="70">
        <f>VLOOKUP(B338,[1]极目数据!A:S,19,0)</f>
        <v>0.3</v>
      </c>
      <c r="L338" s="70">
        <f>VLOOKUP(B338,[1]极目数据!A:T,20,0)</f>
        <v>0.2</v>
      </c>
      <c r="M338" s="60">
        <f>VLOOKUP(B338,[1]极目数据!A:P,16,0)</f>
        <v>8</v>
      </c>
      <c r="N338" s="71">
        <f>VLOOKUP(B338,[1]极目数据!A:V,22,0)</f>
        <v>8.897059</v>
      </c>
      <c r="O338" s="60">
        <f>VLOOKUP(B338,[1]极目数据!A:L,11,0)</f>
        <v>0.94</v>
      </c>
      <c r="P338" s="70">
        <f>VLOOKUP(B338,[1]极目数据!A:J,10,0)</f>
        <v>0.140496</v>
      </c>
      <c r="Q338" s="60">
        <v>39.99</v>
      </c>
      <c r="R338" s="70">
        <f t="shared" si="11"/>
        <v>0.167306375050658</v>
      </c>
      <c r="S338" s="60">
        <f>VLOOKUP(B:B,[1]极目数据!A:H,8,FALSE)</f>
        <v>19</v>
      </c>
      <c r="T338" s="60"/>
      <c r="U338" s="60">
        <f>VLOOKUP(B:B,[1]极目数据!A:U,21,FALSE)</f>
        <v>27341</v>
      </c>
    </row>
    <row r="339" s="52" customFormat="1" ht="33.4" hidden="1" customHeight="1" spans="1:21">
      <c r="A339" s="60">
        <v>338</v>
      </c>
      <c r="B339" s="61" t="s">
        <v>1741</v>
      </c>
      <c r="C339" s="61" t="s">
        <v>1242</v>
      </c>
      <c r="D339" s="60" t="s">
        <v>1018</v>
      </c>
      <c r="E339" s="60" t="s">
        <v>993</v>
      </c>
      <c r="F339" s="62" t="s">
        <v>1365</v>
      </c>
      <c r="G339" s="60">
        <v>1076322</v>
      </c>
      <c r="H339" s="60">
        <v>303</v>
      </c>
      <c r="I339" s="70">
        <f>VLOOKUP(B339,[1]极目数据!A:D,4,0)</f>
        <v>0.099359</v>
      </c>
      <c r="J339" s="60" t="str">
        <f t="shared" si="10"/>
        <v>长尾词</v>
      </c>
      <c r="K339" s="70">
        <f>VLOOKUP(B339,[1]极目数据!A:S,19,0)</f>
        <v>0.25</v>
      </c>
      <c r="L339" s="70">
        <f>VLOOKUP(B339,[1]极目数据!A:T,20,0)</f>
        <v>0.25</v>
      </c>
      <c r="M339" s="60">
        <f>VLOOKUP(B339,[1]极目数据!A:P,16,0)</f>
        <v>8</v>
      </c>
      <c r="N339" s="71">
        <f>VLOOKUP(B339,[1]极目数据!A:V,22,0)</f>
        <v>16.651556</v>
      </c>
      <c r="O339" s="60">
        <f>VLOOKUP(B339,[1]极目数据!A:L,11,0)</f>
        <v>0.94</v>
      </c>
      <c r="P339" s="70">
        <f>VLOOKUP(B339,[1]极目数据!A:J,10,0)</f>
        <v>0.078671</v>
      </c>
      <c r="Q339" s="60">
        <v>39.99</v>
      </c>
      <c r="R339" s="70">
        <f t="shared" si="11"/>
        <v>0.298787055828924</v>
      </c>
      <c r="S339" s="60">
        <f>VLOOKUP(B:B,[1]极目数据!A:H,8,FALSE)</f>
        <v>8</v>
      </c>
      <c r="T339" s="60"/>
      <c r="U339" s="60">
        <f>VLOOKUP(B:B,[1]极目数据!A:U,21,FALSE)</f>
        <v>0</v>
      </c>
    </row>
    <row r="340" s="52" customFormat="1" ht="33.4" hidden="1" customHeight="1" spans="1:21">
      <c r="A340" s="60">
        <v>339</v>
      </c>
      <c r="B340" s="61" t="s">
        <v>1742</v>
      </c>
      <c r="C340" s="61" t="s">
        <v>1743</v>
      </c>
      <c r="D340" s="60" t="s">
        <v>1018</v>
      </c>
      <c r="E340" s="60" t="s">
        <v>993</v>
      </c>
      <c r="F340" s="62" t="s">
        <v>1021</v>
      </c>
      <c r="G340" s="60">
        <v>1076322</v>
      </c>
      <c r="H340" s="60">
        <v>303</v>
      </c>
      <c r="I340" s="70">
        <f>VLOOKUP(B340,[1]极目数据!A:D,4,0)</f>
        <v>0.834225</v>
      </c>
      <c r="J340" s="60" t="str">
        <f t="shared" si="10"/>
        <v>长尾词</v>
      </c>
      <c r="K340" s="70">
        <f>VLOOKUP(B340,[1]极目数据!A:S,19,0)</f>
        <v>0.3833</v>
      </c>
      <c r="L340" s="70">
        <f>VLOOKUP(B340,[1]极目数据!A:T,20,0)</f>
        <v>0.2</v>
      </c>
      <c r="M340" s="60">
        <f>VLOOKUP(B340,[1]极目数据!A:P,16,0)</f>
        <v>8</v>
      </c>
      <c r="N340" s="71">
        <f>VLOOKUP(B340,[1]极目数据!A:V,22,0)</f>
        <v>14.757268</v>
      </c>
      <c r="O340" s="60">
        <f>VLOOKUP(B340,[1]极目数据!A:L,11,0)</f>
        <v>1.05</v>
      </c>
      <c r="P340" s="70">
        <f>VLOOKUP(B340,[1]极目数据!A:J,10,0)</f>
        <v>0.088092</v>
      </c>
      <c r="Q340" s="60">
        <v>39.99</v>
      </c>
      <c r="R340" s="70">
        <f t="shared" si="11"/>
        <v>0.298058440505781</v>
      </c>
      <c r="S340" s="60">
        <f>VLOOKUP(B:B,[1]极目数据!A:H,8,FALSE)</f>
        <v>9</v>
      </c>
      <c r="T340" s="60"/>
      <c r="U340" s="60">
        <f>VLOOKUP(B:B,[1]极目数据!A:U,21,FALSE)</f>
        <v>0</v>
      </c>
    </row>
    <row r="341" s="52" customFormat="1" ht="33.4" hidden="1" customHeight="1" spans="1:21">
      <c r="A341" s="60">
        <v>340</v>
      </c>
      <c r="B341" s="61" t="s">
        <v>1744</v>
      </c>
      <c r="C341" s="61" t="s">
        <v>1006</v>
      </c>
      <c r="D341" s="60" t="s">
        <v>992</v>
      </c>
      <c r="E341" s="60" t="s">
        <v>993</v>
      </c>
      <c r="F341" s="62" t="s">
        <v>1055</v>
      </c>
      <c r="G341" s="60">
        <v>1112736</v>
      </c>
      <c r="H341" s="60">
        <v>292</v>
      </c>
      <c r="I341" s="70">
        <f>VLOOKUP(B341,[1]极目数据!A:D,4,0)</f>
        <v>-0.05949</v>
      </c>
      <c r="J341" s="60" t="str">
        <f t="shared" si="10"/>
        <v>长尾词</v>
      </c>
      <c r="K341" s="70">
        <f>VLOOKUP(B341,[1]极目数据!A:S,19,0)</f>
        <v>0.3103</v>
      </c>
      <c r="L341" s="70">
        <f>VLOOKUP(B341,[1]极目数据!A:T,20,0)</f>
        <v>0.25</v>
      </c>
      <c r="M341" s="60">
        <f>VLOOKUP(B341,[1]极目数据!A:P,16,0)</f>
        <v>8</v>
      </c>
      <c r="N341" s="71">
        <f>VLOOKUP(B341,[1]极目数据!A:V,22,0)</f>
        <v>9.343484</v>
      </c>
      <c r="O341" s="60">
        <f>VLOOKUP(B341,[1]极目数据!A:L,11,0)</f>
        <v>0.58</v>
      </c>
      <c r="P341" s="70">
        <f>VLOOKUP(B341,[1]极目数据!A:J,10,0)</f>
        <v>0.069567</v>
      </c>
      <c r="Q341" s="60">
        <v>39.99</v>
      </c>
      <c r="R341" s="70">
        <f t="shared" si="11"/>
        <v>0.208484279995926</v>
      </c>
      <c r="S341" s="59">
        <f>VLOOKUP(B:B,[1]极目数据!A:H,8,FALSE)</f>
        <v>7</v>
      </c>
      <c r="T341" s="59"/>
      <c r="U341" s="60">
        <f>VLOOKUP(B:B,[1]极目数据!A:U,21,FALSE)</f>
        <v>62737</v>
      </c>
    </row>
    <row r="342" s="52" customFormat="1" ht="33.4" hidden="1" customHeight="1" spans="1:21">
      <c r="A342" s="60">
        <v>341</v>
      </c>
      <c r="B342" s="61" t="s">
        <v>1745</v>
      </c>
      <c r="C342" s="61" t="s">
        <v>991</v>
      </c>
      <c r="D342" s="60" t="s">
        <v>992</v>
      </c>
      <c r="E342" s="60" t="s">
        <v>993</v>
      </c>
      <c r="F342" s="62" t="s">
        <v>1746</v>
      </c>
      <c r="G342" s="60">
        <v>1112736</v>
      </c>
      <c r="H342" s="60">
        <v>292</v>
      </c>
      <c r="I342" s="70">
        <f>VLOOKUP(B342,[1]极目数据!A:D,4,0)</f>
        <v>-0.229698</v>
      </c>
      <c r="J342" s="60" t="str">
        <f t="shared" si="10"/>
        <v>长尾词</v>
      </c>
      <c r="K342" s="70">
        <f>VLOOKUP(B342,[1]极目数据!A:S,19,0)</f>
        <v>0.1724</v>
      </c>
      <c r="L342" s="70">
        <f>VLOOKUP(B342,[1]极目数据!A:T,20,0)</f>
        <v>0</v>
      </c>
      <c r="M342" s="60">
        <f>VLOOKUP(B342,[1]极目数据!A:P,16,0)</f>
        <v>8</v>
      </c>
      <c r="N342" s="71">
        <f>VLOOKUP(B342,[1]极目数据!A:V,22,0)</f>
        <v>39.181461</v>
      </c>
      <c r="O342" s="60">
        <f>VLOOKUP(B342,[1]极目数据!A:L,11,0)</f>
        <v>1.1</v>
      </c>
      <c r="P342" s="70">
        <f>VLOOKUP(B342,[1]极目数据!A:J,10,0)</f>
        <v>0.039304</v>
      </c>
      <c r="Q342" s="60">
        <v>39.99</v>
      </c>
      <c r="R342" s="70">
        <f t="shared" si="11"/>
        <v>0.699849295725112</v>
      </c>
      <c r="S342" s="59">
        <f>VLOOKUP(B:B,[1]极目数据!A:H,8,FALSE)</f>
        <v>3</v>
      </c>
      <c r="T342" s="59"/>
      <c r="U342" s="60">
        <f>VLOOKUP(B:B,[1]极目数据!A:U,21,FALSE)</f>
        <v>72379</v>
      </c>
    </row>
    <row r="343" s="52" customFormat="1" ht="33.4" hidden="1" customHeight="1" spans="1:21">
      <c r="A343" s="60">
        <v>342</v>
      </c>
      <c r="B343" s="61" t="s">
        <v>1747</v>
      </c>
      <c r="C343" s="61" t="s">
        <v>1748</v>
      </c>
      <c r="D343" s="60" t="s">
        <v>992</v>
      </c>
      <c r="E343" s="60" t="s">
        <v>993</v>
      </c>
      <c r="F343" s="62" t="s">
        <v>1026</v>
      </c>
      <c r="G343" s="60">
        <v>1237887</v>
      </c>
      <c r="H343" s="60">
        <v>262</v>
      </c>
      <c r="I343" s="70">
        <f>VLOOKUP(B343,[1]极目数据!A:D,4,0)</f>
        <v>0.157692</v>
      </c>
      <c r="J343" s="60" t="str">
        <f t="shared" si="10"/>
        <v>长尾词</v>
      </c>
      <c r="K343" s="70">
        <f>VLOOKUP(B343,[1]极目数据!A:S,19,0)</f>
        <v>0.4231</v>
      </c>
      <c r="L343" s="70">
        <f>VLOOKUP(B343,[1]极目数据!A:T,20,0)</f>
        <v>0</v>
      </c>
      <c r="M343" s="60">
        <f>VLOOKUP(B343,[1]极目数据!A:P,16,0)</f>
        <v>8</v>
      </c>
      <c r="N343" s="71" t="str">
        <f>VLOOKUP(B343,[1]极目数据!A:V,22,0)</f>
        <v/>
      </c>
      <c r="O343" s="60">
        <f>VLOOKUP(B343,[1]极目数据!A:L,11,0)</f>
        <v>0.86</v>
      </c>
      <c r="P343" s="70">
        <f>VLOOKUP(B343,[1]极目数据!A:J,10,0)</f>
        <v>0</v>
      </c>
      <c r="Q343" s="60">
        <v>39.99</v>
      </c>
      <c r="R343" s="70" t="e">
        <f t="shared" si="11"/>
        <v>#DIV/0!</v>
      </c>
      <c r="S343" s="59">
        <f>VLOOKUP(B:B,[1]极目数据!A:H,8,FALSE)</f>
        <v>0</v>
      </c>
      <c r="T343" s="59"/>
      <c r="U343" s="60">
        <f>VLOOKUP(B:B,[1]极目数据!A:U,21,FALSE)</f>
        <v>7651</v>
      </c>
    </row>
    <row r="344" s="52" customFormat="1" ht="33.4" hidden="1" customHeight="1" spans="1:21">
      <c r="A344" s="60">
        <v>343</v>
      </c>
      <c r="B344" s="79" t="s">
        <v>1749</v>
      </c>
      <c r="C344" s="61" t="s">
        <v>1750</v>
      </c>
      <c r="D344" s="60" t="s">
        <v>1018</v>
      </c>
      <c r="E344" s="60" t="s">
        <v>993</v>
      </c>
      <c r="F344" s="62" t="s">
        <v>1751</v>
      </c>
      <c r="G344" s="60">
        <v>1311011</v>
      </c>
      <c r="H344" s="60">
        <v>247</v>
      </c>
      <c r="I344" s="70">
        <f>VLOOKUP(B344,[1]极目数据!A:D,4,0)</f>
        <v>-0.189802</v>
      </c>
      <c r="J344" s="60" t="str">
        <f t="shared" si="10"/>
        <v>长尾词</v>
      </c>
      <c r="K344" s="70">
        <f>VLOOKUP(B344,[1]极目数据!A:S,19,0)</f>
        <v>0.3673</v>
      </c>
      <c r="L344" s="70">
        <f>VLOOKUP(B344,[1]极目数据!A:T,20,0)</f>
        <v>0.4286</v>
      </c>
      <c r="M344" s="60">
        <f>VLOOKUP(B344,[1]极目数据!A:P,16,0)</f>
        <v>8</v>
      </c>
      <c r="N344" s="71">
        <f>VLOOKUP(B344,[1]极目数据!A:V,22,0)</f>
        <v>15.123559</v>
      </c>
      <c r="O344" s="60">
        <f>VLOOKUP(B344,[1]极目数据!A:L,11,0)</f>
        <v>1.1</v>
      </c>
      <c r="P344" s="70">
        <f>VLOOKUP(B344,[1]极目数据!A:J,10,0)</f>
        <v>0.097199</v>
      </c>
      <c r="Q344" s="60">
        <v>39.99</v>
      </c>
      <c r="R344" s="70">
        <f t="shared" si="11"/>
        <v>0.28299547031533</v>
      </c>
      <c r="S344" s="60">
        <f>VLOOKUP(B:B,[1]极目数据!A:H,8,FALSE)</f>
        <v>6</v>
      </c>
      <c r="T344" s="60"/>
      <c r="U344" s="60">
        <f>VLOOKUP(B:B,[1]极目数据!A:U,21,FALSE)</f>
        <v>119348</v>
      </c>
    </row>
    <row r="345" s="52" customFormat="1" ht="33.4" hidden="1" customHeight="1" spans="1:21">
      <c r="A345" s="60">
        <v>344</v>
      </c>
      <c r="B345" s="61" t="s">
        <v>1752</v>
      </c>
      <c r="C345" s="61" t="s">
        <v>1753</v>
      </c>
      <c r="D345" s="60" t="s">
        <v>992</v>
      </c>
      <c r="E345" s="60" t="s">
        <v>993</v>
      </c>
      <c r="F345" s="62" t="s">
        <v>1754</v>
      </c>
      <c r="G345" s="60">
        <v>1311011</v>
      </c>
      <c r="H345" s="60">
        <v>247</v>
      </c>
      <c r="I345" s="70">
        <f>VLOOKUP(B345,[1]极目数据!A:D,4,0)</f>
        <v>-0.065359</v>
      </c>
      <c r="J345" s="60" t="str">
        <f t="shared" si="10"/>
        <v>长尾词</v>
      </c>
      <c r="K345" s="70">
        <f>VLOOKUP(B345,[1]极目数据!A:S,19,0)</f>
        <v>0.3061</v>
      </c>
      <c r="L345" s="70">
        <f>VLOOKUP(B345,[1]极目数据!A:T,20,0)</f>
        <v>0</v>
      </c>
      <c r="M345" s="60">
        <f>VLOOKUP(B345,[1]极目数据!A:P,16,0)</f>
        <v>8</v>
      </c>
      <c r="N345" s="71">
        <f>VLOOKUP(B345,[1]极目数据!A:V,22,0)</f>
        <v>21.164725</v>
      </c>
      <c r="O345" s="60">
        <f>VLOOKUP(B345,[1]极目数据!A:L,11,0)</f>
        <v>0.53</v>
      </c>
      <c r="P345" s="70">
        <f>VLOOKUP(B345,[1]极目数据!A:J,10,0)</f>
        <v>0.033546</v>
      </c>
      <c r="Q345" s="60">
        <v>39.99</v>
      </c>
      <c r="R345" s="70">
        <f t="shared" si="11"/>
        <v>0.395078797124309</v>
      </c>
      <c r="S345" s="59">
        <f>VLOOKUP(B:B,[1]极目数据!A:H,8,FALSE)</f>
        <v>2</v>
      </c>
      <c r="T345" s="59"/>
      <c r="U345" s="60">
        <f>VLOOKUP(B:B,[1]极目数据!A:U,21,FALSE)</f>
        <v>107635</v>
      </c>
    </row>
    <row r="346" s="52" customFormat="1" ht="33.4" hidden="1" customHeight="1" spans="1:21">
      <c r="A346" s="60">
        <v>345</v>
      </c>
      <c r="B346" s="61" t="s">
        <v>1755</v>
      </c>
      <c r="C346" s="61" t="s">
        <v>1756</v>
      </c>
      <c r="D346" s="60" t="s">
        <v>1018</v>
      </c>
      <c r="E346" s="60" t="s">
        <v>993</v>
      </c>
      <c r="F346" s="62" t="s">
        <v>1757</v>
      </c>
      <c r="G346" s="60">
        <v>1364851</v>
      </c>
      <c r="H346" s="60">
        <v>237</v>
      </c>
      <c r="I346" s="70">
        <f>VLOOKUP(B346,[1]极目数据!A:D,4,0)</f>
        <v>-0.054983</v>
      </c>
      <c r="J346" s="60" t="str">
        <f t="shared" si="10"/>
        <v>长尾词</v>
      </c>
      <c r="K346" s="70">
        <f>VLOOKUP(B346,[1]极目数据!A:S,19,0)</f>
        <v>0.2127</v>
      </c>
      <c r="L346" s="70">
        <f>VLOOKUP(B346,[1]极目数据!A:T,20,0)</f>
        <v>0</v>
      </c>
      <c r="M346" s="60">
        <f>VLOOKUP(B346,[1]极目数据!A:P,16,0)</f>
        <v>8</v>
      </c>
      <c r="N346" s="71">
        <f>VLOOKUP(B346,[1]极目数据!A:V,22,0)</f>
        <v>19.406946</v>
      </c>
      <c r="O346" s="60">
        <f>VLOOKUP(B346,[1]极目数据!A:L,11,0)</f>
        <v>0.99</v>
      </c>
      <c r="P346" s="70">
        <f>VLOOKUP(B346,[1]极目数据!A:J,10,0)</f>
        <v>0.064925</v>
      </c>
      <c r="Q346" s="60">
        <v>39.99</v>
      </c>
      <c r="R346" s="70">
        <f t="shared" si="11"/>
        <v>0.381304413511926</v>
      </c>
      <c r="S346" s="60">
        <f>VLOOKUP(B:B,[1]极目数据!A:H,8,FALSE)</f>
        <v>5</v>
      </c>
      <c r="T346" s="60"/>
      <c r="U346" s="60">
        <f>VLOOKUP(B:B,[1]极目数据!A:U,21,FALSE)</f>
        <v>0</v>
      </c>
    </row>
    <row r="347" s="52" customFormat="1" ht="33.4" hidden="1" customHeight="1" spans="1:21">
      <c r="A347" s="60">
        <v>346</v>
      </c>
      <c r="B347" s="61" t="s">
        <v>1758</v>
      </c>
      <c r="C347" s="61" t="s">
        <v>1759</v>
      </c>
      <c r="D347" s="60" t="s">
        <v>1018</v>
      </c>
      <c r="E347" s="60" t="s">
        <v>993</v>
      </c>
      <c r="F347" s="62" t="s">
        <v>1253</v>
      </c>
      <c r="G347" s="60">
        <v>1393520</v>
      </c>
      <c r="H347" s="60">
        <v>232</v>
      </c>
      <c r="I347" s="70">
        <f>VLOOKUP(B347,[1]极目数据!A:D,4,0)</f>
        <v>-0.10299</v>
      </c>
      <c r="J347" s="60" t="str">
        <f t="shared" si="10"/>
        <v>长尾词</v>
      </c>
      <c r="K347" s="70">
        <f>VLOOKUP(B347,[1]极目数据!A:S,19,0)</f>
        <v>0.3261</v>
      </c>
      <c r="L347" s="70">
        <f>VLOOKUP(B347,[1]极目数据!A:T,20,0)</f>
        <v>0.2</v>
      </c>
      <c r="M347" s="60">
        <f>VLOOKUP(B347,[1]极目数据!A:P,16,0)</f>
        <v>8</v>
      </c>
      <c r="N347" s="71">
        <f>VLOOKUP(B347,[1]极目数据!A:V,22,0)</f>
        <v>13.149407</v>
      </c>
      <c r="O347" s="60">
        <f>VLOOKUP(B347,[1]极目数据!A:L,11,0)</f>
        <v>0.51</v>
      </c>
      <c r="P347" s="70">
        <f>VLOOKUP(B347,[1]极目数据!A:J,10,0)</f>
        <v>0.0616</v>
      </c>
      <c r="Q347" s="60">
        <v>39.99</v>
      </c>
      <c r="R347" s="70">
        <f t="shared" si="11"/>
        <v>0.207032277549907</v>
      </c>
      <c r="S347" s="60">
        <f>VLOOKUP(B:B,[1]极目数据!A:H,8,FALSE)</f>
        <v>4</v>
      </c>
      <c r="T347" s="60"/>
      <c r="U347" s="60">
        <f>VLOOKUP(B:B,[1]极目数据!A:U,21,FALSE)</f>
        <v>0</v>
      </c>
    </row>
    <row r="348" s="52" customFormat="1" ht="33.4" hidden="1" customHeight="1" spans="1:21">
      <c r="A348" s="60">
        <v>347</v>
      </c>
      <c r="B348" s="61" t="s">
        <v>1760</v>
      </c>
      <c r="C348" s="61" t="s">
        <v>1761</v>
      </c>
      <c r="D348" s="60" t="s">
        <v>1018</v>
      </c>
      <c r="E348" s="60" t="s">
        <v>993</v>
      </c>
      <c r="F348" s="62" t="s">
        <v>1015</v>
      </c>
      <c r="G348" s="60">
        <v>1423306</v>
      </c>
      <c r="H348" s="60">
        <v>227</v>
      </c>
      <c r="I348" s="70">
        <f>VLOOKUP(B348,[1]极目数据!A:D,4,0)</f>
        <v>-0.215976</v>
      </c>
      <c r="J348" s="60" t="str">
        <f t="shared" si="10"/>
        <v>长尾词</v>
      </c>
      <c r="K348" s="70">
        <f>VLOOKUP(B348,[1]极目数据!A:S,19,0)</f>
        <v>0.5112</v>
      </c>
      <c r="L348" s="70">
        <f>VLOOKUP(B348,[1]极目数据!A:T,20,0)</f>
        <v>0.5454</v>
      </c>
      <c r="M348" s="60">
        <f>VLOOKUP(B348,[1]极目数据!A:P,16,0)</f>
        <v>8</v>
      </c>
      <c r="N348" s="71">
        <f>VLOOKUP(B348,[1]极目数据!A:V,22,0)</f>
        <v>21.884146</v>
      </c>
      <c r="O348" s="60">
        <f>VLOOKUP(B348,[1]极目数据!A:L,11,0)</f>
        <v>1.39</v>
      </c>
      <c r="P348" s="70">
        <f>VLOOKUP(B348,[1]极目数据!A:J,10,0)</f>
        <v>0.084536</v>
      </c>
      <c r="Q348" s="60">
        <v>39.99</v>
      </c>
      <c r="R348" s="70">
        <f t="shared" si="11"/>
        <v>0.411170266778865</v>
      </c>
      <c r="S348" s="60">
        <f>VLOOKUP(B:B,[1]极目数据!A:H,8,FALSE)</f>
        <v>8</v>
      </c>
      <c r="T348" s="60"/>
      <c r="U348" s="60">
        <f>VLOOKUP(B:B,[1]极目数据!A:U,21,FALSE)</f>
        <v>33986</v>
      </c>
    </row>
    <row r="349" s="52" customFormat="1" ht="33.4" hidden="1" customHeight="1" spans="1:21">
      <c r="A349" s="60">
        <v>348</v>
      </c>
      <c r="B349" s="61" t="s">
        <v>1762</v>
      </c>
      <c r="C349" s="61" t="s">
        <v>1763</v>
      </c>
      <c r="D349" s="60" t="s">
        <v>1018</v>
      </c>
      <c r="E349" s="60" t="s">
        <v>993</v>
      </c>
      <c r="F349" s="62" t="s">
        <v>1376</v>
      </c>
      <c r="G349" s="60">
        <v>1556270</v>
      </c>
      <c r="H349" s="60">
        <v>207</v>
      </c>
      <c r="I349" s="70">
        <f>VLOOKUP(B349,[1]极目数据!A:D,4,0)</f>
        <v>0.207921</v>
      </c>
      <c r="J349" s="60" t="str">
        <f t="shared" si="10"/>
        <v>长尾词</v>
      </c>
      <c r="K349" s="70">
        <f>VLOOKUP(B349,[1]极目数据!A:S,19,0)</f>
        <v>0.439</v>
      </c>
      <c r="L349" s="70">
        <f>VLOOKUP(B349,[1]极目数据!A:T,20,0)</f>
        <v>0.4</v>
      </c>
      <c r="M349" s="60">
        <f>VLOOKUP(B349,[1]极目数据!A:P,16,0)</f>
        <v>8</v>
      </c>
      <c r="N349" s="71">
        <f>VLOOKUP(B349,[1]极目数据!A:V,22,0)</f>
        <v>27.197143</v>
      </c>
      <c r="O349" s="60">
        <f>VLOOKUP(B349,[1]极目数据!A:L,11,0)</f>
        <v>1.25</v>
      </c>
      <c r="P349" s="70">
        <f>VLOOKUP(B349,[1]极目数据!A:J,10,0)</f>
        <v>0.061404</v>
      </c>
      <c r="Q349" s="60">
        <v>39.99</v>
      </c>
      <c r="R349" s="70">
        <f t="shared" si="11"/>
        <v>0.509051762973314</v>
      </c>
      <c r="S349" s="60">
        <f>VLOOKUP(B:B,[1]极目数据!A:H,8,FALSE)</f>
        <v>6</v>
      </c>
      <c r="T349" s="60"/>
      <c r="U349" s="60">
        <f>VLOOKUP(B:B,[1]极目数据!A:U,21,FALSE)</f>
        <v>0</v>
      </c>
    </row>
    <row r="350" s="52" customFormat="1" ht="33.4" customHeight="1" spans="1:21">
      <c r="A350" s="60">
        <v>349</v>
      </c>
      <c r="B350" s="76" t="s">
        <v>1764</v>
      </c>
      <c r="C350" s="61" t="s">
        <v>1765</v>
      </c>
      <c r="D350" s="60" t="s">
        <v>992</v>
      </c>
      <c r="E350" s="60" t="s">
        <v>993</v>
      </c>
      <c r="F350" s="62" t="s">
        <v>1376</v>
      </c>
      <c r="G350" s="60">
        <v>1760643</v>
      </c>
      <c r="H350" s="60">
        <v>181</v>
      </c>
      <c r="I350" s="70">
        <f>VLOOKUP(B350,[1]极目数据!A:D,4,0)</f>
        <v>-0.161538</v>
      </c>
      <c r="J350" s="60" t="str">
        <f t="shared" si="10"/>
        <v>长尾词</v>
      </c>
      <c r="K350" s="70">
        <f>VLOOKUP(B350,[1]极目数据!A:S,19,0)</f>
        <v>0.3055</v>
      </c>
      <c r="L350" s="70">
        <f>VLOOKUP(B350,[1]极目数据!A:T,20,0)</f>
        <v>0</v>
      </c>
      <c r="M350" s="60">
        <f>VLOOKUP(B350,[1]极目数据!A:P,16,0)</f>
        <v>8</v>
      </c>
      <c r="N350" s="71">
        <f>VLOOKUP(B350,[1]极目数据!A:V,22,0)</f>
        <v>10.155273</v>
      </c>
      <c r="O350" s="60">
        <f>VLOOKUP(B350,[1]极目数据!A:L,11,0)</f>
        <v>1.31</v>
      </c>
      <c r="P350" s="72">
        <f>VLOOKUP(B350,[1]极目数据!A:J,10,0)</f>
        <v>0.17134</v>
      </c>
      <c r="Q350" s="60">
        <v>39.99</v>
      </c>
      <c r="R350" s="70">
        <f t="shared" si="11"/>
        <v>0.191188219606553</v>
      </c>
      <c r="S350" s="59">
        <f>VLOOKUP(B:B,[1]极目数据!A:H,8,FALSE)</f>
        <v>9</v>
      </c>
      <c r="T350" s="73">
        <f>S350/7</f>
        <v>1.28571428571429</v>
      </c>
      <c r="U350" s="60">
        <f>VLOOKUP(B:B,[1]极目数据!A:U,21,FALSE)</f>
        <v>108591</v>
      </c>
    </row>
    <row r="351" s="52" customFormat="1" ht="33.4" hidden="1" customHeight="1" spans="1:21">
      <c r="A351" s="60">
        <v>350</v>
      </c>
      <c r="B351" s="61" t="s">
        <v>1766</v>
      </c>
      <c r="C351" s="61" t="s">
        <v>1767</v>
      </c>
      <c r="D351" s="60" t="s">
        <v>992</v>
      </c>
      <c r="E351" s="60" t="s">
        <v>993</v>
      </c>
      <c r="F351" s="62" t="s">
        <v>1064</v>
      </c>
      <c r="G351" s="60">
        <v>1808071</v>
      </c>
      <c r="H351" s="60">
        <v>176</v>
      </c>
      <c r="I351" s="70">
        <f>VLOOKUP(B351,[1]极目数据!A:D,4,0)</f>
        <v>0.245614</v>
      </c>
      <c r="J351" s="60" t="str">
        <f t="shared" si="10"/>
        <v>长尾词</v>
      </c>
      <c r="K351" s="70">
        <f>VLOOKUP(B351,[1]极目数据!A:S,19,0)</f>
        <v>0.2285</v>
      </c>
      <c r="L351" s="70">
        <f>VLOOKUP(B351,[1]极目数据!A:T,20,0)</f>
        <v>0.3333</v>
      </c>
      <c r="M351" s="60">
        <f>VLOOKUP(B351,[1]极目数据!A:P,16,0)</f>
        <v>8</v>
      </c>
      <c r="N351" s="71">
        <f>VLOOKUP(B351,[1]极目数据!A:V,22,0)</f>
        <v>34.454044</v>
      </c>
      <c r="O351" s="60">
        <f>VLOOKUP(B351,[1]极目数据!A:L,11,0)</f>
        <v>0.95</v>
      </c>
      <c r="P351" s="70">
        <f>VLOOKUP(B351,[1]极目数据!A:J,10,0)</f>
        <v>0.042375</v>
      </c>
      <c r="Q351" s="60">
        <v>39.99</v>
      </c>
      <c r="R351" s="70">
        <f t="shared" si="11"/>
        <v>0.560612129433538</v>
      </c>
      <c r="S351" s="59">
        <f>VLOOKUP(B:B,[1]极目数据!A:H,8,FALSE)</f>
        <v>2</v>
      </c>
      <c r="T351" s="59"/>
      <c r="U351" s="60">
        <f>VLOOKUP(B:B,[1]极目数据!A:U,21,FALSE)</f>
        <v>0</v>
      </c>
    </row>
    <row r="352" s="52" customFormat="1" ht="33.4" hidden="1" customHeight="1" spans="1:21">
      <c r="A352" s="60">
        <v>351</v>
      </c>
      <c r="B352" s="61" t="s">
        <v>1768</v>
      </c>
      <c r="C352" s="61" t="s">
        <v>1039</v>
      </c>
      <c r="D352" s="60" t="s">
        <v>992</v>
      </c>
      <c r="E352" s="60" t="s">
        <v>993</v>
      </c>
      <c r="F352" s="62" t="s">
        <v>1055</v>
      </c>
      <c r="G352" s="60">
        <v>1808071</v>
      </c>
      <c r="H352" s="60">
        <v>176</v>
      </c>
      <c r="I352" s="70">
        <f>VLOOKUP(B352,[1]极目数据!A:D,4,0)</f>
        <v>0.054455</v>
      </c>
      <c r="J352" s="60" t="str">
        <f t="shared" si="10"/>
        <v>长尾词</v>
      </c>
      <c r="K352" s="70">
        <f>VLOOKUP(B352,[1]极目数据!A:S,19,0)</f>
        <v>0.4286</v>
      </c>
      <c r="L352" s="70">
        <f>VLOOKUP(B352,[1]极目数据!A:T,20,0)</f>
        <v>0.1667</v>
      </c>
      <c r="M352" s="60">
        <f>VLOOKUP(B352,[1]极目数据!A:P,16,0)</f>
        <v>8</v>
      </c>
      <c r="N352" s="71">
        <f>VLOOKUP(B352,[1]极目数据!A:V,22,0)</f>
        <v>67.818898</v>
      </c>
      <c r="O352" s="60">
        <f>VLOOKUP(B352,[1]极目数据!A:L,11,0)</f>
        <v>1.71</v>
      </c>
      <c r="P352" s="70">
        <f>VLOOKUP(B352,[1]极目数据!A:J,10,0)</f>
        <v>0.032144</v>
      </c>
      <c r="Q352" s="60">
        <v>39.99</v>
      </c>
      <c r="R352" s="70">
        <f t="shared" si="11"/>
        <v>1.33028528411346</v>
      </c>
      <c r="S352" s="59">
        <f>VLOOKUP(B:B,[1]极目数据!A:H,8,FALSE)</f>
        <v>1</v>
      </c>
      <c r="T352" s="59"/>
      <c r="U352" s="60">
        <f>VLOOKUP(B:B,[1]极目数据!A:U,21,FALSE)</f>
        <v>0</v>
      </c>
    </row>
    <row r="353" s="52" customFormat="1" ht="33.4" hidden="1" customHeight="1" spans="1:21">
      <c r="A353" s="60">
        <v>352</v>
      </c>
      <c r="B353" s="61" t="s">
        <v>1769</v>
      </c>
      <c r="C353" s="61" t="s">
        <v>1770</v>
      </c>
      <c r="D353" s="60" t="s">
        <v>992</v>
      </c>
      <c r="E353" s="60" t="s">
        <v>993</v>
      </c>
      <c r="F353" s="62" t="s">
        <v>1771</v>
      </c>
      <c r="G353" s="60">
        <v>1965803</v>
      </c>
      <c r="H353" s="60">
        <v>161</v>
      </c>
      <c r="I353" s="70">
        <f>VLOOKUP(B353,[1]极目数据!A:D,4,0)</f>
        <v>0.119318</v>
      </c>
      <c r="J353" s="60" t="str">
        <f t="shared" si="10"/>
        <v>长尾词</v>
      </c>
      <c r="K353" s="70">
        <f>VLOOKUP(B353,[1]极目数据!A:S,19,0)</f>
        <v>0.3438</v>
      </c>
      <c r="L353" s="70">
        <f>VLOOKUP(B353,[1]极目数据!A:T,20,0)</f>
        <v>0.6666</v>
      </c>
      <c r="M353" s="60">
        <f>VLOOKUP(B353,[1]极目数据!A:P,16,0)</f>
        <v>8</v>
      </c>
      <c r="N353" s="71">
        <f>VLOOKUP(B353,[1]极目数据!A:V,22,0)</f>
        <v>24.79</v>
      </c>
      <c r="O353" s="60">
        <f>VLOOKUP(B353,[1]极目数据!A:L,11,0)</f>
        <v>1.1</v>
      </c>
      <c r="P353" s="70">
        <f>VLOOKUP(B353,[1]极目数据!A:J,10,0)</f>
        <v>0.059701</v>
      </c>
      <c r="Q353" s="60">
        <v>39.99</v>
      </c>
      <c r="R353" s="70">
        <f t="shared" si="11"/>
        <v>0.460743986184148</v>
      </c>
      <c r="S353" s="59">
        <f>VLOOKUP(B:B,[1]极目数据!A:H,8,FALSE)</f>
        <v>0</v>
      </c>
      <c r="T353" s="59"/>
      <c r="U353" s="60">
        <f>VLOOKUP(B:B,[1]极目数据!A:U,21,FALSE)</f>
        <v>0</v>
      </c>
    </row>
    <row r="354" s="52" customFormat="1" ht="33.4" customHeight="1" spans="1:21">
      <c r="A354" s="60">
        <v>353</v>
      </c>
      <c r="B354" s="68" t="s">
        <v>1772</v>
      </c>
      <c r="C354" s="61" t="s">
        <v>1666</v>
      </c>
      <c r="D354" s="60" t="s">
        <v>992</v>
      </c>
      <c r="E354" s="60" t="s">
        <v>993</v>
      </c>
      <c r="F354" s="62" t="s">
        <v>1773</v>
      </c>
      <c r="G354" s="60">
        <v>2024633</v>
      </c>
      <c r="H354" s="60">
        <v>156</v>
      </c>
      <c r="I354" s="70">
        <f>VLOOKUP(B354,[1]极目数据!A:D,4,0)</f>
        <v>0.090909</v>
      </c>
      <c r="J354" s="60" t="str">
        <f t="shared" si="10"/>
        <v>长尾词</v>
      </c>
      <c r="K354" s="70">
        <f>VLOOKUP(B354,[1]极目数据!A:S,19,0)</f>
        <v>0.3226</v>
      </c>
      <c r="L354" s="70">
        <f>VLOOKUP(B354,[1]极目数据!A:T,20,0)</f>
        <v>0.5555</v>
      </c>
      <c r="M354" s="60">
        <f>VLOOKUP(B354,[1]极目数据!A:P,16,0)</f>
        <v>8</v>
      </c>
      <c r="N354" s="71">
        <f>VLOOKUP(B354,[1]极目数据!A:V,22,0)</f>
        <v>18.286027</v>
      </c>
      <c r="O354" s="60">
        <f>VLOOKUP(B354,[1]极目数据!A:L,11,0)</f>
        <v>1.22</v>
      </c>
      <c r="P354" s="72">
        <f>VLOOKUP(B354,[1]极目数据!A:J,10,0)</f>
        <v>0.088592</v>
      </c>
      <c r="Q354" s="60">
        <v>39.99</v>
      </c>
      <c r="R354" s="70">
        <f t="shared" si="11"/>
        <v>0.344360968334914</v>
      </c>
      <c r="S354" s="59">
        <f>VLOOKUP(B:B,[1]极目数据!A:H,8,FALSE)</f>
        <v>5</v>
      </c>
      <c r="T354" s="73">
        <f>S354/7</f>
        <v>0.714285714285714</v>
      </c>
      <c r="U354" s="60">
        <f>VLOOKUP(B:B,[1]极目数据!A:U,21,FALSE)</f>
        <v>28415</v>
      </c>
    </row>
    <row r="355" s="52" customFormat="1" ht="33.4" hidden="1" customHeight="1" spans="1:21">
      <c r="A355" s="60">
        <v>354</v>
      </c>
      <c r="B355" s="79" t="s">
        <v>1774</v>
      </c>
      <c r="C355" s="61" t="s">
        <v>1775</v>
      </c>
      <c r="D355" s="60" t="s">
        <v>1018</v>
      </c>
      <c r="E355" s="60" t="s">
        <v>993</v>
      </c>
      <c r="F355" s="62" t="s">
        <v>1776</v>
      </c>
      <c r="G355" s="60">
        <v>2221966</v>
      </c>
      <c r="H355" s="60">
        <v>141</v>
      </c>
      <c r="I355" s="70" t="str">
        <f>VLOOKUP(B355,[1]极目数据!A:D,4,0)</f>
        <v/>
      </c>
      <c r="J355" s="60" t="str">
        <f t="shared" si="10"/>
        <v>长尾词</v>
      </c>
      <c r="K355" s="70">
        <f>VLOOKUP(B355,[1]极目数据!A:S,19,0)</f>
        <v>0.4642</v>
      </c>
      <c r="L355" s="70">
        <f>VLOOKUP(B355,[1]极目数据!A:T,20,0)</f>
        <v>0.4</v>
      </c>
      <c r="M355" s="60">
        <f>VLOOKUP(B355,[1]极目数据!A:P,16,0)</f>
        <v>8</v>
      </c>
      <c r="N355" s="71">
        <f>VLOOKUP(B355,[1]极目数据!A:V,22,0)</f>
        <v>15.007442</v>
      </c>
      <c r="O355" s="60">
        <f>VLOOKUP(B355,[1]极目数据!A:L,11,0)</f>
        <v>1.08</v>
      </c>
      <c r="P355" s="70">
        <f>VLOOKUP(B355,[1]极目数据!A:J,10,0)</f>
        <v>0.097285</v>
      </c>
      <c r="Q355" s="60">
        <v>39.99</v>
      </c>
      <c r="R355" s="70">
        <f t="shared" si="11"/>
        <v>0.277604478469671</v>
      </c>
      <c r="S355" s="60">
        <f>VLOOKUP(B:B,[1]极目数据!A:H,8,FALSE)</f>
        <v>6</v>
      </c>
      <c r="T355" s="60"/>
      <c r="U355" s="60">
        <f>VLOOKUP(B:B,[1]极目数据!A:U,21,FALSE)</f>
        <v>0</v>
      </c>
    </row>
    <row r="356" s="52" customFormat="1" ht="33.4" hidden="1" customHeight="1" spans="1:21">
      <c r="A356" s="60">
        <v>355</v>
      </c>
      <c r="B356" s="61" t="s">
        <v>1777</v>
      </c>
      <c r="C356" s="61" t="s">
        <v>1778</v>
      </c>
      <c r="D356" s="60" t="s">
        <v>992</v>
      </c>
      <c r="E356" s="60" t="s">
        <v>993</v>
      </c>
      <c r="F356" s="62" t="s">
        <v>1736</v>
      </c>
      <c r="G356" s="60">
        <v>2458639</v>
      </c>
      <c r="H356" s="60">
        <v>126</v>
      </c>
      <c r="I356" s="70" t="str">
        <f>VLOOKUP(B356,[1]极目数据!A:D,4,0)</f>
        <v/>
      </c>
      <c r="J356" s="60" t="str">
        <f t="shared" si="10"/>
        <v>长尾词</v>
      </c>
      <c r="K356" s="70">
        <f>VLOOKUP(B356,[1]极目数据!A:S,19,0)</f>
        <v>0.28</v>
      </c>
      <c r="L356" s="70">
        <f>VLOOKUP(B356,[1]极目数据!A:T,20,0)</f>
        <v>0.3334</v>
      </c>
      <c r="M356" s="60">
        <f>VLOOKUP(B356,[1]极目数据!A:P,16,0)</f>
        <v>8</v>
      </c>
      <c r="N356" s="71">
        <f>VLOOKUP(B356,[1]极目数据!A:V,22,0)</f>
        <v>65.952323</v>
      </c>
      <c r="O356" s="60">
        <f>VLOOKUP(B356,[1]极目数据!A:L,11,0)</f>
        <v>1.59</v>
      </c>
      <c r="P356" s="70">
        <f>VLOOKUP(B356,[1]极目数据!A:J,10,0)</f>
        <v>0.032144</v>
      </c>
      <c r="Q356" s="60">
        <v>39.99</v>
      </c>
      <c r="R356" s="70">
        <f t="shared" si="11"/>
        <v>1.23693193084234</v>
      </c>
      <c r="S356" s="59">
        <f>VLOOKUP(B:B,[1]极目数据!A:H,8,FALSE)</f>
        <v>1</v>
      </c>
      <c r="T356" s="59"/>
      <c r="U356" s="60">
        <f>VLOOKUP(B:B,[1]极目数据!A:U,21,FALSE)</f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XFD356" etc:filterBottomFollowUsedRange="0">
    <filterColumn colId="3">
      <customFilters>
        <customFilter operator="equal" val="高相关"/>
      </customFilters>
    </filterColumn>
    <filterColumn colId="15">
      <dynamicFilter type="aboveAverage" val="0" maxVal="0"/>
    </filterColumn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5"/>
  <sheetViews>
    <sheetView zoomScale="55" zoomScaleNormal="55" workbookViewId="0">
      <selection activeCell="J13" sqref="J13"/>
    </sheetView>
  </sheetViews>
  <sheetFormatPr defaultColWidth="11.25" defaultRowHeight="26.1" customHeight="1"/>
  <cols>
    <col min="1" max="2" width="14.1296296296296" style="8" customWidth="1"/>
    <col min="3" max="3" width="18.5" style="9" customWidth="1"/>
    <col min="4" max="4" width="9.87962962962963" style="10" customWidth="1"/>
    <col min="5" max="5" width="22.6296296296296" style="9" customWidth="1"/>
    <col min="6" max="6" width="9.62962962962963" style="11" customWidth="1"/>
    <col min="7" max="7" width="16.25" style="12" customWidth="1"/>
    <col min="8" max="8" width="10.25" style="9" customWidth="1"/>
    <col min="9" max="9" width="50.6296296296296" style="9" customWidth="1"/>
    <col min="10" max="10" width="51.5" style="9" customWidth="1"/>
    <col min="11" max="11" width="9.5" style="13" customWidth="1"/>
    <col min="12" max="12" width="9.12962962962963" style="14" customWidth="1"/>
    <col min="13" max="13" width="14" style="13" customWidth="1"/>
    <col min="14" max="14" width="17.5" style="13" customWidth="1"/>
    <col min="15" max="27" width="12.75" style="13" customWidth="1"/>
    <col min="28" max="28" width="20.1296296296296" style="13" customWidth="1"/>
    <col min="29" max="29" width="17.8796296296296" style="13" customWidth="1"/>
    <col min="30" max="30" width="21.8796296296296" style="13" customWidth="1"/>
    <col min="31" max="33" width="11.25" style="9" customWidth="1"/>
    <col min="34" max="34" width="11.25" style="13" customWidth="1"/>
    <col min="35" max="16384" width="11.25" style="13"/>
  </cols>
  <sheetData>
    <row r="1" customHeight="1" spans="1:27">
      <c r="A1" s="15" t="s">
        <v>40</v>
      </c>
      <c r="B1" s="15"/>
      <c r="C1" s="16" t="s">
        <v>1779</v>
      </c>
      <c r="D1" s="16" t="s">
        <v>1780</v>
      </c>
      <c r="E1" s="16" t="s">
        <v>1781</v>
      </c>
      <c r="F1" s="17" t="s">
        <v>1782</v>
      </c>
      <c r="G1" s="18" t="s">
        <v>1783</v>
      </c>
      <c r="H1" s="16" t="s">
        <v>1784</v>
      </c>
      <c r="I1" s="16" t="s">
        <v>1785</v>
      </c>
      <c r="J1" s="16" t="s">
        <v>972</v>
      </c>
      <c r="K1" s="23" t="s">
        <v>1786</v>
      </c>
      <c r="L1" s="33" t="s">
        <v>1787</v>
      </c>
      <c r="M1" s="23" t="s">
        <v>1788</v>
      </c>
      <c r="N1" s="23" t="s">
        <v>1789</v>
      </c>
      <c r="O1" s="23" t="s">
        <v>1790</v>
      </c>
      <c r="P1" s="23" t="s">
        <v>1791</v>
      </c>
      <c r="Q1" s="23" t="s">
        <v>60</v>
      </c>
      <c r="R1" s="23" t="s">
        <v>180</v>
      </c>
      <c r="S1" s="23" t="s">
        <v>1792</v>
      </c>
      <c r="T1" s="23" t="s">
        <v>1793</v>
      </c>
      <c r="U1" s="23" t="s">
        <v>1794</v>
      </c>
      <c r="V1" s="46" t="s">
        <v>185</v>
      </c>
      <c r="W1" s="46" t="s">
        <v>1795</v>
      </c>
      <c r="X1" s="46" t="s">
        <v>1796</v>
      </c>
      <c r="Y1" s="46" t="s">
        <v>1797</v>
      </c>
      <c r="Z1" s="46" t="s">
        <v>1798</v>
      </c>
      <c r="AA1" s="46" t="s">
        <v>1799</v>
      </c>
    </row>
    <row r="2" s="8" customFormat="1" ht="33.95" customHeight="1" spans="1:37">
      <c r="A2" s="19" t="s">
        <v>1800</v>
      </c>
      <c r="B2" s="15" t="s">
        <v>135</v>
      </c>
      <c r="C2" s="16" t="s">
        <v>1801</v>
      </c>
      <c r="D2" s="15">
        <v>1</v>
      </c>
      <c r="E2" s="16" t="s">
        <v>1802</v>
      </c>
      <c r="F2" s="17">
        <v>10</v>
      </c>
      <c r="G2" s="18" t="s">
        <v>1803</v>
      </c>
      <c r="H2" s="16" t="s">
        <v>1804</v>
      </c>
      <c r="I2" s="16" t="s">
        <v>62</v>
      </c>
      <c r="J2" s="16"/>
      <c r="K2" s="23" t="s">
        <v>1805</v>
      </c>
      <c r="L2" s="33" t="s">
        <v>1806</v>
      </c>
      <c r="M2" s="23" t="s">
        <v>1807</v>
      </c>
      <c r="N2" s="23" t="s">
        <v>1808</v>
      </c>
      <c r="O2" s="23"/>
      <c r="P2" s="23"/>
      <c r="Q2" s="23"/>
      <c r="R2" s="23"/>
      <c r="S2" s="23"/>
      <c r="T2" s="23"/>
      <c r="U2" s="23"/>
      <c r="V2" s="46"/>
      <c r="W2" s="46"/>
      <c r="X2" s="46"/>
      <c r="Y2" s="46"/>
      <c r="Z2" s="46"/>
      <c r="AA2" s="23"/>
      <c r="AE2" s="27"/>
      <c r="AF2" s="27"/>
      <c r="AH2" s="50"/>
      <c r="AI2" s="27"/>
      <c r="AJ2" s="27"/>
      <c r="AK2" s="27"/>
    </row>
    <row r="3" s="8" customFormat="1" ht="33.95" customHeight="1" spans="1:37">
      <c r="A3" s="20"/>
      <c r="B3" s="15"/>
      <c r="C3" s="16" t="s">
        <v>1809</v>
      </c>
      <c r="D3" s="21">
        <v>1</v>
      </c>
      <c r="E3" s="16" t="s">
        <v>1810</v>
      </c>
      <c r="F3" s="17">
        <v>20</v>
      </c>
      <c r="G3" s="19" t="s">
        <v>1811</v>
      </c>
      <c r="H3" s="16" t="s">
        <v>1812</v>
      </c>
      <c r="I3" s="16" t="s">
        <v>1813</v>
      </c>
      <c r="J3" s="34" t="s">
        <v>1814</v>
      </c>
      <c r="K3" s="35" t="s">
        <v>1815</v>
      </c>
      <c r="L3" s="33" t="s">
        <v>1816</v>
      </c>
      <c r="M3" s="23" t="s">
        <v>1817</v>
      </c>
      <c r="N3" s="23" t="s">
        <v>1818</v>
      </c>
      <c r="O3" s="23"/>
      <c r="P3" s="23"/>
      <c r="Q3" s="23" t="s">
        <v>1819</v>
      </c>
      <c r="R3" s="23"/>
      <c r="S3" s="23"/>
      <c r="T3" s="23"/>
      <c r="U3" s="23"/>
      <c r="V3" s="46"/>
      <c r="W3" s="46"/>
      <c r="X3" s="46"/>
      <c r="Y3" s="46"/>
      <c r="Z3" s="46"/>
      <c r="AA3" s="23"/>
      <c r="AE3" s="27"/>
      <c r="AF3" s="27"/>
      <c r="AI3" s="27"/>
      <c r="AJ3" s="27"/>
      <c r="AK3" s="27"/>
    </row>
    <row r="4" s="8" customFormat="1" ht="33.95" customHeight="1" spans="1:37">
      <c r="A4" s="20"/>
      <c r="B4" s="15"/>
      <c r="C4" s="16" t="s">
        <v>1809</v>
      </c>
      <c r="D4" s="21">
        <v>1</v>
      </c>
      <c r="E4" s="16" t="s">
        <v>1820</v>
      </c>
      <c r="F4" s="17">
        <v>20</v>
      </c>
      <c r="G4" s="22"/>
      <c r="H4" s="16" t="s">
        <v>1812</v>
      </c>
      <c r="I4" s="16" t="s">
        <v>1813</v>
      </c>
      <c r="J4" s="34" t="s">
        <v>1821</v>
      </c>
      <c r="K4" s="35" t="s">
        <v>1815</v>
      </c>
      <c r="L4" s="33" t="s">
        <v>1816</v>
      </c>
      <c r="M4" s="23" t="s">
        <v>1817</v>
      </c>
      <c r="N4" s="23" t="s">
        <v>1818</v>
      </c>
      <c r="O4" s="36"/>
      <c r="P4" s="36"/>
      <c r="Q4" s="23"/>
      <c r="R4" s="36"/>
      <c r="S4" s="36"/>
      <c r="T4" s="36"/>
      <c r="U4" s="36"/>
      <c r="V4" s="47"/>
      <c r="W4" s="47"/>
      <c r="X4" s="47"/>
      <c r="Y4" s="47"/>
      <c r="Z4" s="47"/>
      <c r="AA4" s="23"/>
      <c r="AE4" s="27"/>
      <c r="AF4" s="27"/>
      <c r="AI4" s="27"/>
      <c r="AJ4" s="27"/>
      <c r="AK4" s="27"/>
    </row>
    <row r="5" s="8" customFormat="1" ht="33.95" customHeight="1" spans="1:38">
      <c r="A5" s="20"/>
      <c r="B5" s="15"/>
      <c r="C5" s="23" t="s">
        <v>1822</v>
      </c>
      <c r="D5" s="21">
        <v>1</v>
      </c>
      <c r="E5" s="24" t="s">
        <v>1823</v>
      </c>
      <c r="F5" s="17">
        <v>10</v>
      </c>
      <c r="G5" s="19" t="s">
        <v>1824</v>
      </c>
      <c r="H5" s="24" t="s">
        <v>1812</v>
      </c>
      <c r="I5" s="24" t="s">
        <v>1825</v>
      </c>
      <c r="J5" s="37" t="s">
        <v>1826</v>
      </c>
      <c r="K5" s="38" t="s">
        <v>1815</v>
      </c>
      <c r="L5" s="39" t="s">
        <v>1816</v>
      </c>
      <c r="M5" s="23" t="s">
        <v>1807</v>
      </c>
      <c r="N5" s="23" t="s">
        <v>1827</v>
      </c>
      <c r="O5" s="21"/>
      <c r="P5" s="21"/>
      <c r="Q5" s="23"/>
      <c r="R5" s="21"/>
      <c r="S5" s="21"/>
      <c r="T5" s="21"/>
      <c r="U5" s="21"/>
      <c r="V5" s="48"/>
      <c r="W5" s="48"/>
      <c r="X5" s="48"/>
      <c r="Y5" s="48"/>
      <c r="Z5" s="48"/>
      <c r="AA5" s="15"/>
      <c r="AE5" s="27"/>
      <c r="AF5" s="27"/>
      <c r="AJ5" s="27"/>
      <c r="AK5" s="27"/>
      <c r="AL5" s="27"/>
    </row>
    <row r="6" s="8" customFormat="1" ht="33.95" customHeight="1" spans="1:38">
      <c r="A6" s="20"/>
      <c r="B6" s="15"/>
      <c r="C6" s="23" t="s">
        <v>1822</v>
      </c>
      <c r="D6" s="21">
        <v>1</v>
      </c>
      <c r="E6" s="24" t="s">
        <v>1828</v>
      </c>
      <c r="F6" s="17">
        <v>10</v>
      </c>
      <c r="G6" s="25"/>
      <c r="H6" s="24" t="s">
        <v>1812</v>
      </c>
      <c r="I6" s="24" t="s">
        <v>1825</v>
      </c>
      <c r="J6" s="37" t="s">
        <v>1829</v>
      </c>
      <c r="K6" s="35" t="s">
        <v>1815</v>
      </c>
      <c r="L6" s="33" t="s">
        <v>1816</v>
      </c>
      <c r="M6" s="23" t="s">
        <v>1807</v>
      </c>
      <c r="N6" s="23" t="s">
        <v>1830</v>
      </c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E6" s="27"/>
      <c r="AF6" s="27"/>
      <c r="AJ6" s="27"/>
      <c r="AK6" s="27"/>
      <c r="AL6" s="27"/>
    </row>
    <row r="7" s="8" customFormat="1" ht="33.95" customHeight="1" spans="1:38">
      <c r="A7" s="20"/>
      <c r="B7" s="15"/>
      <c r="C7" s="23" t="s">
        <v>1822</v>
      </c>
      <c r="D7" s="21">
        <v>1</v>
      </c>
      <c r="E7" s="24" t="s">
        <v>1831</v>
      </c>
      <c r="F7" s="17">
        <v>10</v>
      </c>
      <c r="G7" s="25"/>
      <c r="H7" s="24" t="s">
        <v>1812</v>
      </c>
      <c r="I7" s="24" t="s">
        <v>1825</v>
      </c>
      <c r="J7" s="37" t="s">
        <v>1832</v>
      </c>
      <c r="K7" s="35" t="s">
        <v>1815</v>
      </c>
      <c r="L7" s="33" t="s">
        <v>1816</v>
      </c>
      <c r="M7" s="23" t="s">
        <v>1807</v>
      </c>
      <c r="N7" s="23" t="s">
        <v>1830</v>
      </c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E7" s="27"/>
      <c r="AF7" s="27"/>
      <c r="AJ7" s="27"/>
      <c r="AK7" s="27"/>
      <c r="AL7" s="27"/>
    </row>
    <row r="8" s="8" customFormat="1" ht="33.95" customHeight="1" spans="1:38">
      <c r="A8" s="20"/>
      <c r="B8" s="15"/>
      <c r="C8" s="23" t="s">
        <v>1822</v>
      </c>
      <c r="D8" s="21">
        <v>1</v>
      </c>
      <c r="E8" s="24" t="s">
        <v>1833</v>
      </c>
      <c r="F8" s="17">
        <v>10</v>
      </c>
      <c r="G8" s="22"/>
      <c r="H8" s="24" t="s">
        <v>1812</v>
      </c>
      <c r="I8" s="24" t="s">
        <v>1825</v>
      </c>
      <c r="J8" s="37" t="s">
        <v>1834</v>
      </c>
      <c r="K8" s="35" t="s">
        <v>1815</v>
      </c>
      <c r="L8" s="33" t="s">
        <v>1816</v>
      </c>
      <c r="M8" s="23" t="s">
        <v>1807</v>
      </c>
      <c r="N8" s="23" t="s">
        <v>1830</v>
      </c>
      <c r="O8" s="23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E8" s="27"/>
      <c r="AF8" s="27"/>
      <c r="AJ8" s="51"/>
      <c r="AK8" s="27"/>
      <c r="AL8" s="27"/>
    </row>
    <row r="9" s="8" customFormat="1" ht="33.95" customHeight="1" spans="1:38">
      <c r="A9" s="20"/>
      <c r="B9" s="18" t="s">
        <v>1835</v>
      </c>
      <c r="C9" s="23" t="s">
        <v>1836</v>
      </c>
      <c r="D9" s="21">
        <v>2</v>
      </c>
      <c r="E9" s="16" t="s">
        <v>1837</v>
      </c>
      <c r="F9" s="17">
        <v>20</v>
      </c>
      <c r="G9" s="19" t="s">
        <v>1811</v>
      </c>
      <c r="H9" s="24" t="s">
        <v>1812</v>
      </c>
      <c r="I9" s="16" t="s">
        <v>1838</v>
      </c>
      <c r="J9" s="34" t="s">
        <v>1814</v>
      </c>
      <c r="K9" s="40" t="s">
        <v>1839</v>
      </c>
      <c r="L9" s="33" t="s">
        <v>1816</v>
      </c>
      <c r="M9" s="23" t="s">
        <v>1807</v>
      </c>
      <c r="N9" s="23" t="s">
        <v>1827</v>
      </c>
      <c r="O9" s="23" t="s">
        <v>1840</v>
      </c>
      <c r="P9" s="23" t="s">
        <v>1841</v>
      </c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E9" s="27"/>
      <c r="AF9" s="27"/>
      <c r="AJ9" s="51"/>
      <c r="AK9" s="27"/>
      <c r="AL9" s="27"/>
    </row>
    <row r="10" s="8" customFormat="1" ht="33.95" customHeight="1" spans="1:38">
      <c r="A10" s="20"/>
      <c r="B10" s="15"/>
      <c r="C10" s="23" t="s">
        <v>1836</v>
      </c>
      <c r="D10" s="21">
        <v>2</v>
      </c>
      <c r="E10" s="16" t="s">
        <v>1842</v>
      </c>
      <c r="F10" s="17">
        <v>20</v>
      </c>
      <c r="G10" s="22"/>
      <c r="H10" s="24" t="s">
        <v>1812</v>
      </c>
      <c r="I10" s="16" t="s">
        <v>1838</v>
      </c>
      <c r="J10" s="34" t="s">
        <v>1821</v>
      </c>
      <c r="K10" s="40" t="s">
        <v>1839</v>
      </c>
      <c r="L10" s="33" t="s">
        <v>1816</v>
      </c>
      <c r="M10" s="23" t="s">
        <v>1807</v>
      </c>
      <c r="N10" s="23" t="s">
        <v>1827</v>
      </c>
      <c r="O10" s="23" t="s">
        <v>1840</v>
      </c>
      <c r="P10" s="23" t="s">
        <v>1841</v>
      </c>
      <c r="Q10" s="23"/>
      <c r="R10" s="23"/>
      <c r="S10" s="23"/>
      <c r="T10" s="23"/>
      <c r="U10" s="23"/>
      <c r="V10" s="46"/>
      <c r="W10" s="46"/>
      <c r="X10" s="46"/>
      <c r="Y10" s="46"/>
      <c r="Z10" s="46"/>
      <c r="AA10" s="23"/>
      <c r="AE10" s="27"/>
      <c r="AF10" s="27"/>
      <c r="AJ10" s="51"/>
      <c r="AK10" s="27"/>
      <c r="AL10" s="27"/>
    </row>
    <row r="11" s="8" customFormat="1" ht="33.95" customHeight="1" spans="1:38">
      <c r="A11" s="20"/>
      <c r="B11" s="15"/>
      <c r="C11" s="16" t="s">
        <v>1843</v>
      </c>
      <c r="D11" s="15">
        <v>0</v>
      </c>
      <c r="E11" s="16" t="s">
        <v>1844</v>
      </c>
      <c r="F11" s="17">
        <v>10</v>
      </c>
      <c r="G11" s="19" t="s">
        <v>1845</v>
      </c>
      <c r="H11" s="24" t="s">
        <v>1812</v>
      </c>
      <c r="I11" s="16" t="s">
        <v>1846</v>
      </c>
      <c r="J11" s="16"/>
      <c r="K11" s="41" t="s">
        <v>1815</v>
      </c>
      <c r="L11" s="33" t="s">
        <v>1816</v>
      </c>
      <c r="M11" s="23" t="s">
        <v>1807</v>
      </c>
      <c r="N11" s="23"/>
      <c r="O11" s="23"/>
      <c r="P11" s="23"/>
      <c r="Q11" s="23"/>
      <c r="R11" s="23"/>
      <c r="S11" s="23"/>
      <c r="T11" s="23"/>
      <c r="U11" s="23"/>
      <c r="V11" s="46"/>
      <c r="W11" s="46"/>
      <c r="X11" s="46"/>
      <c r="Y11" s="46"/>
      <c r="Z11" s="46"/>
      <c r="AA11" s="23"/>
      <c r="AE11" s="27"/>
      <c r="AF11" s="27"/>
      <c r="AJ11" s="27"/>
      <c r="AK11" s="27"/>
      <c r="AL11" s="27"/>
    </row>
    <row r="12" s="8" customFormat="1" ht="33.95" customHeight="1" spans="1:33">
      <c r="A12" s="20"/>
      <c r="B12" s="15" t="s">
        <v>138</v>
      </c>
      <c r="C12" s="16" t="s">
        <v>1847</v>
      </c>
      <c r="D12" s="15">
        <v>1</v>
      </c>
      <c r="E12" s="16" t="s">
        <v>1848</v>
      </c>
      <c r="F12" s="17">
        <v>10</v>
      </c>
      <c r="G12" s="25"/>
      <c r="H12" s="24" t="s">
        <v>1812</v>
      </c>
      <c r="I12" s="16" t="s">
        <v>1849</v>
      </c>
      <c r="J12" s="16"/>
      <c r="K12" s="41" t="s">
        <v>1815</v>
      </c>
      <c r="L12" s="33" t="s">
        <v>1816</v>
      </c>
      <c r="M12" s="23" t="s">
        <v>1807</v>
      </c>
      <c r="N12" s="23"/>
      <c r="O12" s="23"/>
      <c r="P12" s="23"/>
      <c r="Q12" s="23"/>
      <c r="R12" s="23"/>
      <c r="S12" s="23"/>
      <c r="T12" s="23"/>
      <c r="U12" s="23"/>
      <c r="V12" s="46"/>
      <c r="W12" s="46"/>
      <c r="X12" s="46"/>
      <c r="Y12" s="46"/>
      <c r="Z12" s="46"/>
      <c r="AA12" s="23"/>
      <c r="AE12" s="27"/>
      <c r="AF12" s="27"/>
      <c r="AG12" s="27"/>
    </row>
    <row r="13" s="8" customFormat="1" ht="33.95" customHeight="1" spans="1:33">
      <c r="A13" s="20"/>
      <c r="B13" s="15"/>
      <c r="C13" s="16" t="s">
        <v>1847</v>
      </c>
      <c r="D13" s="15">
        <v>2</v>
      </c>
      <c r="E13" s="16" t="s">
        <v>1848</v>
      </c>
      <c r="F13" s="17">
        <v>20</v>
      </c>
      <c r="G13" s="25"/>
      <c r="H13" s="24" t="s">
        <v>1812</v>
      </c>
      <c r="I13" s="16" t="s">
        <v>1850</v>
      </c>
      <c r="J13" s="16"/>
      <c r="K13" s="41" t="s">
        <v>1815</v>
      </c>
      <c r="L13" s="33" t="s">
        <v>1816</v>
      </c>
      <c r="M13" s="23" t="s">
        <v>1807</v>
      </c>
      <c r="N13" s="23"/>
      <c r="O13" s="23"/>
      <c r="P13" s="23"/>
      <c r="Q13" s="23"/>
      <c r="R13" s="23"/>
      <c r="S13" s="23"/>
      <c r="T13" s="23"/>
      <c r="U13" s="23"/>
      <c r="V13" s="46"/>
      <c r="W13" s="46"/>
      <c r="X13" s="46"/>
      <c r="Y13" s="46"/>
      <c r="Z13" s="46"/>
      <c r="AA13" s="23"/>
      <c r="AE13" s="27"/>
      <c r="AF13" s="27"/>
      <c r="AG13" s="27"/>
    </row>
    <row r="14" s="8" customFormat="1" ht="33.95" customHeight="1" spans="1:33">
      <c r="A14" s="20"/>
      <c r="B14" s="15"/>
      <c r="C14" s="16" t="s">
        <v>1847</v>
      </c>
      <c r="D14" s="15">
        <v>1</v>
      </c>
      <c r="E14" s="16" t="s">
        <v>1851</v>
      </c>
      <c r="F14" s="17">
        <v>10</v>
      </c>
      <c r="G14" s="25"/>
      <c r="H14" s="16" t="s">
        <v>1812</v>
      </c>
      <c r="I14" s="16" t="s">
        <v>1852</v>
      </c>
      <c r="J14" s="16"/>
      <c r="K14" s="41" t="s">
        <v>1815</v>
      </c>
      <c r="L14" s="33" t="s">
        <v>1816</v>
      </c>
      <c r="M14" s="23" t="s">
        <v>1807</v>
      </c>
      <c r="N14" s="23"/>
      <c r="O14" s="23"/>
      <c r="P14" s="23"/>
      <c r="Q14" s="23"/>
      <c r="R14" s="23"/>
      <c r="S14" s="23"/>
      <c r="T14" s="23"/>
      <c r="U14" s="23"/>
      <c r="V14" s="46"/>
      <c r="W14" s="46"/>
      <c r="X14" s="46"/>
      <c r="Y14" s="46"/>
      <c r="Z14" s="46"/>
      <c r="AA14" s="23"/>
      <c r="AE14" s="27"/>
      <c r="AF14" s="27"/>
      <c r="AG14" s="27"/>
    </row>
    <row r="15" s="8" customFormat="1" ht="33.95" customHeight="1" spans="1:33">
      <c r="A15" s="26"/>
      <c r="B15" s="15" t="s">
        <v>140</v>
      </c>
      <c r="C15" s="16" t="s">
        <v>1847</v>
      </c>
      <c r="D15" s="15">
        <v>1</v>
      </c>
      <c r="E15" s="16" t="s">
        <v>1853</v>
      </c>
      <c r="F15" s="17">
        <v>10</v>
      </c>
      <c r="G15" s="22"/>
      <c r="H15" s="16" t="s">
        <v>1812</v>
      </c>
      <c r="I15" s="16" t="s">
        <v>1852</v>
      </c>
      <c r="J15" s="16"/>
      <c r="K15" s="41" t="s">
        <v>1815</v>
      </c>
      <c r="L15" s="33" t="s">
        <v>1816</v>
      </c>
      <c r="M15" s="23" t="s">
        <v>1807</v>
      </c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23"/>
      <c r="AE15" s="27"/>
      <c r="AF15" s="27"/>
      <c r="AG15" s="27"/>
    </row>
    <row r="16" customHeight="1" spans="1:27">
      <c r="A16" s="27">
        <v>14</v>
      </c>
      <c r="B16" s="27"/>
      <c r="G16" s="28"/>
      <c r="Q16" s="49"/>
      <c r="AA16" s="49"/>
    </row>
    <row r="17" ht="32.1" customHeight="1" spans="1:27">
      <c r="A17" s="18" t="s">
        <v>1854</v>
      </c>
      <c r="B17" s="29" t="s">
        <v>142</v>
      </c>
      <c r="C17" s="30" t="s">
        <v>1855</v>
      </c>
      <c r="D17" s="15">
        <v>0</v>
      </c>
      <c r="E17" s="16" t="s">
        <v>1856</v>
      </c>
      <c r="F17" s="17">
        <v>20</v>
      </c>
      <c r="G17" s="19" t="s">
        <v>1857</v>
      </c>
      <c r="H17" s="16" t="s">
        <v>1812</v>
      </c>
      <c r="I17" s="16" t="s">
        <v>1858</v>
      </c>
      <c r="J17" s="34" t="s">
        <v>1859</v>
      </c>
      <c r="K17" s="23" t="s">
        <v>1839</v>
      </c>
      <c r="L17" s="33" t="s">
        <v>1816</v>
      </c>
      <c r="M17" s="23" t="s">
        <v>1817</v>
      </c>
      <c r="N17" s="23" t="s">
        <v>1860</v>
      </c>
      <c r="O17" s="42"/>
      <c r="P17" s="42"/>
      <c r="Q17" s="23"/>
      <c r="R17" s="42"/>
      <c r="S17" s="42"/>
      <c r="T17" s="42"/>
      <c r="U17" s="23"/>
      <c r="V17" s="46"/>
      <c r="W17" s="46"/>
      <c r="X17" s="46"/>
      <c r="Y17" s="46"/>
      <c r="Z17" s="46"/>
      <c r="AA17" s="23"/>
    </row>
    <row r="18" ht="32.1" customHeight="1" spans="1:27">
      <c r="A18" s="15"/>
      <c r="B18" s="31"/>
      <c r="C18" s="30" t="s">
        <v>1855</v>
      </c>
      <c r="D18" s="15">
        <v>1</v>
      </c>
      <c r="E18" s="16" t="s">
        <v>1861</v>
      </c>
      <c r="F18" s="17">
        <v>10</v>
      </c>
      <c r="G18" s="25"/>
      <c r="H18" s="16" t="s">
        <v>1812</v>
      </c>
      <c r="I18" s="16" t="s">
        <v>1862</v>
      </c>
      <c r="J18" s="34" t="s">
        <v>1863</v>
      </c>
      <c r="K18" s="23" t="s">
        <v>1839</v>
      </c>
      <c r="L18" s="33" t="s">
        <v>1816</v>
      </c>
      <c r="M18" s="23" t="s">
        <v>1817</v>
      </c>
      <c r="N18" s="23" t="s">
        <v>1860</v>
      </c>
      <c r="O18" s="42"/>
      <c r="P18" s="42"/>
      <c r="Q18" s="23"/>
      <c r="R18" s="42"/>
      <c r="S18" s="42"/>
      <c r="T18" s="42"/>
      <c r="U18" s="23"/>
      <c r="V18" s="46"/>
      <c r="W18" s="46"/>
      <c r="X18" s="46"/>
      <c r="Y18" s="46"/>
      <c r="Z18" s="46"/>
      <c r="AA18" s="23"/>
    </row>
    <row r="19" ht="35.1" customHeight="1" spans="1:27">
      <c r="A19" s="15"/>
      <c r="B19" s="29" t="s">
        <v>144</v>
      </c>
      <c r="C19" s="30" t="s">
        <v>1855</v>
      </c>
      <c r="D19" s="15">
        <v>1</v>
      </c>
      <c r="E19" s="16" t="s">
        <v>1864</v>
      </c>
      <c r="F19" s="17">
        <v>10</v>
      </c>
      <c r="G19" s="25"/>
      <c r="H19" s="16" t="s">
        <v>1812</v>
      </c>
      <c r="I19" s="16" t="s">
        <v>1862</v>
      </c>
      <c r="J19" s="34" t="s">
        <v>1865</v>
      </c>
      <c r="K19" s="23" t="s">
        <v>1839</v>
      </c>
      <c r="L19" s="33" t="s">
        <v>1816</v>
      </c>
      <c r="M19" s="23" t="s">
        <v>1817</v>
      </c>
      <c r="N19" s="23" t="s">
        <v>1860</v>
      </c>
      <c r="O19" s="42"/>
      <c r="P19" s="42"/>
      <c r="Q19" s="23"/>
      <c r="R19" s="42"/>
      <c r="S19" s="42"/>
      <c r="T19" s="42"/>
      <c r="U19" s="23"/>
      <c r="V19" s="46"/>
      <c r="W19" s="46"/>
      <c r="X19" s="46"/>
      <c r="Y19" s="46"/>
      <c r="Z19" s="46"/>
      <c r="AA19" s="23"/>
    </row>
    <row r="20" ht="33" customHeight="1" spans="1:27">
      <c r="A20" s="15"/>
      <c r="B20" s="31"/>
      <c r="C20" s="30" t="s">
        <v>1855</v>
      </c>
      <c r="D20" s="15">
        <v>1</v>
      </c>
      <c r="E20" s="16" t="s">
        <v>1866</v>
      </c>
      <c r="F20" s="17">
        <v>10</v>
      </c>
      <c r="G20" s="22"/>
      <c r="H20" s="16" t="s">
        <v>1812</v>
      </c>
      <c r="I20" s="16" t="s">
        <v>1862</v>
      </c>
      <c r="J20" s="34" t="s">
        <v>1867</v>
      </c>
      <c r="K20" s="23" t="s">
        <v>1839</v>
      </c>
      <c r="L20" s="33" t="s">
        <v>1816</v>
      </c>
      <c r="M20" s="23" t="s">
        <v>1817</v>
      </c>
      <c r="N20" s="23" t="s">
        <v>1860</v>
      </c>
      <c r="O20" s="42"/>
      <c r="P20" s="42"/>
      <c r="Q20" s="23"/>
      <c r="R20" s="42"/>
      <c r="S20" s="42"/>
      <c r="T20" s="42"/>
      <c r="U20" s="23"/>
      <c r="V20" s="46"/>
      <c r="W20" s="46"/>
      <c r="X20" s="46"/>
      <c r="Y20" s="46"/>
      <c r="Z20" s="46"/>
      <c r="AA20" s="23"/>
    </row>
    <row r="21" ht="33" customHeight="1" spans="1:27">
      <c r="A21" s="15"/>
      <c r="B21" s="29" t="s">
        <v>146</v>
      </c>
      <c r="C21" s="30" t="s">
        <v>1868</v>
      </c>
      <c r="D21" s="15">
        <v>1</v>
      </c>
      <c r="E21" s="16" t="s">
        <v>1869</v>
      </c>
      <c r="F21" s="17">
        <v>20</v>
      </c>
      <c r="G21" s="18" t="s">
        <v>1870</v>
      </c>
      <c r="H21" s="16" t="s">
        <v>1812</v>
      </c>
      <c r="I21" s="16" t="s">
        <v>1871</v>
      </c>
      <c r="J21" s="16" t="s">
        <v>1038</v>
      </c>
      <c r="K21" s="43" t="s">
        <v>1815</v>
      </c>
      <c r="L21" s="33" t="s">
        <v>1816</v>
      </c>
      <c r="M21" s="23" t="s">
        <v>1817</v>
      </c>
      <c r="N21" s="23" t="s">
        <v>1872</v>
      </c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</row>
    <row r="22" customHeight="1" spans="1:27">
      <c r="A22" s="15"/>
      <c r="B22" s="31"/>
      <c r="C22" s="30" t="s">
        <v>1868</v>
      </c>
      <c r="D22" s="15">
        <v>1</v>
      </c>
      <c r="E22" s="16" t="s">
        <v>1873</v>
      </c>
      <c r="F22" s="17">
        <v>20</v>
      </c>
      <c r="G22" s="18"/>
      <c r="H22" s="16" t="s">
        <v>1812</v>
      </c>
      <c r="I22" s="16" t="s">
        <v>1871</v>
      </c>
      <c r="J22" s="16" t="s">
        <v>1030</v>
      </c>
      <c r="K22" s="43" t="s">
        <v>1815</v>
      </c>
      <c r="L22" s="33" t="s">
        <v>1816</v>
      </c>
      <c r="M22" s="23" t="s">
        <v>1817</v>
      </c>
      <c r="N22" s="23" t="s">
        <v>1872</v>
      </c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</row>
    <row r="23" ht="30" customHeight="1" spans="1:27">
      <c r="A23" s="15"/>
      <c r="B23" s="29" t="s">
        <v>148</v>
      </c>
      <c r="C23" s="30" t="s">
        <v>1874</v>
      </c>
      <c r="D23" s="15">
        <v>1</v>
      </c>
      <c r="E23" s="16" t="s">
        <v>1875</v>
      </c>
      <c r="F23" s="17">
        <v>15</v>
      </c>
      <c r="G23" s="25" t="s">
        <v>1876</v>
      </c>
      <c r="H23" s="16" t="s">
        <v>1812</v>
      </c>
      <c r="I23" s="16" t="s">
        <v>1877</v>
      </c>
      <c r="J23" s="34" t="s">
        <v>1878</v>
      </c>
      <c r="K23" s="43" t="s">
        <v>1815</v>
      </c>
      <c r="L23" s="33"/>
      <c r="M23" s="23" t="s">
        <v>1879</v>
      </c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</row>
    <row r="24" ht="30" customHeight="1" spans="1:27">
      <c r="A24" s="15"/>
      <c r="B24" s="31"/>
      <c r="C24" s="30" t="s">
        <v>1855</v>
      </c>
      <c r="D24" s="15">
        <v>1</v>
      </c>
      <c r="E24" s="16" t="s">
        <v>1880</v>
      </c>
      <c r="F24" s="17">
        <v>20</v>
      </c>
      <c r="G24" s="22"/>
      <c r="H24" s="16" t="s">
        <v>1812</v>
      </c>
      <c r="I24" s="16" t="s">
        <v>1881</v>
      </c>
      <c r="J24" s="34" t="s">
        <v>1882</v>
      </c>
      <c r="K24" s="43" t="s">
        <v>1815</v>
      </c>
      <c r="L24" s="33"/>
      <c r="M24" s="23" t="s">
        <v>1807</v>
      </c>
      <c r="N24" s="23" t="s">
        <v>1883</v>
      </c>
      <c r="O24" s="42"/>
      <c r="P24" s="42"/>
      <c r="Q24" s="23"/>
      <c r="R24" s="42"/>
      <c r="S24" s="42"/>
      <c r="T24" s="42"/>
      <c r="U24" s="23"/>
      <c r="V24" s="46"/>
      <c r="W24" s="46"/>
      <c r="X24" s="46"/>
      <c r="Y24" s="46"/>
      <c r="Z24" s="46"/>
      <c r="AA24" s="23"/>
    </row>
    <row r="25" customHeight="1" spans="1:27">
      <c r="A25" s="27">
        <v>8</v>
      </c>
      <c r="B25" s="27"/>
      <c r="AA25" s="49"/>
    </row>
    <row r="26" ht="27.95" customHeight="1" spans="1:27">
      <c r="A26" s="18" t="s">
        <v>1884</v>
      </c>
      <c r="B26" s="29" t="s">
        <v>149</v>
      </c>
      <c r="C26" s="16" t="s">
        <v>1855</v>
      </c>
      <c r="D26" s="15">
        <v>1</v>
      </c>
      <c r="E26" s="16" t="s">
        <v>1885</v>
      </c>
      <c r="F26" s="17">
        <v>20</v>
      </c>
      <c r="G26" s="18" t="s">
        <v>1886</v>
      </c>
      <c r="H26" s="16" t="s">
        <v>1812</v>
      </c>
      <c r="I26" s="16" t="s">
        <v>1887</v>
      </c>
      <c r="J26" s="44" t="s">
        <v>1888</v>
      </c>
      <c r="K26" s="23" t="s">
        <v>1839</v>
      </c>
      <c r="L26" s="33" t="s">
        <v>1816</v>
      </c>
      <c r="M26" s="23" t="s">
        <v>1817</v>
      </c>
      <c r="N26" s="23" t="s">
        <v>1860</v>
      </c>
      <c r="O26" s="42"/>
      <c r="P26" s="42"/>
      <c r="Q26" s="23"/>
      <c r="R26" s="42"/>
      <c r="S26" s="42"/>
      <c r="T26" s="42"/>
      <c r="U26" s="23"/>
      <c r="V26" s="23"/>
      <c r="W26" s="23"/>
      <c r="X26" s="23"/>
      <c r="Y26" s="23"/>
      <c r="Z26" s="46"/>
      <c r="AA26" s="23"/>
    </row>
    <row r="27" ht="27.95" customHeight="1" spans="1:27">
      <c r="A27" s="15"/>
      <c r="B27" s="31"/>
      <c r="C27" s="16" t="s">
        <v>1855</v>
      </c>
      <c r="D27" s="15">
        <v>1</v>
      </c>
      <c r="E27" s="16" t="s">
        <v>1889</v>
      </c>
      <c r="F27" s="17">
        <v>20</v>
      </c>
      <c r="G27" s="18"/>
      <c r="H27" s="16" t="s">
        <v>1812</v>
      </c>
      <c r="I27" s="16" t="s">
        <v>1887</v>
      </c>
      <c r="J27" s="34" t="s">
        <v>1890</v>
      </c>
      <c r="K27" s="23" t="s">
        <v>1839</v>
      </c>
      <c r="L27" s="33" t="s">
        <v>1816</v>
      </c>
      <c r="M27" s="23" t="s">
        <v>1817</v>
      </c>
      <c r="N27" s="23" t="s">
        <v>1860</v>
      </c>
      <c r="O27" s="42"/>
      <c r="P27" s="42"/>
      <c r="Q27" s="23"/>
      <c r="R27" s="42"/>
      <c r="S27" s="42"/>
      <c r="T27" s="42"/>
      <c r="U27" s="23"/>
      <c r="V27" s="23"/>
      <c r="W27" s="23"/>
      <c r="X27" s="23"/>
      <c r="Y27" s="23"/>
      <c r="Z27" s="46"/>
      <c r="AA27" s="23"/>
    </row>
    <row r="28" customHeight="1" spans="1:27">
      <c r="A28" s="32"/>
      <c r="B28" s="15" t="s">
        <v>150</v>
      </c>
      <c r="C28" s="30" t="s">
        <v>1868</v>
      </c>
      <c r="D28" s="15">
        <v>1</v>
      </c>
      <c r="E28" s="16" t="s">
        <v>1891</v>
      </c>
      <c r="F28" s="17">
        <v>20</v>
      </c>
      <c r="G28" s="19" t="s">
        <v>1870</v>
      </c>
      <c r="H28" s="16" t="s">
        <v>1812</v>
      </c>
      <c r="I28" s="16" t="s">
        <v>1871</v>
      </c>
      <c r="J28" s="34" t="s">
        <v>1035</v>
      </c>
      <c r="K28" s="43" t="s">
        <v>1815</v>
      </c>
      <c r="L28" s="33" t="s">
        <v>1816</v>
      </c>
      <c r="M28" s="23" t="s">
        <v>1817</v>
      </c>
      <c r="N28" s="23" t="s">
        <v>1872</v>
      </c>
      <c r="O28" s="23"/>
      <c r="P28" s="23"/>
      <c r="Q28" s="23"/>
      <c r="R28" s="23"/>
      <c r="S28" s="23"/>
      <c r="T28" s="23"/>
      <c r="U28" s="23"/>
      <c r="V28" s="46"/>
      <c r="W28" s="46"/>
      <c r="X28" s="46"/>
      <c r="Y28" s="46"/>
      <c r="Z28" s="46"/>
      <c r="AA28" s="23"/>
    </row>
    <row r="29" customHeight="1" spans="1:27">
      <c r="A29" s="32"/>
      <c r="B29" s="15"/>
      <c r="C29" s="30" t="s">
        <v>1868</v>
      </c>
      <c r="D29" s="15">
        <v>1</v>
      </c>
      <c r="E29" s="16" t="s">
        <v>1892</v>
      </c>
      <c r="F29" s="17">
        <v>20</v>
      </c>
      <c r="G29" s="25"/>
      <c r="H29" s="16" t="s">
        <v>1812</v>
      </c>
      <c r="I29" s="16" t="s">
        <v>1871</v>
      </c>
      <c r="J29" s="34" t="s">
        <v>1005</v>
      </c>
      <c r="K29" s="43" t="s">
        <v>1815</v>
      </c>
      <c r="L29" s="33" t="s">
        <v>1816</v>
      </c>
      <c r="M29" s="23" t="s">
        <v>1817</v>
      </c>
      <c r="N29" s="23" t="s">
        <v>1872</v>
      </c>
      <c r="O29" s="23"/>
      <c r="P29" s="23"/>
      <c r="Q29" s="23"/>
      <c r="R29" s="23"/>
      <c r="S29" s="23"/>
      <c r="T29" s="23"/>
      <c r="U29" s="23"/>
      <c r="V29" s="46"/>
      <c r="W29" s="46"/>
      <c r="X29" s="46"/>
      <c r="Y29" s="46"/>
      <c r="Z29" s="46"/>
      <c r="AA29" s="23"/>
    </row>
    <row r="30" customHeight="1" spans="1:27">
      <c r="A30" s="32"/>
      <c r="B30" s="15"/>
      <c r="C30" s="16" t="s">
        <v>1868</v>
      </c>
      <c r="D30" s="15">
        <v>1</v>
      </c>
      <c r="E30" s="16" t="s">
        <v>1893</v>
      </c>
      <c r="F30" s="17">
        <v>20</v>
      </c>
      <c r="G30" s="22"/>
      <c r="H30" s="16" t="s">
        <v>1812</v>
      </c>
      <c r="I30" s="16" t="s">
        <v>1871</v>
      </c>
      <c r="J30" s="16" t="s">
        <v>999</v>
      </c>
      <c r="K30" s="43" t="s">
        <v>1815</v>
      </c>
      <c r="L30" s="33" t="s">
        <v>1816</v>
      </c>
      <c r="M30" s="23" t="s">
        <v>1817</v>
      </c>
      <c r="N30" s="23" t="s">
        <v>1872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46"/>
      <c r="AA30" s="23"/>
    </row>
    <row r="31" customHeight="1" spans="1:27">
      <c r="A31" s="32"/>
      <c r="B31" s="15" t="s">
        <v>152</v>
      </c>
      <c r="C31" s="16" t="s">
        <v>1855</v>
      </c>
      <c r="D31" s="15">
        <v>0</v>
      </c>
      <c r="E31" s="16" t="s">
        <v>1894</v>
      </c>
      <c r="F31" s="17">
        <v>15</v>
      </c>
      <c r="G31" s="18" t="s">
        <v>1895</v>
      </c>
      <c r="H31" s="16" t="s">
        <v>1812</v>
      </c>
      <c r="I31" s="16" t="s">
        <v>1896</v>
      </c>
      <c r="J31" s="34" t="s">
        <v>1882</v>
      </c>
      <c r="K31" s="23" t="s">
        <v>1839</v>
      </c>
      <c r="L31" s="33"/>
      <c r="M31" s="23" t="s">
        <v>1897</v>
      </c>
      <c r="N31" s="23" t="s">
        <v>1898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46"/>
      <c r="AA31" s="23"/>
    </row>
    <row r="32" ht="30.95" customHeight="1" spans="1:27">
      <c r="A32" s="32"/>
      <c r="B32" s="15"/>
      <c r="C32" s="16" t="s">
        <v>1855</v>
      </c>
      <c r="D32" s="15">
        <v>1</v>
      </c>
      <c r="E32" s="16" t="s">
        <v>1899</v>
      </c>
      <c r="F32" s="17">
        <v>15</v>
      </c>
      <c r="G32" s="18"/>
      <c r="H32" s="16" t="s">
        <v>1812</v>
      </c>
      <c r="I32" s="16" t="s">
        <v>1896</v>
      </c>
      <c r="J32" s="34" t="s">
        <v>1900</v>
      </c>
      <c r="K32" s="23" t="s">
        <v>1839</v>
      </c>
      <c r="L32" s="33"/>
      <c r="M32" s="23" t="s">
        <v>1897</v>
      </c>
      <c r="N32" s="23" t="s">
        <v>1898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46"/>
      <c r="AA32" s="23"/>
    </row>
    <row r="33" customHeight="1" spans="1:27">
      <c r="A33" s="32"/>
      <c r="B33" s="15" t="s">
        <v>154</v>
      </c>
      <c r="C33" s="16" t="s">
        <v>1874</v>
      </c>
      <c r="D33" s="15">
        <v>1</v>
      </c>
      <c r="E33" s="16" t="s">
        <v>1901</v>
      </c>
      <c r="F33" s="17">
        <v>15</v>
      </c>
      <c r="G33" s="18" t="s">
        <v>1876</v>
      </c>
      <c r="H33" s="16" t="s">
        <v>1812</v>
      </c>
      <c r="I33" s="16" t="s">
        <v>1881</v>
      </c>
      <c r="J33" s="34" t="s">
        <v>1902</v>
      </c>
      <c r="K33" s="43" t="s">
        <v>1815</v>
      </c>
      <c r="L33" s="33"/>
      <c r="M33" s="23" t="s">
        <v>1897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</row>
    <row r="34" customHeight="1" spans="1:27">
      <c r="A34" s="32"/>
      <c r="B34" s="15"/>
      <c r="C34" s="16" t="s">
        <v>1874</v>
      </c>
      <c r="D34" s="15">
        <v>0</v>
      </c>
      <c r="E34" s="16" t="s">
        <v>1903</v>
      </c>
      <c r="F34" s="17">
        <v>15</v>
      </c>
      <c r="G34" s="18"/>
      <c r="H34" s="16" t="s">
        <v>1812</v>
      </c>
      <c r="I34" s="16" t="s">
        <v>1904</v>
      </c>
      <c r="J34" s="16"/>
      <c r="K34" s="43" t="s">
        <v>1815</v>
      </c>
      <c r="L34" s="33"/>
      <c r="M34" s="23" t="s">
        <v>1897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46"/>
      <c r="AA34" s="23"/>
    </row>
    <row r="35" customHeight="1" spans="1:20">
      <c r="A35" s="27">
        <v>9</v>
      </c>
      <c r="B35" s="27"/>
      <c r="G35" s="28"/>
      <c r="N35" s="45"/>
      <c r="O35" s="45"/>
      <c r="P35" s="45"/>
      <c r="R35" s="45"/>
      <c r="S35" s="45"/>
      <c r="T35" s="45"/>
    </row>
  </sheetData>
  <sheetProtection formatCells="0" formatColumns="0" formatRows="0" insertRows="0" insertColumns="0" insertHyperlinks="0" deleteColumns="0" deleteRows="0" sort="0" autoFilter="0" pivotTables="0"/>
  <mergeCells count="25">
    <mergeCell ref="A2:A15"/>
    <mergeCell ref="A17:A24"/>
    <mergeCell ref="A26:A34"/>
    <mergeCell ref="B2:B8"/>
    <mergeCell ref="B9:B11"/>
    <mergeCell ref="B12:B14"/>
    <mergeCell ref="B17:B18"/>
    <mergeCell ref="B19:B20"/>
    <mergeCell ref="B21:B22"/>
    <mergeCell ref="B23:B24"/>
    <mergeCell ref="B26:B27"/>
    <mergeCell ref="B28:B30"/>
    <mergeCell ref="B31:B32"/>
    <mergeCell ref="B33:B34"/>
    <mergeCell ref="G3:G4"/>
    <mergeCell ref="G5:G8"/>
    <mergeCell ref="G9:G10"/>
    <mergeCell ref="G11:G15"/>
    <mergeCell ref="G17:G20"/>
    <mergeCell ref="G21:G22"/>
    <mergeCell ref="G23:G24"/>
    <mergeCell ref="G26:G27"/>
    <mergeCell ref="G28:G30"/>
    <mergeCell ref="G31:G32"/>
    <mergeCell ref="G33:G34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zoomScale="70" zoomScaleNormal="70" workbookViewId="0">
      <selection activeCell="D24" sqref="D24"/>
    </sheetView>
  </sheetViews>
  <sheetFormatPr defaultColWidth="11.25" defaultRowHeight="26.1" customHeight="1"/>
  <cols>
    <col min="1" max="1" width="24.25" style="2" customWidth="1"/>
    <col min="2" max="2" width="17.8796296296296" customWidth="1"/>
    <col min="3" max="3" width="21.8796296296296" customWidth="1"/>
    <col min="4" max="4" width="28.1296296296296" style="3" customWidth="1"/>
    <col min="5" max="5" width="25.1296296296296" style="3" customWidth="1"/>
    <col min="6" max="6" width="29.25" style="3" customWidth="1"/>
    <col min="7" max="7" width="25.25" customWidth="1"/>
    <col min="8" max="8" width="25.3796296296296" customWidth="1"/>
    <col min="9" max="9" width="24.1296296296296" customWidth="1"/>
    <col min="10" max="10" width="25" customWidth="1"/>
    <col min="11" max="11" width="27.8796296296296" customWidth="1"/>
    <col min="12" max="12" width="27.3796296296296" customWidth="1"/>
  </cols>
  <sheetData>
    <row r="1" customHeight="1" spans="1:3">
      <c r="A1" s="4" t="s">
        <v>1790</v>
      </c>
      <c r="B1" t="s">
        <v>1905</v>
      </c>
      <c r="C1" t="s">
        <v>1906</v>
      </c>
    </row>
    <row r="2" s="1" customFormat="1" ht="30.95" customHeight="1" spans="1:10">
      <c r="A2" s="2" t="s">
        <v>1024</v>
      </c>
      <c r="B2" s="2" t="s">
        <v>1907</v>
      </c>
      <c r="C2" s="2" t="s">
        <v>1908</v>
      </c>
      <c r="D2" s="5"/>
      <c r="E2" s="5"/>
      <c r="G2" s="6"/>
      <c r="H2" s="5"/>
      <c r="I2" s="5"/>
      <c r="J2" s="5"/>
    </row>
    <row r="3" s="1" customFormat="1" ht="30.95" customHeight="1" spans="1:10">
      <c r="A3" s="2" t="s">
        <v>1090</v>
      </c>
      <c r="B3" s="2" t="s">
        <v>1909</v>
      </c>
      <c r="C3" s="2" t="s">
        <v>1910</v>
      </c>
      <c r="D3" s="5"/>
      <c r="E3" s="5"/>
      <c r="H3" s="5"/>
      <c r="I3" s="5"/>
      <c r="J3" s="5"/>
    </row>
    <row r="4" s="1" customFormat="1" ht="30.95" customHeight="1" spans="1:10">
      <c r="A4" s="2" t="s">
        <v>1113</v>
      </c>
      <c r="B4" s="2" t="s">
        <v>1911</v>
      </c>
      <c r="D4" s="5"/>
      <c r="E4" s="5"/>
      <c r="I4" s="5"/>
      <c r="J4" s="5"/>
    </row>
    <row r="5" s="1" customFormat="1" ht="30.95" customHeight="1" spans="1:11">
      <c r="A5" s="2" t="s">
        <v>1024</v>
      </c>
      <c r="B5" s="2" t="s">
        <v>1912</v>
      </c>
      <c r="D5" s="5"/>
      <c r="E5" s="5"/>
      <c r="I5" s="5"/>
      <c r="J5" s="5"/>
      <c r="K5" s="5"/>
    </row>
    <row r="6" s="1" customFormat="1" ht="30.95" customHeight="1" spans="1:11">
      <c r="A6" s="2" t="s">
        <v>1090</v>
      </c>
      <c r="B6" s="2" t="s">
        <v>1913</v>
      </c>
      <c r="D6" s="5"/>
      <c r="E6" s="5"/>
      <c r="F6" s="5"/>
      <c r="I6" s="5"/>
      <c r="K6" s="5"/>
    </row>
    <row r="7" s="1" customFormat="1" ht="30.95" customHeight="1" spans="1:10">
      <c r="A7" s="2" t="s">
        <v>1113</v>
      </c>
      <c r="B7" s="2" t="s">
        <v>1914</v>
      </c>
      <c r="D7" s="5"/>
      <c r="E7" s="5"/>
      <c r="I7" s="5"/>
      <c r="J7" s="5"/>
    </row>
    <row r="8" s="1" customFormat="1" ht="30.95" customHeight="1" spans="1:11">
      <c r="A8" s="2" t="s">
        <v>1168</v>
      </c>
      <c r="B8" s="2" t="s">
        <v>1915</v>
      </c>
      <c r="D8" s="5"/>
      <c r="E8" s="5"/>
      <c r="I8" s="5"/>
      <c r="J8" s="5"/>
      <c r="K8" s="5"/>
    </row>
    <row r="9" s="1" customFormat="1" ht="30.95" customHeight="1" spans="1:11">
      <c r="A9" s="2" t="s">
        <v>1201</v>
      </c>
      <c r="B9" s="2" t="s">
        <v>1916</v>
      </c>
      <c r="D9" s="5"/>
      <c r="E9" s="5"/>
      <c r="I9" s="7"/>
      <c r="J9" s="5"/>
      <c r="K9" s="5"/>
    </row>
    <row r="10" s="1" customFormat="1" ht="30.95" customHeight="1" spans="1:11">
      <c r="A10" s="2" t="s">
        <v>1257</v>
      </c>
      <c r="B10" s="2" t="s">
        <v>1095</v>
      </c>
      <c r="D10" s="5"/>
      <c r="E10" s="5"/>
      <c r="I10" s="5"/>
      <c r="J10" s="5"/>
      <c r="K10" s="5"/>
    </row>
    <row r="11" s="1" customFormat="1" ht="30.95" customHeight="1" spans="1:6">
      <c r="A11" s="2" t="s">
        <v>1271</v>
      </c>
      <c r="B11" s="2"/>
      <c r="D11" s="5"/>
      <c r="E11" s="5"/>
      <c r="F11" s="5"/>
    </row>
    <row r="12" s="1" customFormat="1" ht="30.95" customHeight="1" spans="1:6">
      <c r="A12" s="2" t="s">
        <v>1279</v>
      </c>
      <c r="B12" s="2"/>
      <c r="D12" s="5"/>
      <c r="E12" s="5"/>
      <c r="F12" s="5"/>
    </row>
    <row r="13" customHeight="1" spans="1:1">
      <c r="A13" s="2" t="s">
        <v>1335</v>
      </c>
    </row>
    <row r="14" customHeight="1" spans="1:1">
      <c r="A14" s="2" t="s">
        <v>1337</v>
      </c>
    </row>
    <row r="15" ht="32.1" customHeight="1" spans="1:1">
      <c r="A15" s="2" t="s">
        <v>1355</v>
      </c>
    </row>
    <row r="16" customHeight="1" spans="1:1">
      <c r="A16" s="2" t="s">
        <v>1371</v>
      </c>
    </row>
    <row r="17" customHeight="1" spans="1:1">
      <c r="A17" s="2" t="s">
        <v>1374</v>
      </c>
    </row>
    <row r="18" customHeight="1" spans="1:1">
      <c r="A18" s="2" t="s">
        <v>1377</v>
      </c>
    </row>
    <row r="19" customHeight="1" spans="1:1">
      <c r="A19" s="2" t="s">
        <v>1381</v>
      </c>
    </row>
    <row r="20" customHeight="1" spans="1:1">
      <c r="A20" s="2" t="s">
        <v>1412</v>
      </c>
    </row>
    <row r="21" customHeight="1" spans="1:1">
      <c r="A21" s="2" t="s">
        <v>1443</v>
      </c>
    </row>
    <row r="22" customHeight="1" spans="1:1">
      <c r="A22" s="2" t="s">
        <v>1488</v>
      </c>
    </row>
    <row r="23" customHeight="1" spans="1:1">
      <c r="A23" s="2" t="s">
        <v>1518</v>
      </c>
    </row>
    <row r="24" customHeight="1" spans="1:1">
      <c r="A24" s="2" t="s">
        <v>1520</v>
      </c>
    </row>
    <row r="25" customHeight="1" spans="1:1">
      <c r="A25" s="2" t="s">
        <v>1550</v>
      </c>
    </row>
    <row r="26" ht="32.1" customHeight="1" spans="1:1">
      <c r="A26" s="2" t="s">
        <v>1593</v>
      </c>
    </row>
    <row r="27" customHeight="1" spans="1:1">
      <c r="A27" s="2" t="s">
        <v>1595</v>
      </c>
    </row>
    <row r="28" customHeight="1" spans="1:1">
      <c r="A28" s="2" t="s">
        <v>1713</v>
      </c>
    </row>
    <row r="29" customHeight="1" spans="1:1">
      <c r="A29" s="2" t="s">
        <v>1708</v>
      </c>
    </row>
    <row r="30" customHeight="1" spans="1:1">
      <c r="A30" s="2" t="s">
        <v>1142</v>
      </c>
    </row>
    <row r="31" customHeight="1" spans="1:1">
      <c r="A31" s="2" t="s">
        <v>1159</v>
      </c>
    </row>
    <row r="32" customHeight="1" spans="1:1">
      <c r="A32" s="2" t="s">
        <v>1161</v>
      </c>
    </row>
    <row r="33" customHeight="1" spans="1:1">
      <c r="A33" s="2" t="s">
        <v>1166</v>
      </c>
    </row>
    <row r="34" customHeight="1" spans="1:1">
      <c r="A34" s="2" t="s">
        <v>1201</v>
      </c>
    </row>
    <row r="35" customHeight="1" spans="1:1">
      <c r="A35" s="2" t="s">
        <v>1207</v>
      </c>
    </row>
    <row r="36" customHeight="1" spans="1:1">
      <c r="A36" s="2" t="s">
        <v>1095</v>
      </c>
    </row>
  </sheetData>
  <sheetProtection formatCells="0" formatColumns="0" formatRows="0" insertRows="0" insertColumns="0" insertHyperlinks="0" deleteColumns="0" deleteRows="0" sort="0" autoFilter="0" pivotTables="0"/>
  <hyperlinks>
    <hyperlink ref="B2" r:id="rId2" display="Wall Mounted" tooltip="https://www.amazon.com/Rechargeable-Wall-Mounted-Makeup-Mirror/dp/B0C52W8HK3/ref=sr_1_51?dib=eyJ2IjoiMSJ9.29NjNFBBJGNdtnBIYlvKy47bAZfGLCCBM6g8Yooc9TOw05qPgz0KhSRXPjvFvkzrxv9YuyXqqyLayorevXxADlVNYeaFEMUbjhh1CpQEGrPrhhap2sM9RlDRDuvyLX4wA7axHUoKrrAjx1TVNKES8"/>
  </hyperlink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��ۏL�-N�]�[b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阶段实际盈亏</vt:lpstr>
      <vt:lpstr>价格策略模拟</vt:lpstr>
      <vt:lpstr>阶段总盈亏</vt:lpstr>
      <vt:lpstr>CPC模拟表格</vt:lpstr>
      <vt:lpstr>毛利模拟盈亏</vt:lpstr>
      <vt:lpstr>2</vt:lpstr>
      <vt:lpstr>逮虾户上贴费用详情</vt:lpstr>
      <vt:lpstr>西柚找词垃圾词</vt:lpstr>
      <vt:lpstr>产品关键词</vt:lpstr>
      <vt:lpstr>广告架构</vt:lpstr>
      <vt:lpstr>否词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2018-08-13T00:28:00Z</dcterms:created>
  <dcterms:modified xsi:type="dcterms:W3CDTF">2025-07-11T01:05:49Z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/>
  </property>
</Properties>
</file>