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羡鱼\Desktop\"/>
    </mc:Choice>
  </mc:AlternateContent>
  <xr:revisionPtr revIDLastSave="0" documentId="13_ncr:1_{D7117E48-472B-4C15-BB4F-D841885359E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16" i="1"/>
  <c r="C39" i="1"/>
  <c r="C36" i="1"/>
  <c r="C38" i="1"/>
  <c r="C35" i="1"/>
  <c r="G8" i="1"/>
  <c r="G9" i="1" s="1"/>
  <c r="I4" i="1"/>
  <c r="G4" i="1"/>
  <c r="G3" i="1"/>
  <c r="I9" i="1" l="1"/>
  <c r="C11" i="1" l="1"/>
  <c r="F11" i="1"/>
  <c r="I11" i="1" s="1"/>
</calcChain>
</file>

<file path=xl/sharedStrings.xml><?xml version="1.0" encoding="utf-8"?>
<sst xmlns="http://schemas.openxmlformats.org/spreadsheetml/2006/main" count="56" uniqueCount="45">
  <si>
    <t>A</t>
    <phoneticPr fontId="1" type="noConversion"/>
  </si>
  <si>
    <t>VA（伏）</t>
    <phoneticPr fontId="1" type="noConversion"/>
  </si>
  <si>
    <t>VC（伏）</t>
    <phoneticPr fontId="1" type="noConversion"/>
  </si>
  <si>
    <t>VR（伏）</t>
    <phoneticPr fontId="1" type="noConversion"/>
  </si>
  <si>
    <t>VL（伏）</t>
    <phoneticPr fontId="1" type="noConversion"/>
  </si>
  <si>
    <t>C</t>
    <phoneticPr fontId="1" type="noConversion"/>
  </si>
  <si>
    <t>测电容</t>
    <phoneticPr fontId="1" type="noConversion"/>
  </si>
  <si>
    <t>测电感</t>
    <phoneticPr fontId="1" type="noConversion"/>
  </si>
  <si>
    <t>同轴电缆末端状态</t>
    <phoneticPr fontId="1" type="noConversion"/>
  </si>
  <si>
    <t>信号幅度（毫伏）</t>
    <phoneticPr fontId="1" type="noConversion"/>
  </si>
  <si>
    <t>开路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</si>
  <si>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</si>
  <si>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</si>
  <si>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</si>
  <si>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</si>
  <si>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</si>
  <si>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</si>
  <si>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V6</t>
    <phoneticPr fontId="1" type="noConversion"/>
  </si>
  <si>
    <t>信号延时（ns）</t>
    <phoneticPr fontId="1" type="noConversion"/>
  </si>
  <si>
    <t>t0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</si>
  <si>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</si>
  <si>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</si>
  <si>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</si>
  <si>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</si>
  <si>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</si>
  <si>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</si>
  <si>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短路</t>
    <phoneticPr fontId="1" type="noConversion"/>
  </si>
  <si>
    <t>f（KHz）</t>
    <phoneticPr fontId="1" type="noConversion"/>
  </si>
  <si>
    <t>L（米）</t>
    <phoneticPr fontId="1" type="noConversion"/>
  </si>
  <si>
    <t>R（欧）</t>
    <phoneticPr fontId="1" type="noConversion"/>
  </si>
  <si>
    <t>ZC（欧）</t>
    <phoneticPr fontId="1" type="noConversion"/>
  </si>
  <si>
    <t>C总（法）</t>
    <phoneticPr fontId="1" type="noConversion"/>
  </si>
  <si>
    <t>C单位（法）</t>
    <phoneticPr fontId="1" type="noConversion"/>
  </si>
  <si>
    <t>L总（亨）</t>
    <phoneticPr fontId="1" type="noConversion"/>
  </si>
  <si>
    <t>L单位（亨）</t>
    <phoneticPr fontId="1" type="noConversion"/>
  </si>
  <si>
    <t>ZL（欧）</t>
    <phoneticPr fontId="1" type="noConversion"/>
  </si>
  <si>
    <t>B</t>
    <phoneticPr fontId="1" type="noConversion"/>
  </si>
  <si>
    <t>特征阻抗Z0</t>
    <phoneticPr fontId="1" type="noConversion"/>
  </si>
  <si>
    <t>相速度vp</t>
    <phoneticPr fontId="1" type="noConversion"/>
  </si>
  <si>
    <t>介电常数</t>
    <phoneticPr fontId="1" type="noConversion"/>
  </si>
  <si>
    <t>D</t>
    <phoneticPr fontId="1" type="noConversion"/>
  </si>
  <si>
    <t>末端开路频率</t>
    <phoneticPr fontId="1" type="noConversion"/>
  </si>
  <si>
    <t>末端短路频率</t>
    <phoneticPr fontId="1" type="noConversion"/>
  </si>
  <si>
    <t>反射信号最小时的负载（欧）</t>
    <phoneticPr fontId="1" type="noConversion"/>
  </si>
  <si>
    <t>杨雨函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</si>
</sst>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362734199862487E-2"/>
          <c:y val="0.10295978148599513"/>
          <c:w val="0.91208150747300509"/>
          <c:h val="0.845829394831370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06114348301751"/>
                  <c:y val="-3.3825980221379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Sheet1!$L$24:$Q$24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Sheet1!$L$25:$Q$25</c:f>
              <c:numCache>
                <c:formatCode>General</c:formatCode>
                <c:ptCount val="6"/>
                <c:pt idx="0">
                  <c:v>7.5595594960076999</c:v>
                </c:pt>
                <c:pt idx="1">
                  <c:v>7.4815557019095165</c:v>
                </c:pt>
                <c:pt idx="2">
                  <c:v>7.0850642939525477</c:v>
                </c:pt>
                <c:pt idx="3">
                  <c:v>6.9469759921354184</c:v>
                </c:pt>
                <c:pt idx="4">
                  <c:v>6.5554991292051152</c:v>
                </c:pt>
                <c:pt idx="5">
                  <c:v>6.4570678842529849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7-4B84-BB5C-FFEA61E9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1776"/>
        <c:axId val="70863840"/>
      </c:scatterChart>
      <c:valAx>
        <c:axId val="7085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3840"/>
        <c:crosses val="autoZero"/>
        <c:crossBetween val="midCat"/>
      </c:valAx>
      <c:valAx>
        <c:axId val="70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75044</xdr:colOff>
      <xdr:row>8</xdr:row>
      <xdr:rowOff>173180</xdr:rowOff>
    </xdr:from>
    <xdr:to>
      <xdr:col>29</xdr:col>
      <xdr:colOff>519544</xdr:colOff>
      <xdr:row>35</xdr:row>
      <xdr:rowOff>61189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7559E5-4482-4FC4-81FF-F186C798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E1" zoomScale="55" zoomScaleNormal="55" workbookViewId="0">
      <selection activeCell="N35" sqref="N35"/>
    </sheetView>
  </sheetViews>
  <sheetFormatPr defaultRowHeight="14" x14ac:dyDescent="0.3"/>
  <cols>
    <col min="6" max="6" width="12.33203125" bestFit="1" customWidth="1"/>
    <col min="7" max="7" width="12.5" bestFit="1" customWidth="1"/>
    <col min="9" max="9" width="12.5" bestFit="1" customWidth="1"/>
  </cols>
  <sheetData>
    <row r="1" spans="1:10" x14ac:dyDescent="0.3">
      <c r="A1" t="s">
        <v>0</v>
      </c>
      <c r="B1" t="s">
        <v>6</v>
      </c>
      <c r="C1" t="s">
        <v>27</v>
      </c>
      <c r="D1">
        <v>67.3</v>
      </c>
      <c r="F1" t="s">
        <v>28</v>
      </c>
      <c r="G1">
        <v>30</v>
      </c>
    </row>
    <row r="2" spans="1:10" x14ac:dyDescent="0.3">
      <c r="C2" t="s">
        <v>1</v>
      </c>
      <c r="D2">
        <v>20.6</v>
      </c>
      <c r="F2" t="s">
        <v>29</v>
      </c>
      <c r="G2">
        <v>1000</v>
      </c>
    </row>
    <row r="3" spans="1:10" x14ac:dyDescent="0.3">
      <c r="C3" t="s">
        <v>2</v>
      </c>
      <c r="D3">
        <v>14.71</v>
      </c>
      <c r="F3" t="s">
        <v>30</v>
      </c>
      <c r="G3">
        <f>D3*G2/D4</f>
        <v>987.91134989926127</v>
      </c>
    </row>
    <row r="4" spans="1:10" x14ac:dyDescent="0.3">
      <c r="C4" t="s">
        <v>3</v>
      </c>
      <c r="D4">
        <v>14.89</v>
      </c>
      <c r="F4" t="s">
        <v>31</v>
      </c>
      <c r="G4">
        <f>1/(G3*2*3.1415926*D1*1000)</f>
        <v>2.3937957955470387E-9</v>
      </c>
      <c r="H4" t="s">
        <v>32</v>
      </c>
      <c r="I4">
        <f>G4/G1</f>
        <v>7.979319318490129E-11</v>
      </c>
    </row>
    <row r="6" spans="1:10" x14ac:dyDescent="0.3">
      <c r="B6" t="s">
        <v>7</v>
      </c>
      <c r="C6" t="s">
        <v>27</v>
      </c>
      <c r="D6">
        <v>558</v>
      </c>
      <c r="F6" t="s">
        <v>28</v>
      </c>
      <c r="G6">
        <v>30</v>
      </c>
    </row>
    <row r="7" spans="1:10" x14ac:dyDescent="0.3">
      <c r="C7" t="s">
        <v>1</v>
      </c>
      <c r="D7">
        <v>11.3</v>
      </c>
      <c r="F7" t="s">
        <v>29</v>
      </c>
      <c r="G7">
        <v>30</v>
      </c>
    </row>
    <row r="8" spans="1:10" x14ac:dyDescent="0.3">
      <c r="C8" t="s">
        <v>4</v>
      </c>
      <c r="D8">
        <v>7.5</v>
      </c>
      <c r="F8" t="s">
        <v>35</v>
      </c>
      <c r="G8">
        <f>D8*G7/D9</f>
        <v>30.201342281879192</v>
      </c>
    </row>
    <row r="9" spans="1:10" x14ac:dyDescent="0.3">
      <c r="C9" t="s">
        <v>3</v>
      </c>
      <c r="D9">
        <v>7.45</v>
      </c>
      <c r="F9" t="s">
        <v>33</v>
      </c>
      <c r="G9">
        <f>G8/(2*3.1415926*D6*1000)</f>
        <v>8.6141451508327553E-6</v>
      </c>
      <c r="H9" t="s">
        <v>34</v>
      </c>
      <c r="I9">
        <f>G9/G6</f>
        <v>2.8713817169442519E-7</v>
      </c>
    </row>
    <row r="11" spans="1:10" x14ac:dyDescent="0.3">
      <c r="A11" t="s">
        <v>36</v>
      </c>
      <c r="B11" t="s">
        <v>37</v>
      </c>
      <c r="C11">
        <f>SQRT(I9/I4)</f>
        <v>59.987745847669771</v>
      </c>
      <c r="E11" t="s">
        <v>38</v>
      </c>
      <c r="F11">
        <f>1/SQRT(I9*I4)</f>
        <v>208915956.7105875</v>
      </c>
      <c r="H11" t="s">
        <v>39</v>
      </c>
      <c r="I11">
        <f>(300000000/F11)*(300000000/F11)</f>
        <v>2.062050444429536</v>
      </c>
    </row>
    <row r="13" spans="1:10" x14ac:dyDescent="0.3">
      <c r="A13" t="s">
        <v>5</v>
      </c>
    </row>
    <row r="14" spans="1:10" x14ac:dyDescent="0.3">
      <c r="B14" t="s">
        <v>8</v>
      </c>
      <c r="C14" t="s">
        <v>9</v>
      </c>
      <c r="E14" t="s">
        <v>18</v>
      </c>
    </row>
    <row r="15" spans="1:10" x14ac:dyDescent="0.3">
      <c r="B15" t="s">
        <v>10</v>
      </c>
      <c r="C15" t="s">
        <v>11</v>
      </c>
      <c r="D15">
        <v>1333</v>
      </c>
      <c r="E15" t="s">
        <v>19</v>
      </c>
      <c r="F15">
        <v>0</v>
      </c>
    </row>
    <row r="16" spans="1:10" x14ac:dyDescent="0.3">
      <c r="C16" t="s">
        <v>12</v>
      </c>
      <c r="D16">
        <v>1919</v>
      </c>
      <c r="E16" t="s">
        <v>20</v>
      </c>
      <c r="F16">
        <v>150</v>
      </c>
      <c r="J16">
        <f>LN(D16)</f>
        <v>7.5595594960076999</v>
      </c>
    </row>
    <row r="17" spans="2:17" x14ac:dyDescent="0.3">
      <c r="C17" t="s">
        <v>13</v>
      </c>
      <c r="D17">
        <v>1775</v>
      </c>
      <c r="E17" t="s">
        <v>21</v>
      </c>
      <c r="F17">
        <v>294</v>
      </c>
      <c r="J17">
        <f t="shared" ref="J17:J21" si="0">LN(D17)</f>
        <v>7.4815557019095165</v>
      </c>
    </row>
    <row r="18" spans="2:17" x14ac:dyDescent="0.3">
      <c r="C18" t="s">
        <v>14</v>
      </c>
      <c r="D18">
        <v>1194</v>
      </c>
      <c r="E18" t="s">
        <v>22</v>
      </c>
      <c r="F18">
        <v>440</v>
      </c>
      <c r="J18">
        <f t="shared" si="0"/>
        <v>7.0850642939525477</v>
      </c>
    </row>
    <row r="19" spans="2:17" x14ac:dyDescent="0.3">
      <c r="C19" t="s">
        <v>15</v>
      </c>
      <c r="D19">
        <v>1040</v>
      </c>
      <c r="E19" t="s">
        <v>23</v>
      </c>
      <c r="F19">
        <v>590</v>
      </c>
      <c r="I19" t="s">
        <v>44</v>
      </c>
      <c r="J19">
        <f t="shared" si="0"/>
        <v>6.9469759921354184</v>
      </c>
    </row>
    <row r="20" spans="2:17" x14ac:dyDescent="0.3">
      <c r="C20" t="s">
        <v>16</v>
      </c>
      <c r="D20">
        <v>703.1</v>
      </c>
      <c r="E20" t="s">
        <v>24</v>
      </c>
      <c r="F20">
        <v>738</v>
      </c>
      <c r="J20">
        <f t="shared" si="0"/>
        <v>6.5554991292051152</v>
      </c>
    </row>
    <row r="21" spans="2:17" x14ac:dyDescent="0.3">
      <c r="C21" t="s">
        <v>17</v>
      </c>
      <c r="D21">
        <v>637.19000000000005</v>
      </c>
      <c r="E21" t="s">
        <v>25</v>
      </c>
      <c r="F21">
        <v>886</v>
      </c>
      <c r="J21">
        <f t="shared" si="0"/>
        <v>6.4570678842529849</v>
      </c>
    </row>
    <row r="24" spans="2:17" x14ac:dyDescent="0.3">
      <c r="B24" t="s">
        <v>26</v>
      </c>
      <c r="C24" t="s">
        <v>11</v>
      </c>
      <c r="D24">
        <v>1188</v>
      </c>
      <c r="E24" t="s">
        <v>19</v>
      </c>
      <c r="F24">
        <v>0</v>
      </c>
      <c r="L24">
        <v>0</v>
      </c>
      <c r="M24">
        <v>30</v>
      </c>
      <c r="N24">
        <v>60</v>
      </c>
      <c r="O24">
        <v>90</v>
      </c>
      <c r="P24">
        <v>120</v>
      </c>
      <c r="Q24">
        <v>150</v>
      </c>
    </row>
    <row r="25" spans="2:17" x14ac:dyDescent="0.3">
      <c r="L25">
        <v>7.5595594960076999</v>
      </c>
      <c r="M25">
        <v>7.4815557019095165</v>
      </c>
      <c r="N25">
        <v>7.0850642939525477</v>
      </c>
      <c r="O25">
        <v>6.9469759921354184</v>
      </c>
      <c r="P25">
        <v>6.5554991292051152</v>
      </c>
      <c r="Q25">
        <v>6.4570678842529849</v>
      </c>
    </row>
    <row r="26" spans="2:17" x14ac:dyDescent="0.3">
      <c r="C26" t="s">
        <v>13</v>
      </c>
      <c r="D26">
        <v>1768</v>
      </c>
      <c r="E26" t="s">
        <v>21</v>
      </c>
      <c r="F26">
        <v>285.60000000000002</v>
      </c>
    </row>
    <row r="28" spans="2:17" x14ac:dyDescent="0.3">
      <c r="C28" t="s">
        <v>15</v>
      </c>
      <c r="D28">
        <v>996.78</v>
      </c>
      <c r="E28" t="s">
        <v>23</v>
      </c>
      <c r="F28">
        <v>569.6</v>
      </c>
    </row>
    <row r="32" spans="2:17" x14ac:dyDescent="0.3">
      <c r="B32" t="s">
        <v>43</v>
      </c>
      <c r="C32">
        <v>60</v>
      </c>
    </row>
    <row r="35" spans="1:3" x14ac:dyDescent="0.3">
      <c r="A35" t="s">
        <v>40</v>
      </c>
      <c r="B35" t="s">
        <v>41</v>
      </c>
      <c r="C35">
        <f>F11/(2*30)</f>
        <v>3481932.611843125</v>
      </c>
    </row>
    <row r="36" spans="1:3" x14ac:dyDescent="0.3">
      <c r="C36">
        <f>2*F11/(2*30)</f>
        <v>6963865.2236862499</v>
      </c>
    </row>
    <row r="38" spans="1:3" x14ac:dyDescent="0.3">
      <c r="B38" t="s">
        <v>42</v>
      </c>
      <c r="C38">
        <f>0.5*F11/(2*30)</f>
        <v>1740966.3059215625</v>
      </c>
    </row>
    <row r="39" spans="1:3" x14ac:dyDescent="0.3">
      <c r="C39">
        <f>1.5*F11/(2*30)</f>
        <v>5222898.9177646879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羡鱼</dc:creator>
  <cp:lastModifiedBy>羡鱼</cp:lastModifiedBy>
  <dcterms:created xsi:type="dcterms:W3CDTF">2015-06-05T18:19:34Z</dcterms:created>
  <dcterms:modified xsi:type="dcterms:W3CDTF">2021-12-19T12:26:27Z</dcterms:modified>
</cp:coreProperties>
</file>