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羡鱼\Desktop\"/>
    </mc:Choice>
  </mc:AlternateContent>
  <xr:revisionPtr revIDLastSave="0" documentId="13_ncr:1_{5B53EEAB-59DC-4C45-A1E5-1A7B662D138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54" i="1"/>
  <c r="F55" i="1"/>
  <c r="F56" i="1"/>
  <c r="F48" i="1"/>
  <c r="H63" i="1"/>
  <c r="H64" i="1"/>
  <c r="H65" i="1"/>
  <c r="H66" i="1"/>
  <c r="H67" i="1"/>
  <c r="H68" i="1"/>
  <c r="H69" i="1"/>
  <c r="H70" i="1"/>
  <c r="H62" i="1"/>
  <c r="G63" i="1"/>
  <c r="G64" i="1"/>
  <c r="G65" i="1"/>
  <c r="G66" i="1"/>
  <c r="G67" i="1"/>
  <c r="G68" i="1"/>
  <c r="G69" i="1"/>
  <c r="G70" i="1"/>
  <c r="G62" i="1"/>
  <c r="F63" i="1"/>
  <c r="F64" i="1"/>
  <c r="F65" i="1"/>
  <c r="F66" i="1"/>
  <c r="F67" i="1"/>
  <c r="F68" i="1"/>
  <c r="F69" i="1"/>
  <c r="F70" i="1"/>
  <c r="F62" i="1"/>
  <c r="E63" i="1"/>
  <c r="E64" i="1"/>
  <c r="E65" i="1"/>
  <c r="E66" i="1"/>
  <c r="E67" i="1"/>
  <c r="E68" i="1"/>
  <c r="E69" i="1"/>
  <c r="E70" i="1"/>
  <c r="E62" i="1"/>
  <c r="D62" i="1"/>
  <c r="D63" i="1"/>
  <c r="D64" i="1"/>
  <c r="D65" i="1"/>
  <c r="D66" i="1"/>
  <c r="D67" i="1"/>
  <c r="D68" i="1"/>
  <c r="D69" i="1"/>
  <c r="D70" i="1"/>
  <c r="E56" i="1"/>
  <c r="E55" i="1"/>
  <c r="E54" i="1"/>
  <c r="E53" i="1"/>
  <c r="E52" i="1"/>
  <c r="E49" i="1"/>
  <c r="E50" i="1"/>
  <c r="E51" i="1"/>
  <c r="E48" i="1"/>
  <c r="K43" i="1"/>
  <c r="K42" i="1"/>
  <c r="K41" i="1"/>
  <c r="K40" i="1"/>
  <c r="K39" i="1"/>
  <c r="K38" i="1"/>
  <c r="K37" i="1"/>
  <c r="J36" i="1"/>
  <c r="K36" i="1" s="1"/>
  <c r="J37" i="1"/>
  <c r="J38" i="1"/>
  <c r="J39" i="1"/>
  <c r="J40" i="1"/>
  <c r="J41" i="1"/>
  <c r="J42" i="1"/>
  <c r="J43" i="1"/>
  <c r="J35" i="1"/>
  <c r="K35" i="1" s="1"/>
  <c r="C15" i="1"/>
  <c r="C14" i="1"/>
  <c r="C7" i="1"/>
  <c r="C6" i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H43" i="1"/>
  <c r="I43" i="1" s="1"/>
  <c r="H35" i="1"/>
  <c r="I35" i="1" s="1"/>
  <c r="I42" i="1"/>
  <c r="G33" i="1"/>
  <c r="D38" i="1" s="1"/>
  <c r="E33" i="1"/>
  <c r="C33" i="1"/>
  <c r="E20" i="1"/>
  <c r="E21" i="1"/>
  <c r="E22" i="1"/>
  <c r="E23" i="1"/>
  <c r="E24" i="1"/>
  <c r="E25" i="1"/>
  <c r="E26" i="1"/>
  <c r="E27" i="1"/>
  <c r="E19" i="1"/>
  <c r="C5" i="1"/>
  <c r="C3" i="1"/>
  <c r="C11" i="1"/>
  <c r="C13" i="1"/>
  <c r="D40" i="1" l="1"/>
  <c r="D39" i="1"/>
  <c r="D42" i="1"/>
  <c r="D35" i="1"/>
  <c r="D43" i="1"/>
  <c r="D36" i="1"/>
  <c r="D37" i="1"/>
  <c r="D41" i="1"/>
</calcChain>
</file>

<file path=xl/sharedStrings.xml><?xml version="1.0" encoding="utf-8"?>
<sst xmlns="http://schemas.openxmlformats.org/spreadsheetml/2006/main" count="96" uniqueCount="42">
  <si>
    <t>A</t>
    <phoneticPr fontId="1" type="noConversion"/>
  </si>
  <si>
    <t>谐振频率f</t>
    <phoneticPr fontId="1" type="noConversion"/>
  </si>
  <si>
    <t>VA峰值</t>
    <phoneticPr fontId="1" type="noConversion"/>
  </si>
  <si>
    <t>RLC</t>
    <phoneticPr fontId="1" type="noConversion"/>
  </si>
  <si>
    <t>相位差</t>
    <phoneticPr fontId="1" type="noConversion"/>
  </si>
  <si>
    <t>f1</t>
    <phoneticPr fontId="1" type="noConversion"/>
  </si>
  <si>
    <t>f2</t>
    <phoneticPr fontId="1" type="noConversion"/>
  </si>
  <si>
    <t>Q</t>
    <phoneticPr fontId="1" type="noConversion"/>
  </si>
  <si>
    <t>L</t>
    <phoneticPr fontId="1" type="noConversion"/>
  </si>
  <si>
    <t>C</t>
    <phoneticPr fontId="1" type="noConversion"/>
  </si>
  <si>
    <t>B</t>
    <phoneticPr fontId="1" type="noConversion"/>
  </si>
  <si>
    <t>s</t>
    <phoneticPr fontId="1" type="noConversion"/>
  </si>
  <si>
    <t>2cm</t>
    <phoneticPr fontId="1" type="noConversion"/>
  </si>
  <si>
    <t>3cm</t>
    <phoneticPr fontId="1" type="noConversion"/>
  </si>
  <si>
    <t>4cm</t>
    <phoneticPr fontId="1" type="noConversion"/>
  </si>
  <si>
    <t>5cm</t>
    <phoneticPr fontId="1" type="noConversion"/>
  </si>
  <si>
    <t>6cm</t>
    <phoneticPr fontId="1" type="noConversion"/>
  </si>
  <si>
    <t>7cm</t>
    <phoneticPr fontId="1" type="noConversion"/>
  </si>
  <si>
    <t>f0</t>
    <phoneticPr fontId="1" type="noConversion"/>
  </si>
  <si>
    <t>k</t>
    <phoneticPr fontId="1" type="noConversion"/>
  </si>
  <si>
    <t>RD</t>
    <phoneticPr fontId="1" type="noConversion"/>
  </si>
  <si>
    <t>RD理论</t>
    <phoneticPr fontId="1" type="noConversion"/>
  </si>
  <si>
    <t>V2</t>
    <phoneticPr fontId="1" type="noConversion"/>
  </si>
  <si>
    <t>f</t>
    <phoneticPr fontId="1" type="noConversion"/>
  </si>
  <si>
    <t>消耗功率</t>
    <phoneticPr fontId="1" type="noConversion"/>
  </si>
  <si>
    <t>IL2</t>
    <phoneticPr fontId="1" type="noConversion"/>
  </si>
  <si>
    <t>VL2</t>
    <phoneticPr fontId="1" type="noConversion"/>
  </si>
  <si>
    <t>D</t>
    <phoneticPr fontId="1" type="noConversion"/>
  </si>
  <si>
    <t>VRref峰值</t>
    <phoneticPr fontId="1" type="noConversion"/>
  </si>
  <si>
    <t>VRref</t>
    <phoneticPr fontId="1" type="noConversion"/>
  </si>
  <si>
    <t>M</t>
    <phoneticPr fontId="1" type="noConversion"/>
  </si>
  <si>
    <t>功</t>
    <phoneticPr fontId="1" type="noConversion"/>
  </si>
  <si>
    <t>倍数</t>
    <phoneticPr fontId="1" type="noConversion"/>
  </si>
  <si>
    <t>L12 C12</t>
    <phoneticPr fontId="1" type="noConversion"/>
  </si>
  <si>
    <t>L11 C11</t>
    <phoneticPr fontId="1" type="noConversion"/>
  </si>
  <si>
    <t>24.573度</t>
    <phoneticPr fontId="1" type="noConversion"/>
  </si>
  <si>
    <t>24.554度</t>
    <phoneticPr fontId="1" type="noConversion"/>
  </si>
  <si>
    <t>8cm</t>
    <phoneticPr fontId="1" type="noConversion"/>
  </si>
  <si>
    <t>9cm</t>
    <phoneticPr fontId="1" type="noConversion"/>
  </si>
  <si>
    <t>10cm</t>
    <phoneticPr fontId="1" type="noConversion"/>
  </si>
  <si>
    <t>RD设置</t>
    <phoneticPr fontId="1" type="noConversion"/>
  </si>
  <si>
    <t>效率(%)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</si>
</sst>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Sheet1!$K$55:$S$55</c:f>
              <c:numCache>
                <c:formatCode>General</c:formatCode>
                <c:ptCount val="9"/>
                <c:pt idx="0">
                  <c:v>0.18567812932152036</c:v>
                </c:pt>
                <c:pt idx="1">
                  <c:v>0.14237955924545329</c:v>
                </c:pt>
                <c:pt idx="2">
                  <c:v>0.11261046951624287</c:v>
                </c:pt>
                <c:pt idx="3">
                  <c:v>8.9539418119963868E-2</c:v>
                </c:pt>
                <c:pt idx="4">
                  <c:v>7.2719264741901532E-2</c:v>
                </c:pt>
                <c:pt idx="5">
                  <c:v>5.8409655497563127E-2</c:v>
                </c:pt>
                <c:pt idx="6">
                  <c:v>4.8827820875900339E-2</c:v>
                </c:pt>
                <c:pt idx="7">
                  <c:v>4.0869860401440056E-2</c:v>
                </c:pt>
                <c:pt idx="8">
                  <c:v>3.449232551815215E-2</c:v>
                </c:pt>
              </c:numCache>
            </c:numRef>
          </c:xVal>
          <c:yVal>
            <c:numRef>
              <c:f>Sheet1!$K$56:$S$56</c:f>
              <c:numCache>
                <c:formatCode>General</c:formatCode>
                <c:ptCount val="9"/>
                <c:pt idx="0">
                  <c:v>4.5582249999999993</c:v>
                </c:pt>
                <c:pt idx="1">
                  <c:v>2.7489639999999995</c:v>
                </c:pt>
                <c:pt idx="2">
                  <c:v>1.6822089999999998</c:v>
                </c:pt>
                <c:pt idx="3">
                  <c:v>1.1025</c:v>
                </c:pt>
                <c:pt idx="4">
                  <c:v>0.71740899999999996</c:v>
                </c:pt>
                <c:pt idx="5">
                  <c:v>0.4569760000000001</c:v>
                </c:pt>
                <c:pt idx="6">
                  <c:v>0.31584400000000007</c:v>
                </c:pt>
                <c:pt idx="7">
                  <c:v>0.22184099999999995</c:v>
                </c:pt>
                <c:pt idx="8">
                  <c:v>0.148225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ED0-9381-08E368B5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98416"/>
        <c:axId val="1682699248"/>
      </c:scatterChart>
      <c:valAx>
        <c:axId val="16826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699248"/>
        <c:crosses val="autoZero"/>
        <c:crossBetween val="midCat"/>
      </c:valAx>
      <c:valAx>
        <c:axId val="1682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6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54</xdr:row>
      <xdr:rowOff>53975</xdr:rowOff>
    </xdr:from>
    <xdr:to>
      <xdr:col>13</xdr:col>
      <xdr:colOff>31750</xdr:colOff>
      <xdr:row>69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5A1695-2AC6-4FC9-B6F1-2B35C2B46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abSelected="1" topLeftCell="A47" workbookViewId="0">
      <selection activeCell="K55" sqref="K55:S56"/>
    </sheetView>
  </sheetViews>
  <sheetFormatPr defaultRowHeight="14" x14ac:dyDescent="0.3"/>
  <cols>
    <col min="3" max="3" width="12.5" bestFit="1" customWidth="1"/>
  </cols>
  <sheetData>
    <row r="1" spans="1:7" x14ac:dyDescent="0.3">
      <c r="A1" t="s">
        <v>0</v>
      </c>
      <c r="B1" t="s">
        <v>34</v>
      </c>
    </row>
    <row r="2" spans="1:7" x14ac:dyDescent="0.3">
      <c r="B2" t="s">
        <v>1</v>
      </c>
      <c r="C2">
        <v>176.857</v>
      </c>
      <c r="D2" t="s">
        <v>2</v>
      </c>
      <c r="E2">
        <v>3.06</v>
      </c>
      <c r="F2" t="s">
        <v>28</v>
      </c>
      <c r="G2">
        <v>1.6619999999999999</v>
      </c>
    </row>
    <row r="3" spans="1:7" x14ac:dyDescent="0.3">
      <c r="B3" t="s">
        <v>3</v>
      </c>
      <c r="C3">
        <f>(E2-G2)*70/G2</f>
        <v>58.880866425992792</v>
      </c>
    </row>
    <row r="4" spans="1:7" x14ac:dyDescent="0.3">
      <c r="B4" t="s">
        <v>4</v>
      </c>
      <c r="C4" t="s">
        <v>36</v>
      </c>
      <c r="D4" t="s">
        <v>5</v>
      </c>
      <c r="E4">
        <v>174.12700000000001</v>
      </c>
      <c r="F4" t="s">
        <v>6</v>
      </c>
      <c r="G4">
        <v>179.65700000000001</v>
      </c>
    </row>
    <row r="5" spans="1:7" x14ac:dyDescent="0.3">
      <c r="B5" t="s">
        <v>7</v>
      </c>
      <c r="C5">
        <f>C2/(G4-E4)</f>
        <v>31.981374321880644</v>
      </c>
    </row>
    <row r="6" spans="1:7" x14ac:dyDescent="0.3">
      <c r="B6" t="s">
        <v>8</v>
      </c>
      <c r="C6">
        <f>C5*C3/(2*3.1415926*C2*1000)</f>
        <v>1.6946077947713359E-3</v>
      </c>
    </row>
    <row r="7" spans="1:7" x14ac:dyDescent="0.3">
      <c r="B7" t="s">
        <v>9</v>
      </c>
      <c r="C7">
        <f>1/(C5*2*3.1415926*C2*1000*C3)</f>
        <v>4.7788849003597024E-10</v>
      </c>
    </row>
    <row r="9" spans="1:7" x14ac:dyDescent="0.3">
      <c r="B9" t="s">
        <v>33</v>
      </c>
    </row>
    <row r="10" spans="1:7" x14ac:dyDescent="0.3">
      <c r="B10" t="s">
        <v>1</v>
      </c>
      <c r="C10">
        <v>177.417</v>
      </c>
      <c r="D10" t="s">
        <v>2</v>
      </c>
      <c r="E10">
        <v>3.077</v>
      </c>
      <c r="F10" t="s">
        <v>28</v>
      </c>
      <c r="G10">
        <v>1.67</v>
      </c>
    </row>
    <row r="11" spans="1:7" x14ac:dyDescent="0.3">
      <c r="B11" t="s">
        <v>3</v>
      </c>
      <c r="C11">
        <f>(E10-G10)*70/G10</f>
        <v>58.976047904191624</v>
      </c>
    </row>
    <row r="12" spans="1:7" x14ac:dyDescent="0.3">
      <c r="B12" t="s">
        <v>4</v>
      </c>
      <c r="C12" t="s">
        <v>35</v>
      </c>
      <c r="D12" t="s">
        <v>5</v>
      </c>
      <c r="E12">
        <v>174.68700000000001</v>
      </c>
      <c r="F12" t="s">
        <v>6</v>
      </c>
      <c r="G12">
        <v>180.21700000000001</v>
      </c>
    </row>
    <row r="13" spans="1:7" x14ac:dyDescent="0.3">
      <c r="B13" t="s">
        <v>7</v>
      </c>
      <c r="C13">
        <f>C10/(G12-E12)</f>
        <v>32.082640144665454</v>
      </c>
    </row>
    <row r="14" spans="1:7" x14ac:dyDescent="0.3">
      <c r="B14" t="s">
        <v>8</v>
      </c>
      <c r="C14">
        <f>C13*C11/(2*3.1415926*C10*1000)</f>
        <v>1.6973471443200783E-3</v>
      </c>
    </row>
    <row r="15" spans="1:7" x14ac:dyDescent="0.3">
      <c r="B15" t="s">
        <v>9</v>
      </c>
      <c r="C15">
        <f>1/(C13*2*3.1415926*C10*1000*C11)</f>
        <v>4.7411002809304641E-10</v>
      </c>
    </row>
    <row r="18" spans="1:5" x14ac:dyDescent="0.3">
      <c r="A18" t="s">
        <v>10</v>
      </c>
      <c r="B18" t="s">
        <v>11</v>
      </c>
      <c r="C18" t="s">
        <v>5</v>
      </c>
      <c r="D18" t="s">
        <v>6</v>
      </c>
      <c r="E18" t="s">
        <v>19</v>
      </c>
    </row>
    <row r="19" spans="1:5" x14ac:dyDescent="0.3">
      <c r="B19" t="s">
        <v>12</v>
      </c>
      <c r="C19">
        <v>157.93100000000001</v>
      </c>
      <c r="D19">
        <v>205.33099999999999</v>
      </c>
      <c r="E19">
        <f>(D19*D19-C19*C19)/(D19*D19+C19*C19)</f>
        <v>0.25659975836221488</v>
      </c>
    </row>
    <row r="20" spans="1:5" x14ac:dyDescent="0.3">
      <c r="B20" t="s">
        <v>13</v>
      </c>
      <c r="C20">
        <v>161.631</v>
      </c>
      <c r="D20">
        <v>197.53100000000001</v>
      </c>
      <c r="E20">
        <f t="shared" ref="E20:E27" si="0">(D20*D20-C20*C20)/(D20*D20+C20*C20)</f>
        <v>0.19793225262884828</v>
      </c>
    </row>
    <row r="21" spans="1:5" x14ac:dyDescent="0.3">
      <c r="B21" t="s">
        <v>14</v>
      </c>
      <c r="C21">
        <v>164.83099999999999</v>
      </c>
      <c r="D21">
        <v>192.33099999999999</v>
      </c>
      <c r="E21">
        <f t="shared" si="0"/>
        <v>0.15308420706948242</v>
      </c>
    </row>
    <row r="22" spans="1:5" x14ac:dyDescent="0.3">
      <c r="B22" t="s">
        <v>15</v>
      </c>
      <c r="C22">
        <v>167.43100000000001</v>
      </c>
      <c r="D22">
        <v>188.83099999999999</v>
      </c>
      <c r="E22">
        <f t="shared" si="0"/>
        <v>0.11970438885225258</v>
      </c>
    </row>
    <row r="23" spans="1:5" x14ac:dyDescent="0.3">
      <c r="B23" t="s">
        <v>16</v>
      </c>
      <c r="C23">
        <v>169.23099999999999</v>
      </c>
      <c r="D23">
        <v>186.23099999999999</v>
      </c>
      <c r="E23">
        <f t="shared" si="0"/>
        <v>9.5431892436926929E-2</v>
      </c>
    </row>
    <row r="24" spans="1:5" x14ac:dyDescent="0.3">
      <c r="B24" t="s">
        <v>17</v>
      </c>
      <c r="C24">
        <v>171.23099999999999</v>
      </c>
      <c r="D24">
        <v>183.73099999999999</v>
      </c>
      <c r="E24">
        <f t="shared" si="0"/>
        <v>7.0342842128331751E-2</v>
      </c>
    </row>
    <row r="25" spans="1:5" x14ac:dyDescent="0.3">
      <c r="B25" t="s">
        <v>37</v>
      </c>
      <c r="C25">
        <v>172.131</v>
      </c>
      <c r="D25">
        <v>181.83099999999999</v>
      </c>
      <c r="E25">
        <f t="shared" si="0"/>
        <v>5.476701414268114E-2</v>
      </c>
    </row>
    <row r="26" spans="1:5" x14ac:dyDescent="0.3">
      <c r="B26" t="s">
        <v>38</v>
      </c>
      <c r="C26">
        <v>173.131</v>
      </c>
      <c r="D26">
        <v>180.73099999999999</v>
      </c>
      <c r="E26">
        <f t="shared" si="0"/>
        <v>4.2934793400183267E-2</v>
      </c>
    </row>
    <row r="27" spans="1:5" x14ac:dyDescent="0.3">
      <c r="B27" t="s">
        <v>39</v>
      </c>
      <c r="C27">
        <v>174.43100000000001</v>
      </c>
      <c r="D27">
        <v>179.73099999999999</v>
      </c>
      <c r="E27">
        <f t="shared" si="0"/>
        <v>2.9923104904729596E-2</v>
      </c>
    </row>
    <row r="33" spans="1:11" x14ac:dyDescent="0.3">
      <c r="A33" t="s">
        <v>9</v>
      </c>
      <c r="B33" t="s">
        <v>18</v>
      </c>
      <c r="C33">
        <f>(C2+C10)/2</f>
        <v>177.137</v>
      </c>
      <c r="D33" t="s">
        <v>3</v>
      </c>
      <c r="E33">
        <f>(C3+C11)/2</f>
        <v>58.928457165092212</v>
      </c>
      <c r="F33" t="s">
        <v>8</v>
      </c>
      <c r="G33">
        <f>(C6+C14)/2</f>
        <v>1.695977469545707E-3</v>
      </c>
    </row>
    <row r="34" spans="1:11" x14ac:dyDescent="0.3">
      <c r="B34" t="s">
        <v>11</v>
      </c>
      <c r="C34" t="s">
        <v>19</v>
      </c>
      <c r="D34" t="s">
        <v>21</v>
      </c>
      <c r="E34" t="s">
        <v>40</v>
      </c>
      <c r="F34" t="s">
        <v>22</v>
      </c>
      <c r="G34" t="s">
        <v>23</v>
      </c>
      <c r="H34" t="s">
        <v>24</v>
      </c>
      <c r="I34" t="s">
        <v>41</v>
      </c>
      <c r="J34" t="s">
        <v>25</v>
      </c>
      <c r="K34" t="s">
        <v>26</v>
      </c>
    </row>
    <row r="35" spans="1:11" x14ac:dyDescent="0.3">
      <c r="B35" t="s">
        <v>12</v>
      </c>
      <c r="C35">
        <v>0.25659975836221488</v>
      </c>
      <c r="D35">
        <f>(2*3.1415926*C33*C35*G33*1000)*(2*3.1415926*C33*C35*G33*1000)/(50+E33)+E33</f>
        <v>2212.6501528129629</v>
      </c>
      <c r="E35">
        <v>2200</v>
      </c>
      <c r="F35">
        <v>43.14</v>
      </c>
      <c r="G35">
        <v>175.03100000000001</v>
      </c>
      <c r="H35">
        <f>0.5*F35*F35/E35</f>
        <v>0.42296809090909093</v>
      </c>
      <c r="I35">
        <f>H35/1*100</f>
        <v>42.296809090909093</v>
      </c>
      <c r="J35">
        <f>F35/E35</f>
        <v>1.9609090909090909E-2</v>
      </c>
      <c r="K35">
        <f>F35+(J35/(C15*2*3.1415926*G35*1000))</f>
        <v>80.748281040326972</v>
      </c>
    </row>
    <row r="36" spans="1:11" x14ac:dyDescent="0.3">
      <c r="B36" t="s">
        <v>13</v>
      </c>
      <c r="C36">
        <v>0.19793225262884828</v>
      </c>
      <c r="D36">
        <f>(2*3.1415926*C33*C36*G33*1000)*(2*3.1415926*C33*C36*G33*1000)/(50+E33)+E33</f>
        <v>1340.4037327668188</v>
      </c>
      <c r="E36">
        <v>1340</v>
      </c>
      <c r="F36">
        <v>33.69</v>
      </c>
      <c r="G36">
        <v>175.131</v>
      </c>
      <c r="H36">
        <f t="shared" ref="H36:H43" si="1">0.5*F36*F36/E36</f>
        <v>0.42351347014925367</v>
      </c>
      <c r="I36">
        <f t="shared" ref="I36:I43" si="2">H36/1*100</f>
        <v>42.351347014925366</v>
      </c>
      <c r="J36">
        <f t="shared" ref="J36:J43" si="3">F36/E36</f>
        <v>2.5141791044776117E-2</v>
      </c>
      <c r="K36">
        <f>F36+(J36/(C15*2*3.1415926*G36*1000))</f>
        <v>81.881914846867176</v>
      </c>
    </row>
    <row r="37" spans="1:11" x14ac:dyDescent="0.3">
      <c r="B37" t="s">
        <v>14</v>
      </c>
      <c r="C37">
        <v>0.15308420706948242</v>
      </c>
      <c r="D37">
        <f>(2*3.1415926*C33*C37*G33*1000)*(2*3.1415926*C33*C37*G33*1000)/(50+E33)+E33</f>
        <v>825.47384493726679</v>
      </c>
      <c r="E37">
        <v>830</v>
      </c>
      <c r="F37">
        <v>26.4</v>
      </c>
      <c r="G37">
        <v>175.43100000000001</v>
      </c>
      <c r="H37">
        <f t="shared" si="1"/>
        <v>0.41985542168674694</v>
      </c>
      <c r="I37">
        <f t="shared" si="2"/>
        <v>41.985542168674698</v>
      </c>
      <c r="J37">
        <f t="shared" si="3"/>
        <v>3.180722891566265E-2</v>
      </c>
      <c r="K37">
        <f>F37+(J37/(C15*2*3.1415926*G37*1000))</f>
        <v>87.264000322175349</v>
      </c>
    </row>
    <row r="38" spans="1:11" x14ac:dyDescent="0.3">
      <c r="B38" t="s">
        <v>15</v>
      </c>
      <c r="C38">
        <v>0.11970438885225258</v>
      </c>
      <c r="D38">
        <f>(2*3.1415926*C33*C38*G33*1000)*(2*3.1415926*C33*C38*G33*1000)/(50+E33)+E33</f>
        <v>527.63092937717647</v>
      </c>
      <c r="E38">
        <v>530</v>
      </c>
      <c r="F38">
        <v>20.78</v>
      </c>
      <c r="G38">
        <v>175.93100000000001</v>
      </c>
      <c r="H38">
        <f t="shared" si="1"/>
        <v>0.40736641509433968</v>
      </c>
      <c r="I38">
        <f t="shared" si="2"/>
        <v>40.736641509433966</v>
      </c>
      <c r="J38">
        <f t="shared" si="3"/>
        <v>3.920754716981132E-2</v>
      </c>
      <c r="K38">
        <f>F38+(J38/(C15*2*3.1415926*G38*1000))</f>
        <v>95.591489226500983</v>
      </c>
    </row>
    <row r="39" spans="1:11" x14ac:dyDescent="0.3">
      <c r="B39" t="s">
        <v>16</v>
      </c>
      <c r="C39">
        <v>9.5431892436926929E-2</v>
      </c>
      <c r="D39">
        <f>(2*3.1415926*C33*C39*G33*1000)*(2*3.1415926*C33*C39*G33*1000)/(50+E33)+E33</f>
        <v>356.82411229115399</v>
      </c>
      <c r="E39">
        <v>360</v>
      </c>
      <c r="F39">
        <v>16.61</v>
      </c>
      <c r="G39">
        <v>175.93100000000001</v>
      </c>
      <c r="H39">
        <f t="shared" si="1"/>
        <v>0.38318347222222215</v>
      </c>
      <c r="I39">
        <f t="shared" si="2"/>
        <v>38.318347222222215</v>
      </c>
      <c r="J39">
        <f t="shared" si="3"/>
        <v>4.6138888888888889E-2</v>
      </c>
      <c r="K39">
        <f>F39+(J39/(C15*2*3.1415926*G39*1000))</f>
        <v>104.64710607256659</v>
      </c>
    </row>
    <row r="40" spans="1:11" x14ac:dyDescent="0.3">
      <c r="B40" t="s">
        <v>17</v>
      </c>
      <c r="C40">
        <v>7.0342842128331751E-2</v>
      </c>
      <c r="D40">
        <f>(2*3.1415926*C33*C40*G33*1000)*(2*3.1415926*C33*C40*G33*1000)/(50+E33)+E33</f>
        <v>220.78002843254512</v>
      </c>
      <c r="E40">
        <v>220</v>
      </c>
      <c r="F40">
        <v>12.45</v>
      </c>
      <c r="G40">
        <v>175.73099999999999</v>
      </c>
      <c r="H40">
        <f t="shared" si="1"/>
        <v>0.35227840909090902</v>
      </c>
      <c r="I40">
        <f t="shared" si="2"/>
        <v>35.227840909090901</v>
      </c>
      <c r="J40">
        <f t="shared" si="3"/>
        <v>5.6590909090909088E-2</v>
      </c>
      <c r="K40">
        <f>F40+(J40/(C15*2*3.1415926*G40*1000))</f>
        <v>120.55338371629321</v>
      </c>
    </row>
    <row r="41" spans="1:11" x14ac:dyDescent="0.3">
      <c r="B41" t="s">
        <v>37</v>
      </c>
      <c r="C41">
        <v>5.476701414268114E-2</v>
      </c>
      <c r="D41">
        <f>(2*3.1415926*C33*C41*G33*1000)*(2*3.1415926*C33*C41*G33*1000)/(50+E33)+E33</f>
        <v>157.0388975564787</v>
      </c>
      <c r="E41">
        <v>160</v>
      </c>
      <c r="F41">
        <v>10.09</v>
      </c>
      <c r="G41">
        <v>176.53100000000001</v>
      </c>
      <c r="H41">
        <f t="shared" si="1"/>
        <v>0.31815031249999998</v>
      </c>
      <c r="I41">
        <f t="shared" si="2"/>
        <v>31.815031249999997</v>
      </c>
      <c r="J41">
        <f t="shared" si="3"/>
        <v>6.3062499999999994E-2</v>
      </c>
      <c r="K41">
        <f>F41+(J41/(C15*2*3.1415926*G41*1000))</f>
        <v>130.0098840435912</v>
      </c>
    </row>
    <row r="42" spans="1:11" x14ac:dyDescent="0.3">
      <c r="B42" t="s">
        <v>38</v>
      </c>
      <c r="C42">
        <v>4.2934793400183267E-2</v>
      </c>
      <c r="D42">
        <f>(2*3.1415926*C33*C42*G33*1000)*(2*3.1415926*C33*C42*G33*1000)/(50+E33)+E33</f>
        <v>119.22547754633374</v>
      </c>
      <c r="E42">
        <v>120</v>
      </c>
      <c r="F42">
        <v>8.14</v>
      </c>
      <c r="G42">
        <v>176.93100000000001</v>
      </c>
      <c r="H42">
        <f t="shared" si="1"/>
        <v>0.27608166666666667</v>
      </c>
      <c r="I42">
        <f t="shared" si="2"/>
        <v>27.608166666666666</v>
      </c>
      <c r="J42">
        <f t="shared" si="3"/>
        <v>6.7833333333333343E-2</v>
      </c>
      <c r="K42">
        <f>F42+(J42/(C15*2*3.1415926*G42*1000))</f>
        <v>136.84049712111374</v>
      </c>
    </row>
    <row r="43" spans="1:11" x14ac:dyDescent="0.3">
      <c r="B43" t="s">
        <v>39</v>
      </c>
      <c r="C43">
        <v>2.9923104904729596E-2</v>
      </c>
      <c r="D43">
        <f>(2*3.1415926*C33*C43*G33*1000)*(2*3.1415926*C33*C43*G33*1000)/(50+E433)+E33</f>
        <v>122.73449178871518</v>
      </c>
      <c r="E43">
        <v>120</v>
      </c>
      <c r="F43">
        <v>7.64</v>
      </c>
      <c r="G43">
        <v>176.43100000000001</v>
      </c>
      <c r="H43">
        <f t="shared" si="1"/>
        <v>0.24320666666666665</v>
      </c>
      <c r="I43">
        <f t="shared" si="2"/>
        <v>24.320666666666664</v>
      </c>
      <c r="J43">
        <f t="shared" si="3"/>
        <v>6.3666666666666663E-2</v>
      </c>
      <c r="K43">
        <f>F43+(J43/(C15*2*3.1415926*G43*1000))</f>
        <v>128.77739064926769</v>
      </c>
    </row>
    <row r="45" spans="1:11" ht="14.5" customHeight="1" x14ac:dyDescent="0.3"/>
    <row r="46" spans="1:11" x14ac:dyDescent="0.3">
      <c r="A46" t="s">
        <v>27</v>
      </c>
      <c r="B46" t="s">
        <v>23</v>
      </c>
      <c r="C46">
        <v>4681</v>
      </c>
    </row>
    <row r="47" spans="1:11" x14ac:dyDescent="0.3">
      <c r="B47" t="s">
        <v>11</v>
      </c>
      <c r="C47" t="s">
        <v>22</v>
      </c>
      <c r="D47" t="s">
        <v>29</v>
      </c>
      <c r="E47" t="s">
        <v>30</v>
      </c>
      <c r="F47" t="s">
        <v>19</v>
      </c>
    </row>
    <row r="48" spans="1:11" x14ac:dyDescent="0.3">
      <c r="B48" t="s">
        <v>12</v>
      </c>
      <c r="C48">
        <v>2.4900000000000002</v>
      </c>
      <c r="D48">
        <v>2.69</v>
      </c>
      <c r="E48">
        <f>C48/(2*3.1415926*4681*(D48/10))</f>
        <v>3.1472305988925983E-4</v>
      </c>
      <c r="F48">
        <f>E48/SQRT(0.00169*0.0017)</f>
        <v>0.18567812932152036</v>
      </c>
    </row>
    <row r="49" spans="2:19" x14ac:dyDescent="0.3">
      <c r="B49" t="s">
        <v>13</v>
      </c>
      <c r="C49">
        <v>1.92</v>
      </c>
      <c r="D49">
        <v>2.7050000000000001</v>
      </c>
      <c r="E49">
        <f t="shared" ref="E49:E56" si="4">C49/(2*3.1415926*4681*(D49/10))</f>
        <v>2.4133230292200952E-4</v>
      </c>
      <c r="F49">
        <f t="shared" ref="F49:F56" si="5">E49/SQRT(0.00169*0.0017)</f>
        <v>0.14237955924545329</v>
      </c>
    </row>
    <row r="50" spans="2:19" x14ac:dyDescent="0.3">
      <c r="B50" t="s">
        <v>14</v>
      </c>
      <c r="C50">
        <v>1.518</v>
      </c>
      <c r="D50">
        <v>2.7040000000000002</v>
      </c>
      <c r="E50">
        <f t="shared" si="4"/>
        <v>1.9087391536753542E-4</v>
      </c>
      <c r="F50">
        <f t="shared" si="5"/>
        <v>0.11261046951624287</v>
      </c>
    </row>
    <row r="51" spans="2:19" x14ac:dyDescent="0.3">
      <c r="B51" t="s">
        <v>15</v>
      </c>
      <c r="C51">
        <v>1.2070000000000001</v>
      </c>
      <c r="D51">
        <v>2.7040000000000002</v>
      </c>
      <c r="E51">
        <f t="shared" si="4"/>
        <v>1.5176865339170965E-4</v>
      </c>
      <c r="F51">
        <f t="shared" si="5"/>
        <v>8.9539418119963868E-2</v>
      </c>
    </row>
    <row r="52" spans="2:19" x14ac:dyDescent="0.3">
      <c r="B52" t="s">
        <v>16</v>
      </c>
      <c r="C52">
        <v>0.97699999999999998</v>
      </c>
      <c r="D52">
        <v>2.6949999999999998</v>
      </c>
      <c r="E52">
        <f t="shared" si="4"/>
        <v>1.2325861745859289E-4</v>
      </c>
      <c r="F52">
        <f t="shared" si="5"/>
        <v>7.2719264741901532E-2</v>
      </c>
    </row>
    <row r="53" spans="2:19" x14ac:dyDescent="0.3">
      <c r="B53" t="s">
        <v>17</v>
      </c>
      <c r="C53">
        <v>0.78300000000000003</v>
      </c>
      <c r="D53">
        <v>2.6890000000000001</v>
      </c>
      <c r="E53">
        <f t="shared" si="4"/>
        <v>9.9003935317760634E-5</v>
      </c>
      <c r="F53">
        <f t="shared" si="5"/>
        <v>5.8409655497563127E-2</v>
      </c>
    </row>
    <row r="54" spans="2:19" x14ac:dyDescent="0.3">
      <c r="B54" t="s">
        <v>37</v>
      </c>
      <c r="C54">
        <v>0.63800000000000001</v>
      </c>
      <c r="D54">
        <v>2.621</v>
      </c>
      <c r="E54">
        <f t="shared" si="4"/>
        <v>8.276279629669314E-5</v>
      </c>
      <c r="F54">
        <f t="shared" si="5"/>
        <v>4.8827820875900339E-2</v>
      </c>
    </row>
    <row r="55" spans="2:19" x14ac:dyDescent="0.3">
      <c r="B55" t="s">
        <v>38</v>
      </c>
      <c r="C55">
        <v>0.53300000000000003</v>
      </c>
      <c r="D55">
        <v>2.6160000000000001</v>
      </c>
      <c r="E55">
        <f t="shared" si="4"/>
        <v>6.9274111979634767E-5</v>
      </c>
      <c r="F55">
        <f t="shared" si="5"/>
        <v>4.0869860401440056E-2</v>
      </c>
      <c r="K55">
        <v>0.18567812932152036</v>
      </c>
      <c r="L55">
        <v>0.14237955924545329</v>
      </c>
      <c r="M55">
        <v>0.11261046951624287</v>
      </c>
      <c r="N55">
        <v>8.9539418119963868E-2</v>
      </c>
      <c r="O55">
        <v>7.2719264741901532E-2</v>
      </c>
      <c r="P55">
        <v>5.8409655497563127E-2</v>
      </c>
      <c r="Q55">
        <v>4.8827820875900339E-2</v>
      </c>
      <c r="R55">
        <v>4.0869860401440056E-2</v>
      </c>
      <c r="S55">
        <v>3.449232551815215E-2</v>
      </c>
    </row>
    <row r="56" spans="2:19" x14ac:dyDescent="0.3">
      <c r="B56" t="s">
        <v>39</v>
      </c>
      <c r="C56">
        <v>0.45</v>
      </c>
      <c r="D56">
        <v>2.617</v>
      </c>
      <c r="E56">
        <f t="shared" si="4"/>
        <v>5.8464237384532246E-5</v>
      </c>
      <c r="F56">
        <f t="shared" si="5"/>
        <v>3.449232551815215E-2</v>
      </c>
      <c r="K56">
        <v>4.5582249999999993</v>
      </c>
      <c r="L56">
        <v>2.7489639999999995</v>
      </c>
      <c r="M56">
        <v>1.6822089999999998</v>
      </c>
      <c r="N56">
        <v>1.1025</v>
      </c>
      <c r="O56">
        <v>0.71740899999999996</v>
      </c>
      <c r="P56">
        <v>0.4569760000000001</v>
      </c>
      <c r="Q56">
        <v>0.31584400000000007</v>
      </c>
      <c r="R56">
        <v>0.22184099999999995</v>
      </c>
      <c r="S56">
        <v>0.148225</v>
      </c>
    </row>
    <row r="60" spans="2:19" x14ac:dyDescent="0.3">
      <c r="B60" t="s">
        <v>23</v>
      </c>
      <c r="D60" t="s">
        <v>20</v>
      </c>
    </row>
    <row r="61" spans="2:19" x14ac:dyDescent="0.3">
      <c r="B61" t="s">
        <v>11</v>
      </c>
      <c r="C61" t="s">
        <v>22</v>
      </c>
      <c r="D61" t="s">
        <v>31</v>
      </c>
      <c r="E61" t="s">
        <v>41</v>
      </c>
      <c r="F61" t="s">
        <v>25</v>
      </c>
      <c r="G61" t="s">
        <v>26</v>
      </c>
      <c r="H61" t="s">
        <v>32</v>
      </c>
    </row>
    <row r="62" spans="2:19" x14ac:dyDescent="0.3">
      <c r="B62" t="s">
        <v>12</v>
      </c>
      <c r="C62">
        <v>2.1349999999999998</v>
      </c>
      <c r="D62">
        <f t="shared" ref="D62:D66" si="6">C62*C62*0.5/50</f>
        <v>4.5582249999999991E-2</v>
      </c>
      <c r="E62">
        <f>D62*100</f>
        <v>4.5582249999999993</v>
      </c>
      <c r="F62">
        <f>C62/50</f>
        <v>4.2699999999999995E-2</v>
      </c>
      <c r="G62">
        <f>C62</f>
        <v>2.1349999999999998</v>
      </c>
      <c r="H62">
        <f>I35/E62</f>
        <v>9.2792280089089729</v>
      </c>
    </row>
    <row r="63" spans="2:19" x14ac:dyDescent="0.3">
      <c r="B63" t="s">
        <v>13</v>
      </c>
      <c r="C63">
        <v>1.6579999999999999</v>
      </c>
      <c r="D63">
        <f t="shared" si="6"/>
        <v>2.7489639999999996E-2</v>
      </c>
      <c r="E63">
        <f t="shared" ref="E63:E70" si="7">D63*100</f>
        <v>2.7489639999999995</v>
      </c>
      <c r="F63">
        <f t="shared" ref="F63:F70" si="8">C63/50</f>
        <v>3.3159999999999995E-2</v>
      </c>
      <c r="G63">
        <f t="shared" ref="G63:G70" si="9">C63</f>
        <v>1.6579999999999999</v>
      </c>
      <c r="H63">
        <f t="shared" ref="H63:H70" si="10">I36/E63</f>
        <v>15.406293794653322</v>
      </c>
    </row>
    <row r="64" spans="2:19" x14ac:dyDescent="0.3">
      <c r="B64" t="s">
        <v>14</v>
      </c>
      <c r="C64">
        <v>1.2969999999999999</v>
      </c>
      <c r="D64">
        <f t="shared" si="6"/>
        <v>1.6822089999999998E-2</v>
      </c>
      <c r="E64">
        <f t="shared" si="7"/>
        <v>1.6822089999999998</v>
      </c>
      <c r="F64">
        <f t="shared" si="8"/>
        <v>2.5939999999999998E-2</v>
      </c>
      <c r="G64">
        <f t="shared" si="9"/>
        <v>1.2969999999999999</v>
      </c>
      <c r="H64">
        <f t="shared" si="10"/>
        <v>24.958576591062528</v>
      </c>
    </row>
    <row r="65" spans="2:8" x14ac:dyDescent="0.3">
      <c r="B65" t="s">
        <v>15</v>
      </c>
      <c r="C65">
        <v>1.05</v>
      </c>
      <c r="D65">
        <f t="shared" si="6"/>
        <v>1.1025E-2</v>
      </c>
      <c r="E65">
        <f t="shared" si="7"/>
        <v>1.1025</v>
      </c>
      <c r="F65">
        <f t="shared" si="8"/>
        <v>2.1000000000000001E-2</v>
      </c>
      <c r="G65">
        <f t="shared" si="9"/>
        <v>1.05</v>
      </c>
      <c r="H65">
        <f t="shared" si="10"/>
        <v>36.949334702434435</v>
      </c>
    </row>
    <row r="66" spans="2:8" x14ac:dyDescent="0.3">
      <c r="B66" t="s">
        <v>16</v>
      </c>
      <c r="C66">
        <v>0.84699999999999998</v>
      </c>
      <c r="D66">
        <f t="shared" si="6"/>
        <v>7.1740899999999993E-3</v>
      </c>
      <c r="E66">
        <f t="shared" si="7"/>
        <v>0.71740899999999996</v>
      </c>
      <c r="F66">
        <f t="shared" si="8"/>
        <v>1.694E-2</v>
      </c>
      <c r="G66">
        <f t="shared" si="9"/>
        <v>0.84699999999999998</v>
      </c>
      <c r="H66">
        <f t="shared" si="10"/>
        <v>53.412136204343987</v>
      </c>
    </row>
    <row r="67" spans="2:8" x14ac:dyDescent="0.3">
      <c r="B67" t="s">
        <v>17</v>
      </c>
      <c r="C67">
        <v>0.67600000000000005</v>
      </c>
      <c r="D67">
        <f t="shared" ref="D67:D69" si="11">C67*C67*0.5/50</f>
        <v>4.5697600000000008E-3</v>
      </c>
      <c r="E67">
        <f t="shared" si="7"/>
        <v>0.4569760000000001</v>
      </c>
      <c r="F67">
        <f t="shared" si="8"/>
        <v>1.3520000000000001E-2</v>
      </c>
      <c r="G67">
        <f t="shared" si="9"/>
        <v>0.67600000000000005</v>
      </c>
      <c r="H67">
        <f t="shared" si="10"/>
        <v>77.089039488049465</v>
      </c>
    </row>
    <row r="68" spans="2:8" x14ac:dyDescent="0.3">
      <c r="B68" t="s">
        <v>37</v>
      </c>
      <c r="C68">
        <v>0.56200000000000006</v>
      </c>
      <c r="D68">
        <f t="shared" si="11"/>
        <v>3.1584400000000006E-3</v>
      </c>
      <c r="E68">
        <f t="shared" si="7"/>
        <v>0.31584400000000007</v>
      </c>
      <c r="F68">
        <f t="shared" si="8"/>
        <v>1.1240000000000002E-2</v>
      </c>
      <c r="G68">
        <f t="shared" si="9"/>
        <v>0.56200000000000006</v>
      </c>
      <c r="H68">
        <f t="shared" si="10"/>
        <v>100.73020620939448</v>
      </c>
    </row>
    <row r="69" spans="2:8" x14ac:dyDescent="0.3">
      <c r="B69" t="s">
        <v>38</v>
      </c>
      <c r="C69">
        <v>0.47099999999999997</v>
      </c>
      <c r="D69">
        <f t="shared" si="11"/>
        <v>2.2184099999999997E-3</v>
      </c>
      <c r="E69">
        <f t="shared" si="7"/>
        <v>0.22184099999999995</v>
      </c>
      <c r="F69">
        <f t="shared" si="8"/>
        <v>9.4199999999999996E-3</v>
      </c>
      <c r="G69">
        <f t="shared" si="9"/>
        <v>0.47099999999999997</v>
      </c>
      <c r="H69">
        <f t="shared" si="10"/>
        <v>124.45024439425838</v>
      </c>
    </row>
    <row r="70" spans="2:8" x14ac:dyDescent="0.3">
      <c r="B70" t="s">
        <v>39</v>
      </c>
      <c r="C70">
        <v>0.38500000000000001</v>
      </c>
      <c r="D70">
        <f>C70*C70*0.5/50</f>
        <v>1.4822500000000001E-3</v>
      </c>
      <c r="E70">
        <f t="shared" si="7"/>
        <v>0.148225</v>
      </c>
      <c r="F70">
        <f t="shared" si="8"/>
        <v>7.7000000000000002E-3</v>
      </c>
      <c r="G70">
        <f t="shared" si="9"/>
        <v>0.38500000000000001</v>
      </c>
      <c r="H70">
        <f t="shared" si="10"/>
        <v>164.07938381964354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羡鱼</dc:creator>
  <cp:lastModifiedBy>羡鱼</cp:lastModifiedBy>
  <dcterms:created xsi:type="dcterms:W3CDTF">2015-06-05T18:19:34Z</dcterms:created>
  <dcterms:modified xsi:type="dcterms:W3CDTF">2021-12-06T13:25:43Z</dcterms:modified>
</cp:coreProperties>
</file>