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yangzijiang/Dropbox (Davidson College)/Davidson/04 4th Year/CSC395 - Independent Study/IS_Automation/"/>
    </mc:Choice>
  </mc:AlternateContent>
  <xr:revisionPtr revIDLastSave="0" documentId="8_{C3A9E752-F43E-C34A-BE50-01A0F39ECD3B}" xr6:coauthVersionLast="43" xr6:coauthVersionMax="43" xr10:uidLastSave="{00000000-0000-0000-0000-000000000000}"/>
  <bookViews>
    <workbookView xWindow="1680" yWindow="760" windowWidth="27020" windowHeight="15340" tabRatio="500" xr2:uid="{00000000-000D-0000-FFFF-FFFF00000000}"/>
  </bookViews>
  <sheets>
    <sheet name="Portfolios" sheetId="1" r:id="rId1"/>
    <sheet name="Perf Backtest" sheetId="3" r:id="rId2"/>
    <sheet name="Statistics" sheetId="4" r:id="rId3"/>
  </sheets>
  <definedNames>
    <definedName name="_xlnm.Print_Area" localSheetId="2">Statistics!$A$1:$N$23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3" l="1"/>
  <c r="E26" i="3"/>
  <c r="E25" i="3"/>
  <c r="E24" i="3"/>
  <c r="E23" i="3"/>
  <c r="E22" i="3"/>
  <c r="E21" i="3"/>
  <c r="E20" i="3"/>
  <c r="E19" i="3"/>
  <c r="FX46" i="1"/>
  <c r="FJ14" i="1"/>
  <c r="FK8" i="1" s="1"/>
  <c r="FJ23" i="1"/>
  <c r="FK18" i="1" s="1"/>
  <c r="FJ31" i="1"/>
  <c r="FK27" i="1" s="1"/>
  <c r="FJ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27" i="1"/>
  <c r="FX26" i="1"/>
  <c r="FX18" i="1"/>
  <c r="FX17" i="1"/>
  <c r="FX8" i="1"/>
  <c r="FX7" i="1"/>
  <c r="FX6" i="1"/>
  <c r="FD46" i="1"/>
  <c r="EP14" i="1"/>
  <c r="EQ6" i="1"/>
  <c r="ER14" i="1"/>
  <c r="EP23" i="1"/>
  <c r="EQ17" i="1" s="1"/>
  <c r="EP31" i="1"/>
  <c r="EQ26" i="1" s="1"/>
  <c r="EP37" i="1"/>
  <c r="ER37" i="1"/>
  <c r="ES14" i="1"/>
  <c r="ES37" i="1"/>
  <c r="ET14" i="1"/>
  <c r="ET37" i="1"/>
  <c r="EU14" i="1"/>
  <c r="EU37" i="1"/>
  <c r="EV14" i="1"/>
  <c r="EV37" i="1"/>
  <c r="EW14" i="1"/>
  <c r="EW37" i="1"/>
  <c r="EX14" i="1"/>
  <c r="EX37" i="1"/>
  <c r="EY14" i="1"/>
  <c r="EY37" i="1"/>
  <c r="EZ14" i="1"/>
  <c r="EZ37" i="1"/>
  <c r="FA14" i="1"/>
  <c r="FA37" i="1"/>
  <c r="FB14" i="1"/>
  <c r="FB37" i="1"/>
  <c r="FC14" i="1"/>
  <c r="FC37" i="1"/>
  <c r="FD28" i="1"/>
  <c r="FD27" i="1"/>
  <c r="FD26" i="1"/>
  <c r="FD18" i="1"/>
  <c r="FD17" i="1"/>
  <c r="FD6" i="1"/>
  <c r="EJ46" i="1"/>
  <c r="DV14" i="1"/>
  <c r="DW6" i="1"/>
  <c r="DX14" i="1" s="1"/>
  <c r="DW7" i="1"/>
  <c r="DZ14" i="1" s="1"/>
  <c r="DW8" i="1"/>
  <c r="DW9" i="1"/>
  <c r="DW10" i="1"/>
  <c r="DW11" i="1"/>
  <c r="DV23" i="1"/>
  <c r="DW19" i="1" s="1"/>
  <c r="DW17" i="1"/>
  <c r="DX23" i="1" s="1"/>
  <c r="DW18" i="1"/>
  <c r="DY23" i="1" s="1"/>
  <c r="DW20" i="1"/>
  <c r="DW21" i="1"/>
  <c r="DW22" i="1"/>
  <c r="DV31" i="1"/>
  <c r="DW26" i="1"/>
  <c r="DZ31" i="1" s="1"/>
  <c r="DW27" i="1"/>
  <c r="EB31" i="1" s="1"/>
  <c r="DW28" i="1"/>
  <c r="DV37" i="1"/>
  <c r="DX37" i="1"/>
  <c r="DY31" i="1"/>
  <c r="DY37" i="1"/>
  <c r="DZ37" i="1"/>
  <c r="EA14" i="1"/>
  <c r="EA37" i="1"/>
  <c r="EB37" i="1"/>
  <c r="EC31" i="1"/>
  <c r="EC37" i="1"/>
  <c r="ED37" i="1"/>
  <c r="EE14" i="1"/>
  <c r="EE37" i="1"/>
  <c r="EF37" i="1"/>
  <c r="EG31" i="1"/>
  <c r="EG37" i="1"/>
  <c r="EH37" i="1"/>
  <c r="EI14" i="1"/>
  <c r="EI37" i="1"/>
  <c r="EJ28" i="1"/>
  <c r="EJ27" i="1"/>
  <c r="EJ26" i="1"/>
  <c r="EJ22" i="1"/>
  <c r="EJ21" i="1"/>
  <c r="EJ20" i="1"/>
  <c r="EJ19" i="1"/>
  <c r="EJ18" i="1"/>
  <c r="EJ17" i="1"/>
  <c r="EJ11" i="1"/>
  <c r="EJ10" i="1"/>
  <c r="EJ9" i="1"/>
  <c r="EJ8" i="1"/>
  <c r="EJ7" i="1"/>
  <c r="EJ6" i="1"/>
  <c r="CZ13" i="1"/>
  <c r="DA6" i="1" s="1"/>
  <c r="DA9" i="1"/>
  <c r="DN46" i="1"/>
  <c r="CZ22" i="1"/>
  <c r="DA16" i="1" s="1"/>
  <c r="CZ30" i="1"/>
  <c r="DA25" i="1"/>
  <c r="DE30" i="1" s="1"/>
  <c r="DA26" i="1"/>
  <c r="DB30" i="1" s="1"/>
  <c r="DM30" i="1"/>
  <c r="CZ37" i="1"/>
  <c r="DM37" i="1"/>
  <c r="DB37" i="1"/>
  <c r="DC30" i="1"/>
  <c r="DC37" i="1"/>
  <c r="DD30" i="1"/>
  <c r="DD37" i="1"/>
  <c r="DE37" i="1"/>
  <c r="DF37" i="1"/>
  <c r="DG30" i="1"/>
  <c r="DG37" i="1"/>
  <c r="DH30" i="1"/>
  <c r="DH37" i="1"/>
  <c r="DI37" i="1"/>
  <c r="DJ37" i="1"/>
  <c r="DK30" i="1"/>
  <c r="DK37" i="1"/>
  <c r="DL30" i="1"/>
  <c r="DL37" i="1"/>
  <c r="DN26" i="1"/>
  <c r="DN25" i="1"/>
  <c r="DN18" i="1"/>
  <c r="DN17" i="1"/>
  <c r="DN16" i="1"/>
  <c r="DN10" i="1"/>
  <c r="DN9" i="1"/>
  <c r="DN8" i="1"/>
  <c r="DN7" i="1"/>
  <c r="DN6" i="1"/>
  <c r="CF13" i="1"/>
  <c r="CG6" i="1"/>
  <c r="CJ13" i="1" s="1"/>
  <c r="CH13" i="1"/>
  <c r="CF22" i="1"/>
  <c r="CG16" i="1"/>
  <c r="CI22" i="1" s="1"/>
  <c r="CG17" i="1"/>
  <c r="CJ22" i="1" s="1"/>
  <c r="CH22" i="1"/>
  <c r="CF30" i="1"/>
  <c r="CG25" i="1"/>
  <c r="CL30" i="1" s="1"/>
  <c r="CG26" i="1"/>
  <c r="CI30" i="1" s="1"/>
  <c r="CH30" i="1"/>
  <c r="CF37" i="1"/>
  <c r="CH37" i="1"/>
  <c r="CI13" i="1"/>
  <c r="CI37" i="1"/>
  <c r="CI45" i="1"/>
  <c r="CJ30" i="1"/>
  <c r="CJ37" i="1"/>
  <c r="CK22" i="1"/>
  <c r="CK30" i="1"/>
  <c r="CK37" i="1"/>
  <c r="CL13" i="1"/>
  <c r="CL22" i="1"/>
  <c r="CL45" i="1" s="1"/>
  <c r="CL37" i="1"/>
  <c r="CM13" i="1"/>
  <c r="CM37" i="1"/>
  <c r="CN30" i="1"/>
  <c r="CN37" i="1"/>
  <c r="CO22" i="1"/>
  <c r="CO30" i="1"/>
  <c r="CO37" i="1"/>
  <c r="CP13" i="1"/>
  <c r="CP22" i="1"/>
  <c r="CP37" i="1"/>
  <c r="CQ13" i="1"/>
  <c r="CQ37" i="1"/>
  <c r="CR30" i="1"/>
  <c r="CR37" i="1"/>
  <c r="CS22" i="1"/>
  <c r="CS30" i="1"/>
  <c r="CS37" i="1"/>
  <c r="BO37" i="1"/>
  <c r="CC36" i="1"/>
  <c r="CC35" i="1"/>
  <c r="CC34" i="1"/>
  <c r="CC33" i="1"/>
  <c r="BO30" i="1"/>
  <c r="BP27" i="1" s="1"/>
  <c r="BP25" i="1"/>
  <c r="BP26" i="1"/>
  <c r="BQ30" i="1" s="1"/>
  <c r="BP29" i="1"/>
  <c r="BP28" i="1"/>
  <c r="BT30" i="1"/>
  <c r="BU30" i="1"/>
  <c r="CB30" i="1"/>
  <c r="CC29" i="1"/>
  <c r="CC28" i="1"/>
  <c r="CC27" i="1"/>
  <c r="CC26" i="1"/>
  <c r="CC25" i="1"/>
  <c r="BO22" i="1"/>
  <c r="BP18" i="1" s="1"/>
  <c r="BP16" i="1"/>
  <c r="BP17" i="1"/>
  <c r="BP20" i="1"/>
  <c r="BP21" i="1"/>
  <c r="CC21" i="1"/>
  <c r="CC20" i="1"/>
  <c r="CC19" i="1"/>
  <c r="CC18" i="1"/>
  <c r="CC17" i="1"/>
  <c r="CC16" i="1"/>
  <c r="BO13" i="1"/>
  <c r="BP6" i="1" s="1"/>
  <c r="BP9" i="1"/>
  <c r="CC9" i="1"/>
  <c r="CC8" i="1"/>
  <c r="CC7" i="1"/>
  <c r="CC6" i="1"/>
  <c r="BG46" i="1"/>
  <c r="AS13" i="1"/>
  <c r="AT7" i="1" s="1"/>
  <c r="AT6" i="1"/>
  <c r="AS22" i="1"/>
  <c r="AT16" i="1" s="1"/>
  <c r="AS30" i="1"/>
  <c r="AT26" i="1" s="1"/>
  <c r="AT25" i="1"/>
  <c r="AW30" i="1" s="1"/>
  <c r="AU37" i="1"/>
  <c r="AS37" i="1"/>
  <c r="AV37" i="1"/>
  <c r="AW37" i="1"/>
  <c r="AX37" i="1"/>
  <c r="AY37" i="1"/>
  <c r="AZ37" i="1"/>
  <c r="BA37" i="1"/>
  <c r="BB37" i="1"/>
  <c r="BC37" i="1"/>
  <c r="BD37" i="1"/>
  <c r="BE37" i="1"/>
  <c r="BF37" i="1"/>
  <c r="BG26" i="1"/>
  <c r="BG25" i="1"/>
  <c r="BG16" i="1"/>
  <c r="BG8" i="1"/>
  <c r="BG7" i="1"/>
  <c r="BG6" i="1"/>
  <c r="AM46" i="1"/>
  <c r="Y13" i="1"/>
  <c r="Z9" i="1"/>
  <c r="Y22" i="1"/>
  <c r="Z16" i="1"/>
  <c r="Z17" i="1"/>
  <c r="Y30" i="1"/>
  <c r="Z27" i="1" s="1"/>
  <c r="AD30" i="1" s="1"/>
  <c r="Z25" i="1"/>
  <c r="Z26" i="1"/>
  <c r="Z28" i="1"/>
  <c r="Z29" i="1"/>
  <c r="Y37" i="1"/>
  <c r="AE22" i="1"/>
  <c r="AI22" i="1"/>
  <c r="AL30" i="1"/>
  <c r="AM29" i="1"/>
  <c r="AM28" i="1"/>
  <c r="AM27" i="1"/>
  <c r="AM26" i="1"/>
  <c r="AM25" i="1"/>
  <c r="AM17" i="1"/>
  <c r="AM16" i="1"/>
  <c r="AM9" i="1"/>
  <c r="AM8" i="1"/>
  <c r="AM7" i="1"/>
  <c r="AM6" i="1"/>
  <c r="S46" i="1"/>
  <c r="G13" i="1"/>
  <c r="F13" i="1"/>
  <c r="G22" i="1"/>
  <c r="F22" i="1"/>
  <c r="G30" i="1"/>
  <c r="F30" i="1"/>
  <c r="G37" i="1"/>
  <c r="F37" i="1"/>
  <c r="H13" i="1"/>
  <c r="H22" i="1"/>
  <c r="H30" i="1"/>
  <c r="H37" i="1"/>
  <c r="I13" i="1"/>
  <c r="I22" i="1"/>
  <c r="I30" i="1"/>
  <c r="I37" i="1"/>
  <c r="J13" i="1"/>
  <c r="J22" i="1"/>
  <c r="J30" i="1"/>
  <c r="J37" i="1"/>
  <c r="K13" i="1"/>
  <c r="K22" i="1"/>
  <c r="K30" i="1"/>
  <c r="K37" i="1"/>
  <c r="L13" i="1"/>
  <c r="L22" i="1"/>
  <c r="L30" i="1"/>
  <c r="L37" i="1"/>
  <c r="L45" i="1"/>
  <c r="M13" i="1"/>
  <c r="M22" i="1"/>
  <c r="M30" i="1"/>
  <c r="M37" i="1"/>
  <c r="N13" i="1"/>
  <c r="N22" i="1"/>
  <c r="N30" i="1"/>
  <c r="S30" i="1" s="1"/>
  <c r="N37" i="1"/>
  <c r="O13" i="1"/>
  <c r="O22" i="1"/>
  <c r="O30" i="1"/>
  <c r="O37" i="1"/>
  <c r="P13" i="1"/>
  <c r="P22" i="1"/>
  <c r="P30" i="1"/>
  <c r="P37" i="1"/>
  <c r="P45" i="1"/>
  <c r="P50" i="1" s="1"/>
  <c r="P52" i="1" s="1"/>
  <c r="Q13" i="1"/>
  <c r="Q22" i="1"/>
  <c r="Q30" i="1"/>
  <c r="Q37" i="1"/>
  <c r="R13" i="1"/>
  <c r="S13" i="1" s="1"/>
  <c r="R22" i="1"/>
  <c r="R30" i="1"/>
  <c r="R37" i="1"/>
  <c r="S25" i="1"/>
  <c r="S16" i="1"/>
  <c r="S6" i="1"/>
  <c r="D10" i="4"/>
  <c r="D8" i="4"/>
  <c r="D5" i="4"/>
  <c r="E14" i="4"/>
  <c r="L50" i="1"/>
  <c r="L52" i="1" s="1"/>
  <c r="D153" i="3"/>
  <c r="CI50" i="1"/>
  <c r="CI52" i="1"/>
  <c r="D152" i="3"/>
  <c r="D119" i="3"/>
  <c r="CL50" i="1"/>
  <c r="CL52" i="1"/>
  <c r="D117" i="3" s="1"/>
  <c r="FJ43" i="1"/>
  <c r="FJ42" i="1"/>
  <c r="FJ41" i="1"/>
  <c r="FJ40" i="1"/>
  <c r="FX37" i="1"/>
  <c r="FK37" i="1"/>
  <c r="EJ37" i="1"/>
  <c r="EP43" i="1"/>
  <c r="EP42" i="1"/>
  <c r="EP41" i="1"/>
  <c r="EP40" i="1"/>
  <c r="FD37" i="1"/>
  <c r="EQ37" i="1"/>
  <c r="EQ14" i="1"/>
  <c r="DV43" i="1"/>
  <c r="DV42" i="1"/>
  <c r="DV41" i="1"/>
  <c r="DV40" i="1"/>
  <c r="DW37" i="1"/>
  <c r="DW31" i="1"/>
  <c r="DW23" i="1"/>
  <c r="DW14" i="1"/>
  <c r="CC46" i="1"/>
  <c r="M16" i="4"/>
  <c r="L16" i="4"/>
  <c r="K16" i="4"/>
  <c r="J16" i="4"/>
  <c r="G16" i="4"/>
  <c r="F16" i="4"/>
  <c r="D4" i="4"/>
  <c r="D6" i="4"/>
  <c r="D7" i="4"/>
  <c r="D16" i="4" s="1"/>
  <c r="D9" i="4"/>
  <c r="D11" i="4"/>
  <c r="D108" i="3"/>
  <c r="DN37" i="1"/>
  <c r="CT37" i="1"/>
  <c r="BG37" i="1"/>
  <c r="S37" i="1"/>
  <c r="F40" i="1"/>
  <c r="F41" i="1"/>
  <c r="F42" i="1"/>
  <c r="F43" i="1"/>
  <c r="E17" i="4"/>
  <c r="AS43" i="1"/>
  <c r="AS42" i="1"/>
  <c r="AS41" i="1"/>
  <c r="AS40" i="1"/>
  <c r="AT37" i="1"/>
  <c r="AT22" i="1"/>
  <c r="D15" i="4"/>
  <c r="CF43" i="1"/>
  <c r="CF42" i="1"/>
  <c r="CF41" i="1"/>
  <c r="CF40" i="1"/>
  <c r="CG37" i="1"/>
  <c r="CG30" i="1"/>
  <c r="CG22" i="1"/>
  <c r="CG13" i="1"/>
  <c r="BO43" i="1"/>
  <c r="CZ43" i="1"/>
  <c r="CZ42" i="1"/>
  <c r="CZ41" i="1"/>
  <c r="CZ40" i="1"/>
  <c r="BO42" i="1"/>
  <c r="BO41" i="1"/>
  <c r="BO40" i="1"/>
  <c r="Y43" i="1"/>
  <c r="Y42" i="1"/>
  <c r="Y41" i="1"/>
  <c r="Y40" i="1"/>
  <c r="Z37" i="1"/>
  <c r="DA30" i="1"/>
  <c r="DA37" i="1"/>
  <c r="AT30" i="1"/>
  <c r="BP30" i="1"/>
  <c r="CL47" i="1"/>
  <c r="Z22" i="1"/>
  <c r="D111" i="3"/>
  <c r="L47" i="1"/>
  <c r="Z30" i="1"/>
  <c r="D63" i="3"/>
  <c r="P47" i="1"/>
  <c r="CI47" i="1"/>
  <c r="FD14" i="1" l="1"/>
  <c r="S22" i="1"/>
  <c r="AX22" i="1"/>
  <c r="BB22" i="1"/>
  <c r="BF22" i="1"/>
  <c r="AU22" i="1"/>
  <c r="AY22" i="1"/>
  <c r="BC22" i="1"/>
  <c r="AV22" i="1"/>
  <c r="AZ22" i="1"/>
  <c r="BD22" i="1"/>
  <c r="AW22" i="1"/>
  <c r="BA22" i="1"/>
  <c r="BE22" i="1"/>
  <c r="I45" i="1"/>
  <c r="M45" i="1"/>
  <c r="Q45" i="1"/>
  <c r="J45" i="1"/>
  <c r="N45" i="1"/>
  <c r="R45" i="1"/>
  <c r="G45" i="1"/>
  <c r="K45" i="1"/>
  <c r="O45" i="1"/>
  <c r="AH30" i="1"/>
  <c r="AD22" i="1"/>
  <c r="AH22" i="1"/>
  <c r="AL22" i="1"/>
  <c r="Z6" i="1"/>
  <c r="Z7" i="1"/>
  <c r="Z8" i="1"/>
  <c r="H45" i="1"/>
  <c r="AC30" i="1"/>
  <c r="AG30" i="1"/>
  <c r="AK30" i="1"/>
  <c r="AA22" i="1"/>
  <c r="AA30" i="1"/>
  <c r="AE30" i="1"/>
  <c r="AV30" i="1"/>
  <c r="AZ30" i="1"/>
  <c r="BD30" i="1"/>
  <c r="BP33" i="1"/>
  <c r="BP34" i="1"/>
  <c r="BC30" i="1"/>
  <c r="AY30" i="1"/>
  <c r="BP8" i="1"/>
  <c r="CH45" i="1"/>
  <c r="AK22" i="1"/>
  <c r="AJ30" i="1"/>
  <c r="AG22" i="1"/>
  <c r="AF30" i="1"/>
  <c r="AC22" i="1"/>
  <c r="AB30" i="1"/>
  <c r="BF30" i="1"/>
  <c r="BB30" i="1"/>
  <c r="AX30" i="1"/>
  <c r="AU30" i="1"/>
  <c r="AT8" i="1"/>
  <c r="AT13" i="1" s="1"/>
  <c r="BP7" i="1"/>
  <c r="BP13" i="1" s="1"/>
  <c r="BY30" i="1"/>
  <c r="BR30" i="1"/>
  <c r="CC30" i="1" s="1"/>
  <c r="BV30" i="1"/>
  <c r="BZ30" i="1"/>
  <c r="BS30" i="1"/>
  <c r="BW30" i="1"/>
  <c r="CA30" i="1"/>
  <c r="BP36" i="1"/>
  <c r="DZ23" i="1"/>
  <c r="ED23" i="1"/>
  <c r="EH23" i="1"/>
  <c r="AJ22" i="1"/>
  <c r="AI30" i="1"/>
  <c r="AF22" i="1"/>
  <c r="AB22" i="1"/>
  <c r="BE30" i="1"/>
  <c r="BC13" i="1"/>
  <c r="BC45" i="1" s="1"/>
  <c r="BA30" i="1"/>
  <c r="BP19" i="1"/>
  <c r="BU22" i="1" s="1"/>
  <c r="BX30" i="1"/>
  <c r="BP35" i="1"/>
  <c r="CJ45" i="1"/>
  <c r="DZ45" i="1"/>
  <c r="FK26" i="1"/>
  <c r="FK17" i="1"/>
  <c r="FK7" i="1"/>
  <c r="DA18" i="1"/>
  <c r="DA8" i="1"/>
  <c r="EH14" i="1"/>
  <c r="EG23" i="1"/>
  <c r="EF31" i="1"/>
  <c r="ED14" i="1"/>
  <c r="EC23" i="1"/>
  <c r="EQ28" i="1"/>
  <c r="FK6" i="1"/>
  <c r="CS13" i="1"/>
  <c r="CS45" i="1" s="1"/>
  <c r="CR22" i="1"/>
  <c r="CQ30" i="1"/>
  <c r="CO13" i="1"/>
  <c r="CO45" i="1" s="1"/>
  <c r="CN22" i="1"/>
  <c r="CM30" i="1"/>
  <c r="CT30" i="1" s="1"/>
  <c r="CK13" i="1"/>
  <c r="CK45" i="1" s="1"/>
  <c r="DJ30" i="1"/>
  <c r="DF30" i="1"/>
  <c r="DN30" i="1" s="1"/>
  <c r="DA17" i="1"/>
  <c r="DA22" i="1" s="1"/>
  <c r="DA7" i="1"/>
  <c r="EI31" i="1"/>
  <c r="EG14" i="1"/>
  <c r="EG45" i="1" s="1"/>
  <c r="EF23" i="1"/>
  <c r="EE31" i="1"/>
  <c r="EC14" i="1"/>
  <c r="EC45" i="1" s="1"/>
  <c r="EB23" i="1"/>
  <c r="EA31" i="1"/>
  <c r="DY14" i="1"/>
  <c r="DY45" i="1" s="1"/>
  <c r="DX31" i="1"/>
  <c r="EJ31" i="1" s="1"/>
  <c r="EQ27" i="1"/>
  <c r="EQ31" i="1" s="1"/>
  <c r="EQ18" i="1"/>
  <c r="EQ23" i="1" s="1"/>
  <c r="CR13" i="1"/>
  <c r="CR45" i="1" s="1"/>
  <c r="CQ22" i="1"/>
  <c r="CQ45" i="1" s="1"/>
  <c r="CP30" i="1"/>
  <c r="CP45" i="1" s="1"/>
  <c r="CN13" i="1"/>
  <c r="CN45" i="1" s="1"/>
  <c r="CM22" i="1"/>
  <c r="DI30" i="1"/>
  <c r="DA10" i="1"/>
  <c r="EI23" i="1"/>
  <c r="EH31" i="1"/>
  <c r="EF14" i="1"/>
  <c r="EF45" i="1" s="1"/>
  <c r="EE23" i="1"/>
  <c r="EE45" i="1" s="1"/>
  <c r="ED31" i="1"/>
  <c r="EB14" i="1"/>
  <c r="EB45" i="1" s="1"/>
  <c r="EA23" i="1"/>
  <c r="EA45" i="1" s="1"/>
  <c r="EJ23" i="1" l="1"/>
  <c r="CQ50" i="1"/>
  <c r="CQ52" i="1" s="1"/>
  <c r="CQ47" i="1"/>
  <c r="CR47" i="1"/>
  <c r="CR50" i="1"/>
  <c r="CR52" i="1" s="1"/>
  <c r="CN50" i="1"/>
  <c r="CN52" i="1" s="1"/>
  <c r="CN47" i="1"/>
  <c r="CP50" i="1"/>
  <c r="CP52" i="1" s="1"/>
  <c r="CP47" i="1"/>
  <c r="EA50" i="1"/>
  <c r="EA52" i="1" s="1"/>
  <c r="EA47" i="1"/>
  <c r="CM45" i="1"/>
  <c r="CT22" i="1"/>
  <c r="DY50" i="1"/>
  <c r="DY52" i="1" s="1"/>
  <c r="DY47" i="1"/>
  <c r="DA13" i="1"/>
  <c r="ED45" i="1"/>
  <c r="DI22" i="1"/>
  <c r="DH22" i="1"/>
  <c r="DC22" i="1"/>
  <c r="CJ50" i="1"/>
  <c r="CJ52" i="1" s="1"/>
  <c r="CJ47" i="1"/>
  <c r="BS22" i="1"/>
  <c r="EY23" i="1"/>
  <c r="EX23" i="1"/>
  <c r="ES23" i="1"/>
  <c r="DJ13" i="1"/>
  <c r="DE13" i="1"/>
  <c r="DM13" i="1"/>
  <c r="AZ13" i="1"/>
  <c r="AZ45" i="1" s="1"/>
  <c r="EU31" i="1"/>
  <c r="ET31" i="1"/>
  <c r="EZ31" i="1"/>
  <c r="CT13" i="1"/>
  <c r="CA22" i="1"/>
  <c r="EJ14" i="1"/>
  <c r="AX13" i="1"/>
  <c r="AX45" i="1" s="1"/>
  <c r="BX13" i="1"/>
  <c r="BS13" i="1"/>
  <c r="BY13" i="1"/>
  <c r="O50" i="1"/>
  <c r="O52" i="1" s="1"/>
  <c r="D75" i="3" s="1"/>
  <c r="O47" i="1"/>
  <c r="N50" i="1"/>
  <c r="N52" i="1" s="1"/>
  <c r="D87" i="3" s="1"/>
  <c r="N47" i="1"/>
  <c r="I50" i="1"/>
  <c r="I52" i="1" s="1"/>
  <c r="D147" i="3" s="1"/>
  <c r="I47" i="1"/>
  <c r="EB47" i="1"/>
  <c r="EB50" i="1"/>
  <c r="EB52" i="1" s="1"/>
  <c r="EI45" i="1"/>
  <c r="CS47" i="1"/>
  <c r="CS50" i="1"/>
  <c r="CS52" i="1" s="1"/>
  <c r="DE22" i="1"/>
  <c r="DD22" i="1"/>
  <c r="DJ22" i="1"/>
  <c r="BX22" i="1"/>
  <c r="EZ23" i="1"/>
  <c r="EZ45" i="1" s="1"/>
  <c r="EU23" i="1"/>
  <c r="EU45" i="1" s="1"/>
  <c r="ET23" i="1"/>
  <c r="ET45" i="1" s="1"/>
  <c r="DF13" i="1"/>
  <c r="DL13" i="1"/>
  <c r="DK13" i="1"/>
  <c r="BT22" i="1"/>
  <c r="BG30" i="1"/>
  <c r="ER31" i="1"/>
  <c r="FA31" i="1"/>
  <c r="EV31" i="1"/>
  <c r="BY22" i="1"/>
  <c r="BA13" i="1"/>
  <c r="BA45" i="1" s="1"/>
  <c r="DX45" i="1"/>
  <c r="AM30" i="1"/>
  <c r="BV22" i="1"/>
  <c r="AM22" i="1"/>
  <c r="BT13" i="1"/>
  <c r="BZ13" i="1"/>
  <c r="BU13" i="1"/>
  <c r="K50" i="1"/>
  <c r="K47" i="1"/>
  <c r="J50" i="1"/>
  <c r="J52" i="1" s="1"/>
  <c r="D135" i="3" s="1"/>
  <c r="J47" i="1"/>
  <c r="EF50" i="1"/>
  <c r="EF52" i="1" s="1"/>
  <c r="EF47" i="1"/>
  <c r="EE50" i="1"/>
  <c r="EE52" i="1" s="1"/>
  <c r="EE47" i="1"/>
  <c r="EG50" i="1"/>
  <c r="EG52" i="1" s="1"/>
  <c r="EG47" i="1"/>
  <c r="CO50" i="1"/>
  <c r="CO52" i="1" s="1"/>
  <c r="CO47" i="1"/>
  <c r="FP14" i="1"/>
  <c r="FT14" i="1"/>
  <c r="FL14" i="1"/>
  <c r="FM14" i="1"/>
  <c r="FQ14" i="1"/>
  <c r="FU14" i="1"/>
  <c r="FN14" i="1"/>
  <c r="FR14" i="1"/>
  <c r="FV14" i="1"/>
  <c r="FO14" i="1"/>
  <c r="FS14" i="1"/>
  <c r="FW14" i="1"/>
  <c r="FK14" i="1"/>
  <c r="FO23" i="1"/>
  <c r="FS23" i="1"/>
  <c r="FW23" i="1"/>
  <c r="FL23" i="1"/>
  <c r="FP23" i="1"/>
  <c r="FT23" i="1"/>
  <c r="FM23" i="1"/>
  <c r="FQ23" i="1"/>
  <c r="FU23" i="1"/>
  <c r="FN23" i="1"/>
  <c r="FR23" i="1"/>
  <c r="FV23" i="1"/>
  <c r="FK23" i="1"/>
  <c r="DM22" i="1"/>
  <c r="DK22" i="1"/>
  <c r="DF22" i="1"/>
  <c r="EV23" i="1"/>
  <c r="EV45" i="1" s="1"/>
  <c r="ER23" i="1"/>
  <c r="FA23" i="1"/>
  <c r="FA45" i="1" s="1"/>
  <c r="DB13" i="1"/>
  <c r="DH13" i="1"/>
  <c r="DH45" i="1" s="1"/>
  <c r="DG13" i="1"/>
  <c r="BZ22" i="1"/>
  <c r="AV13" i="1"/>
  <c r="AV45" i="1" s="1"/>
  <c r="BD13" i="1"/>
  <c r="BD45" i="1" s="1"/>
  <c r="FC31" i="1"/>
  <c r="FB31" i="1"/>
  <c r="EW31" i="1"/>
  <c r="AU13" i="1"/>
  <c r="BF13" i="1"/>
  <c r="BF45" i="1" s="1"/>
  <c r="H50" i="1"/>
  <c r="H52" i="1" s="1"/>
  <c r="H47" i="1"/>
  <c r="CA13" i="1"/>
  <c r="BV13" i="1"/>
  <c r="BQ13" i="1"/>
  <c r="S45" i="1"/>
  <c r="G50" i="1"/>
  <c r="G52" i="1" s="1"/>
  <c r="D171" i="3" s="1"/>
  <c r="G47" i="1"/>
  <c r="Q50" i="1"/>
  <c r="Q52" i="1" s="1"/>
  <c r="D51" i="3" s="1"/>
  <c r="Q47" i="1"/>
  <c r="BG22" i="1"/>
  <c r="EC50" i="1"/>
  <c r="EC52" i="1" s="1"/>
  <c r="EC47" i="1"/>
  <c r="CK50" i="1"/>
  <c r="CK52" i="1" s="1"/>
  <c r="CK47" i="1"/>
  <c r="EH45" i="1"/>
  <c r="FN31" i="1"/>
  <c r="FR31" i="1"/>
  <c r="FV31" i="1"/>
  <c r="FL31" i="1"/>
  <c r="FO31" i="1"/>
  <c r="FS31" i="1"/>
  <c r="FW31" i="1"/>
  <c r="FP31" i="1"/>
  <c r="FT31" i="1"/>
  <c r="FM31" i="1"/>
  <c r="FQ31" i="1"/>
  <c r="FU31" i="1"/>
  <c r="FK31" i="1"/>
  <c r="DZ50" i="1"/>
  <c r="DZ52" i="1" s="1"/>
  <c r="DZ47" i="1"/>
  <c r="DL22" i="1"/>
  <c r="DG22" i="1"/>
  <c r="DB22" i="1"/>
  <c r="BR22" i="1"/>
  <c r="BW22" i="1"/>
  <c r="CB22" i="1"/>
  <c r="BP22" i="1"/>
  <c r="BC50" i="1"/>
  <c r="BC52" i="1" s="1"/>
  <c r="BC55" i="1" s="1"/>
  <c r="BC56" i="1" s="1"/>
  <c r="BC47" i="1"/>
  <c r="FC23" i="1"/>
  <c r="FB23" i="1"/>
  <c r="FB45" i="1" s="1"/>
  <c r="EW23" i="1"/>
  <c r="EW45" i="1" s="1"/>
  <c r="DI13" i="1"/>
  <c r="DI45" i="1" s="1"/>
  <c r="DD13" i="1"/>
  <c r="DD45" i="1" s="1"/>
  <c r="DC13" i="1"/>
  <c r="DC45" i="1" s="1"/>
  <c r="EY31" i="1"/>
  <c r="EX31" i="1"/>
  <c r="ES31" i="1"/>
  <c r="CT45" i="1"/>
  <c r="CH47" i="1"/>
  <c r="CH50" i="1"/>
  <c r="CH52" i="1" s="1"/>
  <c r="BQ22" i="1"/>
  <c r="AW13" i="1"/>
  <c r="AW45" i="1" s="1"/>
  <c r="BE13" i="1"/>
  <c r="BE45" i="1" s="1"/>
  <c r="BQ37" i="1"/>
  <c r="BU37" i="1"/>
  <c r="BY37" i="1"/>
  <c r="BR37" i="1"/>
  <c r="BV37" i="1"/>
  <c r="BZ37" i="1"/>
  <c r="BW37" i="1"/>
  <c r="AD37" i="1"/>
  <c r="AH37" i="1"/>
  <c r="AL37" i="1"/>
  <c r="BX37" i="1"/>
  <c r="AA37" i="1"/>
  <c r="AE37" i="1"/>
  <c r="AI37" i="1"/>
  <c r="BS37" i="1"/>
  <c r="CA37" i="1"/>
  <c r="AB37" i="1"/>
  <c r="AF37" i="1"/>
  <c r="AJ37" i="1"/>
  <c r="BT37" i="1"/>
  <c r="CB37" i="1"/>
  <c r="AC37" i="1"/>
  <c r="AG37" i="1"/>
  <c r="AK37" i="1"/>
  <c r="BP37" i="1"/>
  <c r="BB13" i="1"/>
  <c r="BB45" i="1" s="1"/>
  <c r="CB13" i="1"/>
  <c r="BW13" i="1"/>
  <c r="BW45" i="1" s="1"/>
  <c r="BR13" i="1"/>
  <c r="BR45" i="1" s="1"/>
  <c r="AY13" i="1"/>
  <c r="AY45" i="1" s="1"/>
  <c r="AA13" i="1"/>
  <c r="AC13" i="1"/>
  <c r="AC45" i="1" s="1"/>
  <c r="AG13" i="1"/>
  <c r="AG45" i="1" s="1"/>
  <c r="AK13" i="1"/>
  <c r="AD13" i="1"/>
  <c r="AH13" i="1"/>
  <c r="AH45" i="1" s="1"/>
  <c r="AL13" i="1"/>
  <c r="AL45" i="1" s="1"/>
  <c r="AE13" i="1"/>
  <c r="AE45" i="1" s="1"/>
  <c r="AI13" i="1"/>
  <c r="AI45" i="1" s="1"/>
  <c r="AJ13" i="1"/>
  <c r="AJ45" i="1" s="1"/>
  <c r="AB13" i="1"/>
  <c r="AB45" i="1" s="1"/>
  <c r="AF13" i="1"/>
  <c r="AF45" i="1" s="1"/>
  <c r="Z13" i="1"/>
  <c r="R50" i="1"/>
  <c r="R52" i="1" s="1"/>
  <c r="D39" i="3" s="1"/>
  <c r="R47" i="1"/>
  <c r="M50" i="1"/>
  <c r="M52" i="1" s="1"/>
  <c r="D99" i="3" s="1"/>
  <c r="M47" i="1"/>
  <c r="FC45" i="1" l="1"/>
  <c r="FC50" i="1" s="1"/>
  <c r="FC52" i="1" s="1"/>
  <c r="AJ47" i="1"/>
  <c r="AJ50" i="1"/>
  <c r="AJ52" i="1" s="1"/>
  <c r="AH50" i="1"/>
  <c r="AH52" i="1" s="1"/>
  <c r="AH47" i="1"/>
  <c r="AC50" i="1"/>
  <c r="AC52" i="1" s="1"/>
  <c r="AC47" i="1"/>
  <c r="BW47" i="1"/>
  <c r="BW50" i="1"/>
  <c r="BW52" i="1" s="1"/>
  <c r="AM37" i="1"/>
  <c r="BE50" i="1"/>
  <c r="BE52" i="1" s="1"/>
  <c r="BE47" i="1"/>
  <c r="EW50" i="1"/>
  <c r="EW52" i="1" s="1"/>
  <c r="EW47" i="1"/>
  <c r="CA45" i="1"/>
  <c r="AU45" i="1"/>
  <c r="BG13" i="1"/>
  <c r="BD47" i="1"/>
  <c r="BD50" i="1"/>
  <c r="BD52" i="1" s="1"/>
  <c r="DH47" i="1"/>
  <c r="DH50" i="1"/>
  <c r="DH52" i="1" s="1"/>
  <c r="EV50" i="1"/>
  <c r="EV52" i="1" s="1"/>
  <c r="EV47" i="1"/>
  <c r="FO45" i="1"/>
  <c r="FU45" i="1"/>
  <c r="FT45" i="1"/>
  <c r="BT45" i="1"/>
  <c r="EJ45" i="1"/>
  <c r="DX50" i="1"/>
  <c r="DX52" i="1" s="1"/>
  <c r="DX47" i="1"/>
  <c r="DK45" i="1"/>
  <c r="EU50" i="1"/>
  <c r="EU52" i="1" s="1"/>
  <c r="EU47" i="1"/>
  <c r="EI50" i="1"/>
  <c r="EI52" i="1" s="1"/>
  <c r="EI47" i="1"/>
  <c r="AX50" i="1"/>
  <c r="AX52" i="1" s="1"/>
  <c r="AX47" i="1"/>
  <c r="DM45" i="1"/>
  <c r="EX45" i="1"/>
  <c r="D141" i="3"/>
  <c r="CJ55" i="1"/>
  <c r="CJ56" i="1" s="1"/>
  <c r="ED50" i="1"/>
  <c r="ED52" i="1" s="1"/>
  <c r="ED47" i="1"/>
  <c r="CR55" i="1"/>
  <c r="CR56" i="1" s="1"/>
  <c r="D49" i="3"/>
  <c r="AI47" i="1"/>
  <c r="AI50" i="1"/>
  <c r="AI52" i="1" s="1"/>
  <c r="AD45" i="1"/>
  <c r="AM13" i="1"/>
  <c r="AA45" i="1"/>
  <c r="CB45" i="1"/>
  <c r="AW47" i="1"/>
  <c r="AW50" i="1"/>
  <c r="AW52" i="1" s="1"/>
  <c r="AW55" i="1" s="1"/>
  <c r="AW56" i="1" s="1"/>
  <c r="CT47" i="1"/>
  <c r="CT50" i="1"/>
  <c r="DC50" i="1"/>
  <c r="DC52" i="1" s="1"/>
  <c r="DC55" i="1" s="1"/>
  <c r="DC56" i="1" s="1"/>
  <c r="DC47" i="1"/>
  <c r="FB50" i="1"/>
  <c r="FB52" i="1" s="1"/>
  <c r="FB47" i="1"/>
  <c r="DN22" i="1"/>
  <c r="D146" i="3"/>
  <c r="DZ55" i="1"/>
  <c r="DZ56" i="1" s="1"/>
  <c r="CK55" i="1"/>
  <c r="CK56" i="1" s="1"/>
  <c r="D134" i="3"/>
  <c r="S50" i="1"/>
  <c r="S47" i="1"/>
  <c r="AV50" i="1"/>
  <c r="AV52" i="1" s="1"/>
  <c r="AV55" i="1" s="1"/>
  <c r="AV56" i="1" s="1"/>
  <c r="AV47" i="1"/>
  <c r="DN13" i="1"/>
  <c r="DB45" i="1"/>
  <c r="FX23" i="1"/>
  <c r="FV45" i="1"/>
  <c r="FQ45" i="1"/>
  <c r="FP45" i="1"/>
  <c r="D57" i="3"/>
  <c r="E57" i="3" s="1"/>
  <c r="EG55" i="1"/>
  <c r="EG56" i="1" s="1"/>
  <c r="EF55" i="1"/>
  <c r="EF56" i="1" s="1"/>
  <c r="D72" i="3"/>
  <c r="K52" i="1"/>
  <c r="CL55" i="1" s="1"/>
  <c r="CL56" i="1" s="1"/>
  <c r="D123" i="3"/>
  <c r="BA50" i="1"/>
  <c r="BA52" i="1" s="1"/>
  <c r="BA47" i="1"/>
  <c r="FD31" i="1"/>
  <c r="DL45" i="1"/>
  <c r="EZ50" i="1"/>
  <c r="EZ52" i="1" s="1"/>
  <c r="EZ47" i="1"/>
  <c r="EB55" i="1"/>
  <c r="EB56" i="1" s="1"/>
  <c r="D120" i="3"/>
  <c r="BY45" i="1"/>
  <c r="DE45" i="1"/>
  <c r="EY45" i="1"/>
  <c r="CM50" i="1"/>
  <c r="CM52" i="1" s="1"/>
  <c r="CM47" i="1"/>
  <c r="D71" i="3"/>
  <c r="CP55" i="1"/>
  <c r="CP56" i="1" s="1"/>
  <c r="AF47" i="1"/>
  <c r="AF50" i="1"/>
  <c r="AF52" i="1" s="1"/>
  <c r="AE50" i="1"/>
  <c r="AE52" i="1" s="1"/>
  <c r="AE47" i="1"/>
  <c r="AK45" i="1"/>
  <c r="AY50" i="1"/>
  <c r="AY52" i="1" s="1"/>
  <c r="AY47" i="1"/>
  <c r="BB47" i="1"/>
  <c r="BB50" i="1"/>
  <c r="BB52" i="1" s="1"/>
  <c r="BB55" i="1" s="1"/>
  <c r="BB56" i="1" s="1"/>
  <c r="CC22" i="1"/>
  <c r="DD50" i="1"/>
  <c r="DD52" i="1" s="1"/>
  <c r="DD47" i="1"/>
  <c r="CC13" i="1"/>
  <c r="BQ45" i="1"/>
  <c r="D159" i="3"/>
  <c r="CI55" i="1"/>
  <c r="CI56" i="1" s="1"/>
  <c r="FA50" i="1"/>
  <c r="FA52" i="1" s="1"/>
  <c r="FA47" i="1"/>
  <c r="FW45" i="1"/>
  <c r="FR45" i="1"/>
  <c r="FM45" i="1"/>
  <c r="BU45" i="1"/>
  <c r="DF45" i="1"/>
  <c r="D35" i="3"/>
  <c r="CS55" i="1"/>
  <c r="CS56" i="1" s="1"/>
  <c r="BS45" i="1"/>
  <c r="DJ45" i="1"/>
  <c r="AB50" i="1"/>
  <c r="AB52" i="1" s="1"/>
  <c r="AB47" i="1"/>
  <c r="AL47" i="1"/>
  <c r="AL50" i="1"/>
  <c r="AL52" i="1" s="1"/>
  <c r="AG47" i="1"/>
  <c r="AG50" i="1"/>
  <c r="AG52" i="1" s="1"/>
  <c r="BR50" i="1"/>
  <c r="BR52" i="1" s="1"/>
  <c r="BR47" i="1"/>
  <c r="CC37" i="1"/>
  <c r="CH55" i="1"/>
  <c r="CH56" i="1" s="1"/>
  <c r="D169" i="3"/>
  <c r="DI50" i="1"/>
  <c r="DI52" i="1" s="1"/>
  <c r="DI47" i="1"/>
  <c r="FX31" i="1"/>
  <c r="EH50" i="1"/>
  <c r="EH52" i="1" s="1"/>
  <c r="EH47" i="1"/>
  <c r="D109" i="3"/>
  <c r="EC55" i="1"/>
  <c r="EC56" i="1" s="1"/>
  <c r="BV45" i="1"/>
  <c r="BF50" i="1"/>
  <c r="BF52" i="1" s="1"/>
  <c r="BF47" i="1"/>
  <c r="DG45" i="1"/>
  <c r="FD23" i="1"/>
  <c r="ER45" i="1"/>
  <c r="FS45" i="1"/>
  <c r="FN45" i="1"/>
  <c r="FX14" i="1"/>
  <c r="FL45" i="1"/>
  <c r="D86" i="3"/>
  <c r="CO55" i="1"/>
  <c r="CO56" i="1" s="1"/>
  <c r="D84" i="3"/>
  <c r="EE55" i="1"/>
  <c r="EE56" i="1" s="1"/>
  <c r="BZ45" i="1"/>
  <c r="ET50" i="1"/>
  <c r="ET52" i="1" s="1"/>
  <c r="ET47" i="1"/>
  <c r="BX45" i="1"/>
  <c r="AZ47" i="1"/>
  <c r="AZ50" i="1"/>
  <c r="AZ52" i="1" s="1"/>
  <c r="AZ55" i="1" s="1"/>
  <c r="AZ56" i="1" s="1"/>
  <c r="ES45" i="1"/>
  <c r="D154" i="3"/>
  <c r="DY55" i="1"/>
  <c r="DY56" i="1" s="1"/>
  <c r="D131" i="3"/>
  <c r="EA55" i="1"/>
  <c r="EA56" i="1" s="1"/>
  <c r="D97" i="3"/>
  <c r="CN55" i="1"/>
  <c r="CN56" i="1" s="1"/>
  <c r="D55" i="3"/>
  <c r="E55" i="3" s="1"/>
  <c r="CQ55" i="1"/>
  <c r="CQ56" i="1" s="1"/>
  <c r="FC47" i="1" l="1"/>
  <c r="H10" i="4"/>
  <c r="D156" i="3"/>
  <c r="AB55" i="1"/>
  <c r="AB56" i="1" s="1"/>
  <c r="FM50" i="1"/>
  <c r="FM52" i="1" s="1"/>
  <c r="FM47" i="1"/>
  <c r="DL47" i="1"/>
  <c r="DL50" i="1"/>
  <c r="DL52" i="1" s="1"/>
  <c r="FV50" i="1"/>
  <c r="FV52" i="1" s="1"/>
  <c r="FV47" i="1"/>
  <c r="D38" i="3"/>
  <c r="EI55" i="1"/>
  <c r="EI56" i="1" s="1"/>
  <c r="D121" i="3"/>
  <c r="EV55" i="1"/>
  <c r="EV56" i="1" s="1"/>
  <c r="AJ55" i="1"/>
  <c r="AJ56" i="1" s="1"/>
  <c r="D60" i="3"/>
  <c r="E60" i="3" s="1"/>
  <c r="ES50" i="1"/>
  <c r="ES52" i="1" s="1"/>
  <c r="ES47" i="1"/>
  <c r="FX45" i="1"/>
  <c r="FL50" i="1"/>
  <c r="FL52" i="1" s="1"/>
  <c r="FL47" i="1"/>
  <c r="D33" i="3"/>
  <c r="AL55" i="1"/>
  <c r="AL56" i="1" s="1"/>
  <c r="D142" i="3"/>
  <c r="DD55" i="1"/>
  <c r="DD56" i="1" s="1"/>
  <c r="CB47" i="1"/>
  <c r="CB50" i="1"/>
  <c r="CB52" i="1" s="1"/>
  <c r="EX47" i="1"/>
  <c r="EX50" i="1"/>
  <c r="EX52" i="1" s="1"/>
  <c r="DX55" i="1"/>
  <c r="DX56" i="1" s="1"/>
  <c r="D167" i="3"/>
  <c r="FU50" i="1"/>
  <c r="FU52" i="1" s="1"/>
  <c r="FU47" i="1"/>
  <c r="DH55" i="1"/>
  <c r="DH56" i="1" s="1"/>
  <c r="D95" i="3"/>
  <c r="BZ47" i="1"/>
  <c r="BZ50" i="1"/>
  <c r="BZ52" i="1" s="1"/>
  <c r="FN50" i="1"/>
  <c r="FN52" i="1" s="1"/>
  <c r="FN47" i="1"/>
  <c r="DG50" i="1"/>
  <c r="DG52" i="1" s="1"/>
  <c r="DG47" i="1"/>
  <c r="AG55" i="1"/>
  <c r="AG56" i="1" s="1"/>
  <c r="D93" i="3"/>
  <c r="BU50" i="1"/>
  <c r="BU52" i="1" s="1"/>
  <c r="BU55" i="1" s="1"/>
  <c r="BU56" i="1" s="1"/>
  <c r="BU47" i="1"/>
  <c r="CC45" i="1"/>
  <c r="BQ47" i="1"/>
  <c r="BQ50" i="1"/>
  <c r="BQ52" i="1" s="1"/>
  <c r="AK50" i="1"/>
  <c r="AK52" i="1" s="1"/>
  <c r="AK47" i="1"/>
  <c r="BY50" i="1"/>
  <c r="BY52" i="1" s="1"/>
  <c r="BY47" i="1"/>
  <c r="D73" i="3"/>
  <c r="EZ55" i="1"/>
  <c r="EZ56" i="1" s="1"/>
  <c r="D91" i="3"/>
  <c r="E97" i="3" s="1"/>
  <c r="BA55" i="1"/>
  <c r="BA56" i="1" s="1"/>
  <c r="FQ47" i="1"/>
  <c r="FQ50" i="1"/>
  <c r="FQ52" i="1" s="1"/>
  <c r="S52" i="1"/>
  <c r="C15" i="4"/>
  <c r="E49" i="3"/>
  <c r="DK47" i="1"/>
  <c r="DK50" i="1"/>
  <c r="DK52" i="1" s="1"/>
  <c r="BT50" i="1"/>
  <c r="BT52" i="1" s="1"/>
  <c r="BT47" i="1"/>
  <c r="D61" i="3"/>
  <c r="E61" i="3" s="1"/>
  <c r="BD55" i="1"/>
  <c r="BD56" i="1" s="1"/>
  <c r="CA50" i="1"/>
  <c r="CA52" i="1" s="1"/>
  <c r="CA47" i="1"/>
  <c r="D83" i="3"/>
  <c r="AH55" i="1"/>
  <c r="AH56" i="1" s="1"/>
  <c r="AD47" i="1"/>
  <c r="AD50" i="1"/>
  <c r="AD52" i="1" s="1"/>
  <c r="D37" i="3"/>
  <c r="BF55" i="1"/>
  <c r="BF56" i="1" s="1"/>
  <c r="DJ50" i="1"/>
  <c r="DJ52" i="1" s="1"/>
  <c r="DJ47" i="1"/>
  <c r="D143" i="3"/>
  <c r="AC55" i="1"/>
  <c r="AC56" i="1" s="1"/>
  <c r="BX50" i="1"/>
  <c r="BX52" i="1" s="1"/>
  <c r="BX47" i="1"/>
  <c r="FS47" i="1"/>
  <c r="FS50" i="1"/>
  <c r="FS52" i="1" s="1"/>
  <c r="FA55" i="1"/>
  <c r="FA56" i="1" s="1"/>
  <c r="D59" i="3"/>
  <c r="E59" i="3" s="1"/>
  <c r="D110" i="3"/>
  <c r="CM55" i="1"/>
  <c r="CM56" i="1" s="1"/>
  <c r="D127" i="3"/>
  <c r="E134" i="3" s="1"/>
  <c r="AX55" i="1"/>
  <c r="AX56" i="1" s="1"/>
  <c r="FT50" i="1"/>
  <c r="FT52" i="1" s="1"/>
  <c r="FT47" i="1"/>
  <c r="D43" i="3"/>
  <c r="BE55" i="1"/>
  <c r="BE56" i="1" s="1"/>
  <c r="FD45" i="1"/>
  <c r="ER50" i="1"/>
  <c r="ER52" i="1" s="1"/>
  <c r="ER47" i="1"/>
  <c r="D80" i="3"/>
  <c r="DI55" i="1"/>
  <c r="DI56" i="1" s="1"/>
  <c r="FR47" i="1"/>
  <c r="FR50" i="1"/>
  <c r="FR52" i="1" s="1"/>
  <c r="D118" i="3"/>
  <c r="AE55" i="1"/>
  <c r="AE56" i="1" s="1"/>
  <c r="EY50" i="1"/>
  <c r="EY52" i="1" s="1"/>
  <c r="EY47" i="1"/>
  <c r="C11" i="4"/>
  <c r="CT52" i="1"/>
  <c r="D68" i="3"/>
  <c r="AI55" i="1"/>
  <c r="AI56" i="1" s="1"/>
  <c r="E131" i="3"/>
  <c r="D145" i="3"/>
  <c r="ET55" i="1"/>
  <c r="ET56" i="1" s="1"/>
  <c r="BV47" i="1"/>
  <c r="BV50" i="1"/>
  <c r="BV52" i="1" s="1"/>
  <c r="BV55" i="1" s="1"/>
  <c r="BV56" i="1" s="1"/>
  <c r="D46" i="3"/>
  <c r="E46" i="3" s="1"/>
  <c r="EH55" i="1"/>
  <c r="EH56" i="1" s="1"/>
  <c r="D155" i="3"/>
  <c r="BR55" i="1"/>
  <c r="BR56" i="1" s="1"/>
  <c r="BS50" i="1"/>
  <c r="BS52" i="1" s="1"/>
  <c r="BS47" i="1"/>
  <c r="DF50" i="1"/>
  <c r="DF52" i="1" s="1"/>
  <c r="DF47" i="1"/>
  <c r="FW50" i="1"/>
  <c r="FW52" i="1" s="1"/>
  <c r="FW47" i="1"/>
  <c r="D36" i="3"/>
  <c r="FC55" i="1"/>
  <c r="FC56" i="1" s="1"/>
  <c r="AY55" i="1"/>
  <c r="AY56" i="1" s="1"/>
  <c r="AF55" i="1"/>
  <c r="AF56" i="1" s="1"/>
  <c r="D107" i="3"/>
  <c r="DE50" i="1"/>
  <c r="DE52" i="1" s="1"/>
  <c r="DE47" i="1"/>
  <c r="FP50" i="1"/>
  <c r="FP52" i="1" s="1"/>
  <c r="FP47" i="1"/>
  <c r="DN45" i="1"/>
  <c r="DB50" i="1"/>
  <c r="DB52" i="1" s="1"/>
  <c r="DB47" i="1"/>
  <c r="D44" i="3"/>
  <c r="E44" i="3" s="1"/>
  <c r="FB55" i="1"/>
  <c r="FB56" i="1" s="1"/>
  <c r="AM45" i="1"/>
  <c r="AA47" i="1"/>
  <c r="AA50" i="1"/>
  <c r="AA52" i="1" s="1"/>
  <c r="ED55" i="1"/>
  <c r="ED56" i="1" s="1"/>
  <c r="D96" i="3"/>
  <c r="E96" i="3" s="1"/>
  <c r="DM47" i="1"/>
  <c r="DM50" i="1"/>
  <c r="DM52" i="1" s="1"/>
  <c r="D129" i="3"/>
  <c r="E129" i="3" s="1"/>
  <c r="EU55" i="1"/>
  <c r="EU56" i="1" s="1"/>
  <c r="EJ50" i="1"/>
  <c r="EJ47" i="1"/>
  <c r="FO47" i="1"/>
  <c r="FO50" i="1"/>
  <c r="FO52" i="1" s="1"/>
  <c r="BG45" i="1"/>
  <c r="AU50" i="1"/>
  <c r="AU52" i="1" s="1"/>
  <c r="AU47" i="1"/>
  <c r="D105" i="3"/>
  <c r="EW55" i="1"/>
  <c r="EW56" i="1" s="1"/>
  <c r="BW55" i="1"/>
  <c r="BW56" i="1" s="1"/>
  <c r="D98" i="3"/>
  <c r="E98" i="3" s="1"/>
  <c r="DB55" i="1" l="1"/>
  <c r="DB56" i="1" s="1"/>
  <c r="D166" i="3"/>
  <c r="ER55" i="1"/>
  <c r="ER56" i="1" s="1"/>
  <c r="D165" i="3"/>
  <c r="D139" i="3"/>
  <c r="FN55" i="1"/>
  <c r="FN56" i="1" s="1"/>
  <c r="FX50" i="1"/>
  <c r="FX47" i="1"/>
  <c r="DN50" i="1"/>
  <c r="DN47" i="1"/>
  <c r="D116" i="3"/>
  <c r="DF55" i="1"/>
  <c r="DF56" i="1" s="1"/>
  <c r="E145" i="3"/>
  <c r="CT55" i="1"/>
  <c r="CT56" i="1" s="1"/>
  <c r="E11" i="4"/>
  <c r="D14" i="3"/>
  <c r="FD50" i="1"/>
  <c r="FD47" i="1"/>
  <c r="FT55" i="1"/>
  <c r="FT56" i="1" s="1"/>
  <c r="D69" i="3"/>
  <c r="D85" i="3"/>
  <c r="BX55" i="1"/>
  <c r="BX56" i="1" s="1"/>
  <c r="DJ55" i="1"/>
  <c r="DJ56" i="1" s="1"/>
  <c r="D74" i="3"/>
  <c r="CA55" i="1"/>
  <c r="CA56" i="1" s="1"/>
  <c r="D47" i="3"/>
  <c r="E47" i="3" s="1"/>
  <c r="BT55" i="1"/>
  <c r="BT56" i="1" s="1"/>
  <c r="D128" i="3"/>
  <c r="E128" i="3" s="1"/>
  <c r="E73" i="3"/>
  <c r="AK55" i="1"/>
  <c r="AK56" i="1" s="1"/>
  <c r="D48" i="3"/>
  <c r="E48" i="3" s="1"/>
  <c r="D62" i="3"/>
  <c r="E62" i="3" s="1"/>
  <c r="BZ55" i="1"/>
  <c r="BZ56" i="1" s="1"/>
  <c r="D94" i="3"/>
  <c r="E94" i="3" s="1"/>
  <c r="EX55" i="1"/>
  <c r="EX56" i="1" s="1"/>
  <c r="E156" i="3"/>
  <c r="FO55" i="1"/>
  <c r="FO56" i="1" s="1"/>
  <c r="D133" i="3"/>
  <c r="E133" i="3" s="1"/>
  <c r="E68" i="3"/>
  <c r="CC50" i="1"/>
  <c r="CC47" i="1"/>
  <c r="D45" i="3"/>
  <c r="E45" i="3" s="1"/>
  <c r="DL55" i="1"/>
  <c r="DL56" i="1" s="1"/>
  <c r="D163" i="3"/>
  <c r="AU55" i="1"/>
  <c r="AU56" i="1" s="1"/>
  <c r="D32" i="3"/>
  <c r="DM55" i="1"/>
  <c r="DM56" i="1" s="1"/>
  <c r="AA55" i="1"/>
  <c r="AA56" i="1" s="1"/>
  <c r="D168" i="3"/>
  <c r="E168" i="3" s="1"/>
  <c r="DE55" i="1"/>
  <c r="DE56" i="1" s="1"/>
  <c r="D130" i="3"/>
  <c r="E130" i="3" s="1"/>
  <c r="E118" i="3"/>
  <c r="D81" i="3"/>
  <c r="FS55" i="1"/>
  <c r="FS56" i="1" s="1"/>
  <c r="D56" i="3"/>
  <c r="DK55" i="1"/>
  <c r="DK56" i="1" s="1"/>
  <c r="D164" i="3"/>
  <c r="E164" i="3" s="1"/>
  <c r="BQ55" i="1"/>
  <c r="BQ56" i="1" s="1"/>
  <c r="D103" i="3"/>
  <c r="E107" i="3" s="1"/>
  <c r="DG55" i="1"/>
  <c r="DG56" i="1" s="1"/>
  <c r="FU55" i="1"/>
  <c r="FU56" i="1" s="1"/>
  <c r="D58" i="3"/>
  <c r="E58" i="3" s="1"/>
  <c r="E142" i="3"/>
  <c r="D157" i="3"/>
  <c r="ES55" i="1"/>
  <c r="ES56" i="1" s="1"/>
  <c r="E121" i="3"/>
  <c r="AM50" i="1"/>
  <c r="AM47" i="1"/>
  <c r="D79" i="3"/>
  <c r="EY55" i="1"/>
  <c r="EY56" i="1" s="1"/>
  <c r="AD55" i="1"/>
  <c r="AD56" i="1" s="1"/>
  <c r="D132" i="3"/>
  <c r="E132" i="3" s="1"/>
  <c r="FQ55" i="1"/>
  <c r="FQ56" i="1" s="1"/>
  <c r="D104" i="3"/>
  <c r="E104" i="3" s="1"/>
  <c r="BG50" i="1"/>
  <c r="BG47" i="1"/>
  <c r="C10" i="4"/>
  <c r="EJ52" i="1"/>
  <c r="D115" i="3"/>
  <c r="FP55" i="1"/>
  <c r="FP56" i="1" s="1"/>
  <c r="D31" i="3"/>
  <c r="E38" i="3" s="1"/>
  <c r="FW55" i="1"/>
  <c r="FW56" i="1" s="1"/>
  <c r="D140" i="3"/>
  <c r="E140" i="3" s="1"/>
  <c r="BS55" i="1"/>
  <c r="BS56" i="1" s="1"/>
  <c r="D92" i="3"/>
  <c r="E92" i="3" s="1"/>
  <c r="FR55" i="1"/>
  <c r="FR56" i="1" s="1"/>
  <c r="E43" i="3"/>
  <c r="E51" i="3"/>
  <c r="E127" i="3"/>
  <c r="E135" i="3"/>
  <c r="E143" i="3"/>
  <c r="E15" i="4"/>
  <c r="D15" i="3"/>
  <c r="E91" i="3"/>
  <c r="E99" i="3"/>
  <c r="D67" i="3"/>
  <c r="BY55" i="1"/>
  <c r="BY56" i="1" s="1"/>
  <c r="E93" i="3"/>
  <c r="E95" i="3"/>
  <c r="I10" i="4"/>
  <c r="E167" i="3"/>
  <c r="D34" i="3"/>
  <c r="E34" i="3" s="1"/>
  <c r="CB55" i="1"/>
  <c r="CB56" i="1" s="1"/>
  <c r="D170" i="3"/>
  <c r="FL55" i="1"/>
  <c r="FL56" i="1" s="1"/>
  <c r="D50" i="3"/>
  <c r="E50" i="3" s="1"/>
  <c r="FV55" i="1"/>
  <c r="FV56" i="1" s="1"/>
  <c r="FM55" i="1"/>
  <c r="FM56" i="1" s="1"/>
  <c r="D151" i="3"/>
  <c r="E36" i="3" l="1"/>
  <c r="E37" i="3"/>
  <c r="E81" i="3"/>
  <c r="E85" i="3"/>
  <c r="H5" i="4"/>
  <c r="E151" i="3"/>
  <c r="E158" i="3"/>
  <c r="E153" i="3"/>
  <c r="E152" i="3"/>
  <c r="E154" i="3"/>
  <c r="E159" i="3"/>
  <c r="E119" i="3"/>
  <c r="E115" i="3"/>
  <c r="E122" i="3"/>
  <c r="E117" i="3"/>
  <c r="E120" i="3"/>
  <c r="E123" i="3"/>
  <c r="BG52" i="1"/>
  <c r="C6" i="4"/>
  <c r="H8" i="4"/>
  <c r="E157" i="3"/>
  <c r="E110" i="3"/>
  <c r="E32" i="3"/>
  <c r="E33" i="3"/>
  <c r="E74" i="3"/>
  <c r="E69" i="3"/>
  <c r="E155" i="3"/>
  <c r="DN52" i="1"/>
  <c r="C4" i="4"/>
  <c r="E144" i="3"/>
  <c r="E139" i="3"/>
  <c r="E147" i="3"/>
  <c r="E141" i="3"/>
  <c r="E146" i="3"/>
  <c r="E166" i="3"/>
  <c r="E82" i="3"/>
  <c r="E79" i="3"/>
  <c r="E87" i="3"/>
  <c r="E84" i="3"/>
  <c r="E86" i="3"/>
  <c r="C8" i="4"/>
  <c r="FD52" i="1"/>
  <c r="I5" i="4"/>
  <c r="E170" i="3"/>
  <c r="E70" i="3"/>
  <c r="E67" i="3"/>
  <c r="E75" i="3"/>
  <c r="E71" i="3"/>
  <c r="E72" i="3"/>
  <c r="D13" i="3"/>
  <c r="EJ55" i="1"/>
  <c r="EJ56" i="1" s="1"/>
  <c r="E10" i="4"/>
  <c r="C9" i="4"/>
  <c r="AM52" i="1"/>
  <c r="E111" i="3"/>
  <c r="E106" i="3"/>
  <c r="E108" i="3"/>
  <c r="E103" i="3"/>
  <c r="E109" i="3"/>
  <c r="E63" i="3"/>
  <c r="E56" i="3"/>
  <c r="E80" i="3"/>
  <c r="I8" i="4"/>
  <c r="E165" i="3"/>
  <c r="E83" i="3"/>
  <c r="E31" i="3"/>
  <c r="E39" i="3"/>
  <c r="E35" i="3"/>
  <c r="I6" i="4"/>
  <c r="E163" i="3"/>
  <c r="E171" i="3"/>
  <c r="E169" i="3"/>
  <c r="CC52" i="1"/>
  <c r="C7" i="4"/>
  <c r="E116" i="3"/>
  <c r="FX52" i="1"/>
  <c r="C5" i="4"/>
  <c r="E105" i="3"/>
  <c r="DN55" i="1" l="1"/>
  <c r="DN56" i="1" s="1"/>
  <c r="F13" i="3" s="1"/>
  <c r="D7" i="3"/>
  <c r="E13" i="3" s="1"/>
  <c r="E4" i="4"/>
  <c r="E5" i="4"/>
  <c r="FX55" i="1"/>
  <c r="FX56" i="1" s="1"/>
  <c r="D8" i="3"/>
  <c r="D10" i="3"/>
  <c r="E7" i="4"/>
  <c r="CC55" i="1"/>
  <c r="CC56" i="1" s="1"/>
  <c r="I16" i="4"/>
  <c r="H16" i="4"/>
  <c r="E9" i="4"/>
  <c r="D12" i="3"/>
  <c r="AM55" i="1"/>
  <c r="AM56" i="1" s="1"/>
  <c r="E8" i="4"/>
  <c r="FD55" i="1"/>
  <c r="FD56" i="1" s="1"/>
  <c r="D11" i="3"/>
  <c r="C16" i="4"/>
  <c r="BG55" i="1"/>
  <c r="BG56" i="1" s="1"/>
  <c r="E6" i="4"/>
  <c r="D9" i="3"/>
  <c r="F10" i="3" l="1"/>
  <c r="E10" i="3"/>
  <c r="E8" i="3"/>
  <c r="E9" i="3"/>
  <c r="E11" i="3"/>
  <c r="E12" i="3"/>
  <c r="F9" i="3"/>
  <c r="E16" i="4"/>
  <c r="B4" i="4"/>
  <c r="F12" i="3"/>
  <c r="E7" i="3"/>
  <c r="E15" i="3"/>
  <c r="E14" i="3"/>
  <c r="F8" i="3"/>
  <c r="F15" i="3"/>
  <c r="F7" i="3"/>
  <c r="F14" i="3"/>
  <c r="F11" i="3"/>
  <c r="B16" i="4" l="1"/>
  <c r="B14" i="4"/>
  <c r="B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  <author>Gracie Ghartey-Tagoe</author>
  </authors>
  <commentList>
    <comment ref="M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Gracie Ghartey-Tagoer:</t>
        </r>
        <r>
          <rPr>
            <sz val="9"/>
            <color indexed="81"/>
            <rFont val="Tahoma"/>
            <family val="2"/>
          </rPr>
          <t xml:space="preserve"> From portfolio visualizer backtest portfolio xls sheet. Viewed annual return rebalanced semi-annually. Looking at annual returns. Copy from saved xsl sheet, paste special, transpose.
</t>
        </r>
        <r>
          <rPr>
            <b/>
            <i/>
            <sz val="9"/>
            <color indexed="81"/>
            <rFont val="Tahoma"/>
            <family val="2"/>
          </rPr>
          <t xml:space="preserve">
(?) should this technically be blue since copy/pasted? Thoughts?</t>
        </r>
      </text>
    </comment>
    <comment ref="B4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U45" authorId="1" shapeId="0" xr:uid="{00000000-0006-0000-0000-00000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AO45" authorId="1" shapeId="0" xr:uid="{00000000-0006-0000-0000-00000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I45" authorId="1" shapeId="0" xr:uid="{00000000-0006-0000-0000-00000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CE45" authorId="1" shapeId="0" xr:uid="{00000000-0006-0000-0000-00000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CV45" authorId="1" shapeId="0" xr:uid="{00000000-0006-0000-0000-000007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DP45" authorId="1" shapeId="0" xr:uid="{00000000-0006-0000-0000-00000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EL45" authorId="1" shapeId="0" xr:uid="{00000000-0006-0000-0000-00000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FF45" authorId="1" shapeId="0" xr:uid="{00000000-0006-0000-0000-00000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 this 
spreadsheet</t>
        </r>
      </text>
    </comment>
    <comment ref="B46" authorId="1" shapeId="0" xr:uid="{00000000-0006-0000-0000-00000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U46" authorId="1" shapeId="0" xr:uid="{00000000-0006-0000-0000-00000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O46" authorId="1" shapeId="0" xr:uid="{00000000-0006-0000-0000-00000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I46" authorId="1" shapeId="0" xr:uid="{00000000-0006-0000-0000-00000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E46" authorId="1" shapeId="0" xr:uid="{00000000-0006-0000-0000-00000F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V46" authorId="1" shapeId="0" xr:uid="{00000000-0006-0000-0000-000010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P46" authorId="1" shapeId="0" xr:uid="{00000000-0006-0000-0000-000011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EL46" authorId="1" shapeId="0" xr:uid="{00000000-0006-0000-0000-00001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FF46" authorId="1" shapeId="0" xr:uid="{00000000-0006-0000-0000-00001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47" authorId="1" shapeId="0" xr:uid="{00000000-0006-0000-0000-00001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U47" authorId="1" shapeId="0" xr:uid="{00000000-0006-0000-0000-00001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AO47" authorId="1" shapeId="0" xr:uid="{00000000-0006-0000-0000-00001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I47" authorId="1" shapeId="0" xr:uid="{00000000-0006-0000-0000-000017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CE47" authorId="1" shapeId="0" xr:uid="{00000000-0006-0000-0000-00001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CV47" authorId="1" shapeId="0" xr:uid="{00000000-0006-0000-0000-00001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DP47" authorId="1" shapeId="0" xr:uid="{00000000-0006-0000-0000-00001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EL47" authorId="1" shapeId="0" xr:uid="{00000000-0006-0000-0000-00001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FF47" authorId="1" shapeId="0" xr:uid="{00000000-0006-0000-0000-00001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Difference between the above. You want this to be 0. This is the check! Minimize rounding error </t>
        </r>
      </text>
    </comment>
    <comment ref="B50" authorId="1" shapeId="0" xr:uid="{00000000-0006-0000-0000-00001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U50" authorId="1" shapeId="0" xr:uid="{00000000-0006-0000-0000-00001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AO50" authorId="1" shapeId="0" xr:uid="{00000000-0006-0000-0000-00001F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I50" authorId="1" shapeId="0" xr:uid="{00000000-0006-0000-0000-000020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E50" authorId="1" shapeId="0" xr:uid="{00000000-0006-0000-0000-000021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CV50" authorId="1" shapeId="0" xr:uid="{00000000-0006-0000-0000-000022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DP50" authorId="1" shapeId="0" xr:uid="{00000000-0006-0000-0000-000023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EL50" authorId="1" shapeId="0" xr:uid="{00000000-0006-0000-0000-000024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FF50" authorId="1" shapeId="0" xr:uid="{00000000-0006-0000-0000-000025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Comes from porfolio visualizer sheet
</t>
        </r>
      </text>
    </comment>
    <comment ref="B55" authorId="1" shapeId="0" xr:uid="{00000000-0006-0000-0000-000026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U55" authorId="1" shapeId="0" xr:uid="{00000000-0006-0000-0000-000027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AO55" authorId="1" shapeId="0" xr:uid="{00000000-0006-0000-0000-000028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BI55" authorId="1" shapeId="0" xr:uid="{00000000-0006-0000-0000-000029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CE55" authorId="1" shapeId="0" xr:uid="{00000000-0006-0000-0000-00002A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CV55" authorId="1" shapeId="0" xr:uid="{00000000-0006-0000-0000-00002B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DP55" authorId="1" shapeId="0" xr:uid="{00000000-0006-0000-0000-00002C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EL55" authorId="1" shapeId="0" xr:uid="{00000000-0006-0000-0000-00002D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  <comment ref="FF55" authorId="1" shapeId="0" xr:uid="{00000000-0006-0000-0000-00002E000000}">
      <text>
        <r>
          <rPr>
            <b/>
            <sz val="9"/>
            <color indexed="81"/>
            <rFont val="Calibri"/>
            <family val="2"/>
          </rPr>
          <t>Gracie Ghartey-Tagoe:</t>
        </r>
        <r>
          <rPr>
            <sz val="9"/>
            <color indexed="81"/>
            <rFont val="Calibri"/>
            <family val="2"/>
          </rPr>
          <t xml:space="preserve">
**Most important number!
</t>
        </r>
      </text>
    </comment>
  </commentList>
</comments>
</file>

<file path=xl/sharedStrings.xml><?xml version="1.0" encoding="utf-8"?>
<sst xmlns="http://schemas.openxmlformats.org/spreadsheetml/2006/main" count="730" uniqueCount="166">
  <si>
    <t>Benchmark</t>
  </si>
  <si>
    <t xml:space="preserve">U.S Equity </t>
  </si>
  <si>
    <t>International Equity</t>
  </si>
  <si>
    <t>Fixed Income</t>
  </si>
  <si>
    <t>VTI</t>
  </si>
  <si>
    <t>VXUS</t>
  </si>
  <si>
    <t>BND</t>
  </si>
  <si>
    <t>Weight</t>
  </si>
  <si>
    <t>Return</t>
  </si>
  <si>
    <t>x</t>
  </si>
  <si>
    <t>Total</t>
  </si>
  <si>
    <t>Other</t>
  </si>
  <si>
    <t>CASHX</t>
  </si>
  <si>
    <t>VTRIX</t>
  </si>
  <si>
    <t>Schwab</t>
  </si>
  <si>
    <t>Vanguard</t>
  </si>
  <si>
    <t>FNDA</t>
  </si>
  <si>
    <t>FNDX</t>
  </si>
  <si>
    <t>SCHA</t>
  </si>
  <si>
    <t>SCHX</t>
  </si>
  <si>
    <t>FNDC</t>
  </si>
  <si>
    <t>FNDE</t>
  </si>
  <si>
    <t>FNDF</t>
  </si>
  <si>
    <t>SCHC</t>
  </si>
  <si>
    <t>SCHE</t>
  </si>
  <si>
    <t>SCHF</t>
  </si>
  <si>
    <t>IAU</t>
  </si>
  <si>
    <t>SCHH</t>
  </si>
  <si>
    <t>VNQI</t>
  </si>
  <si>
    <t>VWNAX</t>
  </si>
  <si>
    <t>VEXRX</t>
  </si>
  <si>
    <t>VWUAX</t>
  </si>
  <si>
    <t>VSEQX</t>
  </si>
  <si>
    <t>VTSAX</t>
  </si>
  <si>
    <t>VWILX</t>
  </si>
  <si>
    <t>VTIAX</t>
  </si>
  <si>
    <t>VBTLX</t>
  </si>
  <si>
    <t>VTABX</t>
  </si>
  <si>
    <t>Performance as Calculated</t>
  </si>
  <si>
    <t xml:space="preserve">Performance as Reported </t>
  </si>
  <si>
    <t>Difference</t>
  </si>
  <si>
    <t>Difference Between Benchmark and Robo</t>
  </si>
  <si>
    <t>% of Class</t>
  </si>
  <si>
    <t>ITD</t>
  </si>
  <si>
    <t>Rank</t>
  </si>
  <si>
    <t>Robo Advisor</t>
  </si>
  <si>
    <t>ITD Return</t>
  </si>
  <si>
    <t>IEMG</t>
  </si>
  <si>
    <t>EBND</t>
  </si>
  <si>
    <t>SCHP</t>
  </si>
  <si>
    <t>SCHR</t>
  </si>
  <si>
    <t>VOO</t>
  </si>
  <si>
    <t>TAP(60-30-10)</t>
  </si>
  <si>
    <t>TAP(60-30-10)*</t>
  </si>
  <si>
    <t>Portfolio</t>
  </si>
  <si>
    <t>CAGR* (before fees)</t>
  </si>
  <si>
    <t>CAGR (inflation adjusted)</t>
  </si>
  <si>
    <t>Std Dev</t>
  </si>
  <si>
    <t>Best Year</t>
  </si>
  <si>
    <t>Worst Year</t>
  </si>
  <si>
    <t>Max. Drawdown</t>
  </si>
  <si>
    <t>Sharpe Ratio</t>
  </si>
  <si>
    <t>Sortino Ratio</t>
  </si>
  <si>
    <t>US Stock Market Correlation</t>
  </si>
  <si>
    <t>Betterment</t>
  </si>
  <si>
    <t>*CAGR: Compound Annual Growth Rate</t>
  </si>
  <si>
    <t>Period Return</t>
  </si>
  <si>
    <t>2017 Returns</t>
  </si>
  <si>
    <t>2016 Returns</t>
  </si>
  <si>
    <t>2015 Returns</t>
  </si>
  <si>
    <t>2014 Returns</t>
  </si>
  <si>
    <t>VTV</t>
  </si>
  <si>
    <t>VOE</t>
  </si>
  <si>
    <t>VBR</t>
  </si>
  <si>
    <t>VWO</t>
  </si>
  <si>
    <t>VEA</t>
  </si>
  <si>
    <t>VTIP</t>
  </si>
  <si>
    <t>AGG</t>
  </si>
  <si>
    <t>MUB</t>
  </si>
  <si>
    <t>BNDX</t>
  </si>
  <si>
    <t>EMB</t>
  </si>
  <si>
    <t>Subtotal</t>
  </si>
  <si>
    <t>Asset Allocation</t>
  </si>
  <si>
    <t>Equity</t>
  </si>
  <si>
    <t>Performance Net of Fees</t>
  </si>
  <si>
    <t xml:space="preserve">- Performance as Reported </t>
  </si>
  <si>
    <t>- Less:  Fees for this Robo</t>
  </si>
  <si>
    <t>Performance after Fees</t>
  </si>
  <si>
    <t>$ Effect on $1M</t>
  </si>
  <si>
    <t>SigFig</t>
  </si>
  <si>
    <t>SPTM</t>
  </si>
  <si>
    <t>SPDW</t>
  </si>
  <si>
    <t>SPEM</t>
  </si>
  <si>
    <t>SPAB</t>
  </si>
  <si>
    <t>Robo Fees</t>
  </si>
  <si>
    <t>CAGR (after fees)</t>
  </si>
  <si>
    <t>Market Statistics</t>
  </si>
  <si>
    <t>Average of Robos</t>
  </si>
  <si>
    <t>S&amp;P 500</t>
  </si>
  <si>
    <t>World Mkt xcld US</t>
  </si>
  <si>
    <t>$ difference ITD on $1M</t>
  </si>
  <si>
    <t>Fidelity</t>
  </si>
  <si>
    <t>FDFIX</t>
  </si>
  <si>
    <t>FLXSX</t>
  </si>
  <si>
    <t>FLAPX</t>
  </si>
  <si>
    <t>FITFX</t>
  </si>
  <si>
    <t>FIBUX</t>
  </si>
  <si>
    <t>Summary of Analysis - 4 Years &amp; 10 Months</t>
  </si>
  <si>
    <t>PDN</t>
  </si>
  <si>
    <t>CWI</t>
  </si>
  <si>
    <t>TIP</t>
  </si>
  <si>
    <t>Sub. Date</t>
  </si>
  <si>
    <t>Sub.</t>
  </si>
  <si>
    <t>SPY</t>
  </si>
  <si>
    <t>IWM</t>
  </si>
  <si>
    <t>IWR</t>
  </si>
  <si>
    <t>RWJ</t>
  </si>
  <si>
    <t>PRF</t>
  </si>
  <si>
    <t>DLS</t>
  </si>
  <si>
    <t>DEM</t>
  </si>
  <si>
    <t>DOL</t>
  </si>
  <si>
    <t>IXC</t>
  </si>
  <si>
    <t>RWR</t>
  </si>
  <si>
    <t>RWX</t>
  </si>
  <si>
    <t>ITOT</t>
  </si>
  <si>
    <t>VFIDX</t>
  </si>
  <si>
    <t>PXH</t>
  </si>
  <si>
    <t>VEU</t>
  </si>
  <si>
    <t>IJR</t>
  </si>
  <si>
    <t>Date</t>
  </si>
  <si>
    <t>Sub. 2</t>
  </si>
  <si>
    <t>Sub. 2 Date</t>
  </si>
  <si>
    <t>2013 Returns</t>
  </si>
  <si>
    <t>2012 Returns</t>
  </si>
  <si>
    <t>2011 Returns</t>
  </si>
  <si>
    <t>2010 Returns</t>
  </si>
  <si>
    <t>2009 Returns</t>
  </si>
  <si>
    <t>2008 Returns</t>
  </si>
  <si>
    <t>2018 Returns</t>
  </si>
  <si>
    <t>AF</t>
  </si>
  <si>
    <t>Wealthfront</t>
  </si>
  <si>
    <t>SCHB</t>
  </si>
  <si>
    <t>IYY</t>
  </si>
  <si>
    <t>IXUS</t>
  </si>
  <si>
    <t>ACWX</t>
  </si>
  <si>
    <t xml:space="preserve">Subtotal </t>
  </si>
  <si>
    <t>VNQ</t>
  </si>
  <si>
    <t>TIAA</t>
  </si>
  <si>
    <t>IWV</t>
  </si>
  <si>
    <t>IEFA</t>
  </si>
  <si>
    <t>SPSB</t>
  </si>
  <si>
    <t>VFSUX</t>
  </si>
  <si>
    <t>M-1</t>
  </si>
  <si>
    <t>VB</t>
  </si>
  <si>
    <t xml:space="preserve">VO </t>
  </si>
  <si>
    <t>VIG</t>
  </si>
  <si>
    <t>DVY</t>
  </si>
  <si>
    <t>SCHD</t>
  </si>
  <si>
    <t>VTEB</t>
  </si>
  <si>
    <t>TFI</t>
  </si>
  <si>
    <t>AF 2/16/2019</t>
  </si>
  <si>
    <t>2019 Feb Monthly Returns (without fees)</t>
  </si>
  <si>
    <t>Summary of Analysis - 11 years 2 months</t>
  </si>
  <si>
    <t>2019 YTD Returns</t>
  </si>
  <si>
    <t>90-10 Robo Summary Statistics (Jan 2008 - Mar 2019)</t>
  </si>
  <si>
    <t>90-10 Robo Performance Backtest Summary (Jan 2008-Mar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</si>
</sst>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0.000%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FF"/>
      <name val="Times New Roman"/>
      <family val="1"/>
    </font>
    <font>
      <b/>
      <sz val="12"/>
      <color theme="0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rgb="FF0000FF"/>
      <name val="Times New Roman"/>
      <family val="1"/>
    </font>
    <font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i/>
      <sz val="12"/>
      <color rgb="FF000000"/>
      <name val="Times New Roman"/>
      <family val="1"/>
    </font>
    <font>
      <sz val="18"/>
      <color theme="1"/>
      <name val="Times New Roman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name val="Times New Roman"/>
      <family val="1"/>
    </font>
    <font>
      <sz val="12"/>
      <color rgb="FF333333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F3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4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8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0" fontId="13" fillId="0" borderId="0" xfId="0" applyNumberFormat="1" applyFont="1" applyAlignment="1">
      <alignment vertical="center"/>
    </xf>
    <xf numFmtId="10" fontId="11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10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0" fontId="11" fillId="0" borderId="1" xfId="0" applyNumberFormat="1" applyFont="1" applyBorder="1" applyAlignment="1">
      <alignment vertical="center"/>
    </xf>
    <xf numFmtId="10" fontId="17" fillId="0" borderId="0" xfId="0" applyNumberFormat="1" applyFont="1" applyAlignment="1">
      <alignment vertical="center"/>
    </xf>
    <xf numFmtId="0" fontId="13" fillId="0" borderId="0" xfId="0" applyFont="1" applyBorder="1" applyAlignment="1">
      <alignment vertical="center"/>
    </xf>
    <xf numFmtId="164" fontId="13" fillId="0" borderId="0" xfId="0" applyNumberFormat="1" applyFont="1" applyBorder="1" applyAlignment="1">
      <alignment vertical="center"/>
    </xf>
    <xf numFmtId="10" fontId="11" fillId="0" borderId="0" xfId="0" applyNumberFormat="1" applyFont="1" applyBorder="1" applyAlignment="1">
      <alignment vertical="center"/>
    </xf>
    <xf numFmtId="10" fontId="15" fillId="0" borderId="0" xfId="0" applyNumberFormat="1" applyFont="1" applyAlignment="1">
      <alignment vertical="center"/>
    </xf>
    <xf numFmtId="10" fontId="15" fillId="0" borderId="1" xfId="0" applyNumberFormat="1" applyFont="1" applyBorder="1" applyAlignment="1">
      <alignment vertical="center"/>
    </xf>
    <xf numFmtId="10" fontId="20" fillId="0" borderId="0" xfId="0" applyNumberFormat="1" applyFont="1" applyAlignment="1">
      <alignment vertical="center"/>
    </xf>
    <xf numFmtId="10" fontId="21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0" fontId="11" fillId="5" borderId="0" xfId="0" applyNumberFormat="1" applyFont="1" applyFill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24" fillId="7" borderId="1" xfId="0" applyFont="1" applyFill="1" applyBorder="1" applyAlignment="1">
      <alignment vertical="center"/>
    </xf>
    <xf numFmtId="0" fontId="22" fillId="0" borderId="0" xfId="0" applyFont="1"/>
    <xf numFmtId="10" fontId="20" fillId="0" borderId="1" xfId="0" applyNumberFormat="1" applyFont="1" applyBorder="1" applyAlignment="1">
      <alignment vertical="center"/>
    </xf>
    <xf numFmtId="10" fontId="17" fillId="5" borderId="0" xfId="0" applyNumberFormat="1" applyFont="1" applyFill="1" applyAlignment="1">
      <alignment horizontal="right" vertical="center"/>
    </xf>
    <xf numFmtId="10" fontId="17" fillId="0" borderId="1" xfId="0" applyNumberFormat="1" applyFont="1" applyBorder="1" applyAlignment="1">
      <alignment vertical="center"/>
    </xf>
    <xf numFmtId="10" fontId="13" fillId="0" borderId="0" xfId="0" applyNumberFormat="1" applyFont="1" applyBorder="1" applyAlignment="1">
      <alignment vertical="center"/>
    </xf>
    <xf numFmtId="10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10" fontId="17" fillId="0" borderId="2" xfId="0" applyNumberFormat="1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14" fontId="11" fillId="0" borderId="0" xfId="0" applyNumberFormat="1" applyFont="1"/>
    <xf numFmtId="10" fontId="0" fillId="0" borderId="0" xfId="0" applyNumberFormat="1"/>
    <xf numFmtId="0" fontId="11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0" fontId="11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64" fontId="11" fillId="0" borderId="0" xfId="0" applyNumberFormat="1" applyFont="1" applyAlignment="1">
      <alignment horizontal="right" vertical="center"/>
    </xf>
    <xf numFmtId="10" fontId="11" fillId="0" borderId="1" xfId="0" applyNumberFormat="1" applyFont="1" applyBorder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1" fillId="0" borderId="2" xfId="0" applyNumberFormat="1" applyFont="1" applyBorder="1" applyAlignment="1">
      <alignment horizontal="right" vertical="center"/>
    </xf>
    <xf numFmtId="10" fontId="11" fillId="0" borderId="0" xfId="0" applyNumberFormat="1" applyFont="1" applyBorder="1" applyAlignment="1">
      <alignment horizontal="right" vertical="center"/>
    </xf>
    <xf numFmtId="10" fontId="13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10" fontId="15" fillId="0" borderId="2" xfId="0" applyNumberFormat="1" applyFont="1" applyBorder="1" applyAlignment="1">
      <alignment horizontal="right" vertical="center"/>
    </xf>
    <xf numFmtId="10" fontId="21" fillId="0" borderId="0" xfId="0" applyNumberFormat="1" applyFont="1" applyAlignment="1">
      <alignment horizontal="right" vertical="center"/>
    </xf>
    <xf numFmtId="10" fontId="17" fillId="0" borderId="0" xfId="0" applyNumberFormat="1" applyFont="1" applyAlignment="1">
      <alignment horizontal="right" vertical="center"/>
    </xf>
    <xf numFmtId="10" fontId="17" fillId="0" borderId="1" xfId="0" applyNumberFormat="1" applyFont="1" applyBorder="1" applyAlignment="1">
      <alignment horizontal="right" vertical="center"/>
    </xf>
    <xf numFmtId="10" fontId="17" fillId="0" borderId="2" xfId="0" applyNumberFormat="1" applyFont="1" applyBorder="1" applyAlignment="1">
      <alignment horizontal="right" vertical="center"/>
    </xf>
    <xf numFmtId="0" fontId="27" fillId="0" borderId="5" xfId="113" applyFont="1" applyAlignment="1">
      <alignment horizontal="center" vertical="center"/>
    </xf>
    <xf numFmtId="0" fontId="27" fillId="0" borderId="5" xfId="113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2" fillId="0" borderId="0" xfId="0" applyFont="1" applyAlignment="1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wrapText="1"/>
    </xf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22" fillId="0" borderId="0" xfId="0" applyFont="1" applyBorder="1" applyAlignment="1"/>
    <xf numFmtId="0" fontId="0" fillId="0" borderId="0" xfId="0" applyAlignment="1">
      <alignment horizontal="center" wrapText="1"/>
    </xf>
    <xf numFmtId="0" fontId="0" fillId="0" borderId="0" xfId="0" applyBorder="1" applyAlignment="1"/>
    <xf numFmtId="10" fontId="20" fillId="0" borderId="0" xfId="0" applyNumberFormat="1" applyFont="1" applyBorder="1" applyAlignment="1">
      <alignment vertical="center"/>
    </xf>
    <xf numFmtId="0" fontId="11" fillId="0" borderId="0" xfId="0" applyNumberFormat="1" applyFont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1" fillId="0" borderId="0" xfId="0" applyFont="1" applyAlignment="1">
      <alignment horizontal="right"/>
    </xf>
    <xf numFmtId="10" fontId="11" fillId="0" borderId="0" xfId="0" applyNumberFormat="1" applyFont="1" applyAlignment="1">
      <alignment horizontal="right"/>
    </xf>
    <xf numFmtId="10" fontId="22" fillId="0" borderId="0" xfId="0" applyNumberFormat="1" applyFont="1" applyAlignment="1">
      <alignment horizontal="right"/>
    </xf>
    <xf numFmtId="0" fontId="24" fillId="7" borderId="1" xfId="0" applyFont="1" applyFill="1" applyBorder="1" applyAlignment="1">
      <alignment horizontal="right" vertical="center"/>
    </xf>
    <xf numFmtId="10" fontId="11" fillId="0" borderId="0" xfId="0" applyNumberFormat="1" applyFont="1" applyFill="1" applyAlignment="1">
      <alignment horizontal="right"/>
    </xf>
    <xf numFmtId="10" fontId="17" fillId="0" borderId="0" xfId="0" applyNumberFormat="1" applyFont="1" applyBorder="1" applyAlignment="1">
      <alignment vertical="center"/>
    </xf>
    <xf numFmtId="164" fontId="11" fillId="0" borderId="2" xfId="0" applyNumberFormat="1" applyFont="1" applyBorder="1" applyAlignment="1">
      <alignment vertical="center"/>
    </xf>
    <xf numFmtId="0" fontId="12" fillId="2" borderId="0" xfId="0" applyFont="1" applyFill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0" fontId="13" fillId="0" borderId="7" xfId="0" applyFont="1" applyBorder="1" applyAlignment="1">
      <alignment vertical="center"/>
    </xf>
    <xf numFmtId="9" fontId="11" fillId="0" borderId="7" xfId="0" applyNumberFormat="1" applyFont="1" applyBorder="1" applyAlignment="1">
      <alignment vertical="center"/>
    </xf>
    <xf numFmtId="10" fontId="13" fillId="0" borderId="7" xfId="0" applyNumberFormat="1" applyFont="1" applyBorder="1" applyAlignment="1">
      <alignment vertical="center"/>
    </xf>
    <xf numFmtId="10" fontId="13" fillId="0" borderId="8" xfId="0" applyNumberFormat="1" applyFont="1" applyBorder="1" applyAlignment="1">
      <alignment vertical="center"/>
    </xf>
    <xf numFmtId="10" fontId="16" fillId="0" borderId="7" xfId="0" applyNumberFormat="1" applyFont="1" applyBorder="1" applyAlignment="1">
      <alignment vertical="center"/>
    </xf>
    <xf numFmtId="10" fontId="12" fillId="0" borderId="7" xfId="0" applyNumberFormat="1" applyFont="1" applyBorder="1" applyAlignment="1">
      <alignment vertical="center"/>
    </xf>
    <xf numFmtId="0" fontId="12" fillId="3" borderId="6" xfId="0" applyFont="1" applyFill="1" applyBorder="1" applyAlignment="1">
      <alignment horizontal="center" vertical="center"/>
    </xf>
    <xf numFmtId="9" fontId="11" fillId="0" borderId="6" xfId="0" applyNumberFormat="1" applyFont="1" applyBorder="1" applyAlignment="1">
      <alignment vertical="center"/>
    </xf>
    <xf numFmtId="10" fontId="13" fillId="0" borderId="6" xfId="0" applyNumberFormat="1" applyFont="1" applyBorder="1" applyAlignment="1">
      <alignment vertical="center"/>
    </xf>
    <xf numFmtId="10" fontId="13" fillId="0" borderId="11" xfId="0" applyNumberFormat="1" applyFont="1" applyBorder="1" applyAlignment="1">
      <alignment vertical="center"/>
    </xf>
    <xf numFmtId="10" fontId="16" fillId="0" borderId="6" xfId="0" applyNumberFormat="1" applyFont="1" applyBorder="1" applyAlignment="1">
      <alignment vertical="center"/>
    </xf>
    <xf numFmtId="164" fontId="13" fillId="0" borderId="6" xfId="0" applyNumberFormat="1" applyFont="1" applyBorder="1" applyAlignment="1">
      <alignment vertical="center"/>
    </xf>
    <xf numFmtId="10" fontId="19" fillId="0" borderId="6" xfId="0" applyNumberFormat="1" applyFont="1" applyBorder="1" applyAlignment="1">
      <alignment vertical="center"/>
    </xf>
    <xf numFmtId="10" fontId="12" fillId="0" borderId="6" xfId="0" applyNumberFormat="1" applyFont="1" applyBorder="1" applyAlignment="1">
      <alignment vertical="center"/>
    </xf>
    <xf numFmtId="9" fontId="11" fillId="0" borderId="1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2" fillId="0" borderId="14" xfId="0" applyFont="1" applyBorder="1" applyAlignment="1">
      <alignment vertical="center"/>
    </xf>
    <xf numFmtId="0" fontId="11" fillId="2" borderId="14" xfId="0" applyFont="1" applyFill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2" fillId="4" borderId="14" xfId="0" applyFont="1" applyFill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10" fontId="12" fillId="0" borderId="2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4" fontId="13" fillId="0" borderId="2" xfId="0" applyNumberFormat="1" applyFont="1" applyBorder="1" applyAlignment="1">
      <alignment vertical="center"/>
    </xf>
    <xf numFmtId="164" fontId="11" fillId="0" borderId="2" xfId="0" applyNumberFormat="1" applyFont="1" applyBorder="1" applyAlignment="1">
      <alignment horizontal="right" vertical="center"/>
    </xf>
    <xf numFmtId="164" fontId="13" fillId="0" borderId="9" xfId="0" applyNumberFormat="1" applyFont="1" applyBorder="1" applyAlignment="1">
      <alignment vertical="center"/>
    </xf>
    <xf numFmtId="10" fontId="15" fillId="0" borderId="9" xfId="0" applyNumberFormat="1" applyFont="1" applyBorder="1" applyAlignment="1">
      <alignment vertical="center"/>
    </xf>
    <xf numFmtId="10" fontId="20" fillId="0" borderId="2" xfId="0" applyNumberFormat="1" applyFont="1" applyBorder="1" applyAlignment="1">
      <alignment vertical="center"/>
    </xf>
    <xf numFmtId="10" fontId="15" fillId="0" borderId="2" xfId="0" applyNumberFormat="1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16" xfId="0" quotePrefix="1" applyFont="1" applyBorder="1" applyAlignment="1">
      <alignment vertical="center"/>
    </xf>
    <xf numFmtId="164" fontId="13" fillId="0" borderId="8" xfId="0" applyNumberFormat="1" applyFont="1" applyBorder="1" applyAlignment="1">
      <alignment vertical="center"/>
    </xf>
    <xf numFmtId="10" fontId="11" fillId="0" borderId="8" xfId="0" applyNumberFormat="1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164" fontId="11" fillId="0" borderId="22" xfId="0" applyNumberFormat="1" applyFont="1" applyBorder="1" applyAlignment="1">
      <alignment vertical="center"/>
    </xf>
    <xf numFmtId="10" fontId="11" fillId="0" borderId="22" xfId="0" applyNumberFormat="1" applyFont="1" applyBorder="1" applyAlignment="1">
      <alignment vertical="center"/>
    </xf>
    <xf numFmtId="10" fontId="11" fillId="0" borderId="23" xfId="0" applyNumberFormat="1" applyFont="1" applyBorder="1" applyAlignment="1">
      <alignment vertical="center"/>
    </xf>
    <xf numFmtId="0" fontId="12" fillId="5" borderId="14" xfId="0" applyFont="1" applyFill="1" applyBorder="1" applyAlignment="1">
      <alignment vertical="center"/>
    </xf>
    <xf numFmtId="164" fontId="11" fillId="0" borderId="0" xfId="0" applyNumberFormat="1" applyFont="1" applyBorder="1" applyAlignment="1">
      <alignment horizontal="right" vertical="center"/>
    </xf>
    <xf numFmtId="10" fontId="12" fillId="0" borderId="24" xfId="0" applyNumberFormat="1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165" fontId="11" fillId="0" borderId="0" xfId="112" applyNumberFormat="1" applyFont="1" applyAlignment="1">
      <alignment vertical="center"/>
    </xf>
    <xf numFmtId="9" fontId="11" fillId="0" borderId="25" xfId="0" applyNumberFormat="1" applyFont="1" applyFill="1" applyBorder="1" applyAlignment="1">
      <alignment horizontal="center" vertical="center"/>
    </xf>
    <xf numFmtId="10" fontId="11" fillId="0" borderId="7" xfId="0" applyNumberFormat="1" applyFont="1" applyBorder="1" applyAlignment="1">
      <alignment vertical="center"/>
    </xf>
    <xf numFmtId="10" fontId="15" fillId="0" borderId="7" xfId="0" applyNumberFormat="1" applyFont="1" applyBorder="1" applyAlignment="1">
      <alignment vertical="center"/>
    </xf>
    <xf numFmtId="0" fontId="12" fillId="5" borderId="7" xfId="0" applyFont="1" applyFill="1" applyBorder="1" applyAlignment="1">
      <alignment vertical="center"/>
    </xf>
    <xf numFmtId="165" fontId="11" fillId="0" borderId="7" xfId="112" applyNumberFormat="1" applyFont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9" fontId="11" fillId="0" borderId="26" xfId="0" applyNumberFormat="1" applyFont="1" applyFill="1" applyBorder="1" applyAlignment="1">
      <alignment horizontal="center" vertical="center"/>
    </xf>
    <xf numFmtId="9" fontId="11" fillId="0" borderId="10" xfId="0" applyNumberFormat="1" applyFont="1" applyBorder="1" applyAlignment="1">
      <alignment vertical="center"/>
    </xf>
    <xf numFmtId="10" fontId="16" fillId="0" borderId="10" xfId="0" applyNumberFormat="1" applyFont="1" applyBorder="1" applyAlignment="1">
      <alignment vertical="center"/>
    </xf>
    <xf numFmtId="10" fontId="16" fillId="0" borderId="27" xfId="0" applyNumberFormat="1" applyFont="1" applyBorder="1" applyAlignment="1">
      <alignment vertical="center"/>
    </xf>
    <xf numFmtId="10" fontId="11" fillId="0" borderId="10" xfId="0" applyNumberFormat="1" applyFont="1" applyBorder="1" applyAlignment="1">
      <alignment vertical="center"/>
    </xf>
    <xf numFmtId="10" fontId="13" fillId="0" borderId="10" xfId="0" applyNumberFormat="1" applyFont="1" applyBorder="1" applyAlignment="1">
      <alignment vertical="center"/>
    </xf>
    <xf numFmtId="10" fontId="11" fillId="0" borderId="28" xfId="0" applyNumberFormat="1" applyFont="1" applyBorder="1" applyAlignment="1">
      <alignment vertical="center"/>
    </xf>
    <xf numFmtId="10" fontId="15" fillId="0" borderId="10" xfId="0" applyNumberFormat="1" applyFont="1" applyBorder="1" applyAlignment="1">
      <alignment vertical="center"/>
    </xf>
    <xf numFmtId="10" fontId="21" fillId="0" borderId="10" xfId="0" applyNumberFormat="1" applyFont="1" applyBorder="1" applyAlignment="1">
      <alignment vertical="center"/>
    </xf>
    <xf numFmtId="164" fontId="13" fillId="0" borderId="10" xfId="0" applyNumberFormat="1" applyFont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10" fontId="13" fillId="0" borderId="9" xfId="0" applyNumberFormat="1" applyFont="1" applyBorder="1" applyAlignment="1">
      <alignment vertical="center"/>
    </xf>
    <xf numFmtId="10" fontId="12" fillId="0" borderId="14" xfId="0" applyNumberFormat="1" applyFont="1" applyBorder="1" applyAlignment="1">
      <alignment vertical="center"/>
    </xf>
    <xf numFmtId="165" fontId="11" fillId="0" borderId="0" xfId="112" applyNumberFormat="1" applyFont="1" applyBorder="1" applyAlignment="1">
      <alignment vertical="center"/>
    </xf>
    <xf numFmtId="10" fontId="12" fillId="0" borderId="29" xfId="0" applyNumberFormat="1" applyFont="1" applyBorder="1" applyAlignment="1">
      <alignment vertical="center"/>
    </xf>
    <xf numFmtId="10" fontId="11" fillId="0" borderId="30" xfId="0" applyNumberFormat="1" applyFont="1" applyBorder="1" applyAlignment="1">
      <alignment vertical="center"/>
    </xf>
    <xf numFmtId="10" fontId="15" fillId="0" borderId="28" xfId="0" applyNumberFormat="1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164" fontId="13" fillId="0" borderId="31" xfId="0" applyNumberFormat="1" applyFont="1" applyBorder="1" applyAlignment="1">
      <alignment vertical="center"/>
    </xf>
    <xf numFmtId="165" fontId="12" fillId="0" borderId="0" xfId="112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0" borderId="0" xfId="0" applyBorder="1"/>
    <xf numFmtId="14" fontId="11" fillId="0" borderId="0" xfId="0" applyNumberFormat="1" applyFont="1" applyAlignment="1">
      <alignment horizontal="left"/>
    </xf>
    <xf numFmtId="0" fontId="25" fillId="0" borderId="0" xfId="0" applyFont="1" applyAlignment="1"/>
    <xf numFmtId="0" fontId="0" fillId="0" borderId="7" xfId="0" applyBorder="1"/>
    <xf numFmtId="2" fontId="0" fillId="0" borderId="7" xfId="0" applyNumberFormat="1" applyBorder="1"/>
    <xf numFmtId="0" fontId="0" fillId="0" borderId="0" xfId="0" applyBorder="1" applyAlignment="1">
      <alignment horizontal="center" wrapText="1"/>
    </xf>
    <xf numFmtId="0" fontId="27" fillId="0" borderId="7" xfId="113" applyFont="1" applyBorder="1" applyAlignment="1">
      <alignment horizontal="center" vertical="center" wrapText="1"/>
    </xf>
    <xf numFmtId="10" fontId="0" fillId="0" borderId="3" xfId="0" applyNumberFormat="1" applyBorder="1"/>
    <xf numFmtId="0" fontId="30" fillId="0" borderId="5" xfId="113" applyFont="1" applyAlignment="1"/>
    <xf numFmtId="0" fontId="30" fillId="0" borderId="32" xfId="113" applyFont="1" applyBorder="1" applyAlignment="1"/>
    <xf numFmtId="10" fontId="0" fillId="0" borderId="0" xfId="0" applyNumberFormat="1" applyAlignment="1">
      <alignment horizontal="center"/>
    </xf>
    <xf numFmtId="2" fontId="0" fillId="0" borderId="10" xfId="0" applyNumberFormat="1" applyBorder="1"/>
    <xf numFmtId="0" fontId="22" fillId="0" borderId="3" xfId="0" applyFont="1" applyBorder="1" applyAlignment="1"/>
    <xf numFmtId="0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25" xfId="0" applyBorder="1"/>
    <xf numFmtId="2" fontId="0" fillId="0" borderId="0" xfId="0" applyNumberFormat="1" applyBorder="1"/>
    <xf numFmtId="0" fontId="0" fillId="0" borderId="3" xfId="0" applyBorder="1" applyAlignment="1">
      <alignment horizontal="center" wrapText="1"/>
    </xf>
    <xf numFmtId="10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3" borderId="4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right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 wrapText="1"/>
    </xf>
    <xf numFmtId="0" fontId="22" fillId="8" borderId="0" xfId="0" applyFont="1" applyFill="1" applyAlignment="1"/>
    <xf numFmtId="0" fontId="0" fillId="8" borderId="0" xfId="0" applyNumberFormat="1" applyFill="1" applyAlignment="1">
      <alignment horizontal="center"/>
    </xf>
    <xf numFmtId="10" fontId="0" fillId="8" borderId="0" xfId="0" applyNumberFormat="1" applyFill="1"/>
    <xf numFmtId="10" fontId="0" fillId="8" borderId="0" xfId="0" applyNumberFormat="1" applyFill="1" applyAlignment="1">
      <alignment horizontal="center" wrapText="1"/>
    </xf>
    <xf numFmtId="0" fontId="0" fillId="8" borderId="0" xfId="0" applyFill="1"/>
    <xf numFmtId="0" fontId="22" fillId="0" borderId="0" xfId="0" applyFont="1" applyFill="1" applyAlignment="1"/>
    <xf numFmtId="0" fontId="0" fillId="0" borderId="0" xfId="0" applyFill="1" applyAlignment="1">
      <alignment horizontal="center"/>
    </xf>
    <xf numFmtId="10" fontId="0" fillId="0" borderId="0" xfId="0" applyNumberFormat="1" applyFill="1"/>
    <xf numFmtId="10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11" fillId="8" borderId="33" xfId="0" applyFont="1" applyFill="1" applyBorder="1"/>
    <xf numFmtId="0" fontId="11" fillId="8" borderId="34" xfId="0" applyFont="1" applyFill="1" applyBorder="1"/>
    <xf numFmtId="10" fontId="11" fillId="8" borderId="34" xfId="0" applyNumberFormat="1" applyFont="1" applyFill="1" applyBorder="1" applyAlignment="1">
      <alignment horizontal="right"/>
    </xf>
    <xf numFmtId="165" fontId="11" fillId="8" borderId="35" xfId="0" applyNumberFormat="1" applyFont="1" applyFill="1" applyBorder="1" applyAlignment="1">
      <alignment horizontal="right"/>
    </xf>
    <xf numFmtId="10" fontId="11" fillId="8" borderId="35" xfId="0" applyNumberFormat="1" applyFont="1" applyFill="1" applyBorder="1" applyAlignment="1">
      <alignment horizontal="right"/>
    </xf>
    <xf numFmtId="10" fontId="0" fillId="0" borderId="3" xfId="0" applyNumberFormat="1" applyBorder="1" applyAlignment="1">
      <alignment horizontal="center"/>
    </xf>
    <xf numFmtId="0" fontId="12" fillId="3" borderId="7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1" fillId="0" borderId="0" xfId="0" quotePrefix="1" applyFont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9" fontId="11" fillId="0" borderId="0" xfId="0" applyNumberFormat="1" applyFont="1" applyBorder="1" applyAlignment="1">
      <alignment vertical="center"/>
    </xf>
    <xf numFmtId="10" fontId="16" fillId="0" borderId="0" xfId="0" applyNumberFormat="1" applyFont="1" applyBorder="1" applyAlignment="1">
      <alignment vertical="center"/>
    </xf>
    <xf numFmtId="10" fontId="16" fillId="0" borderId="1" xfId="0" applyNumberFormat="1" applyFont="1" applyBorder="1" applyAlignment="1">
      <alignment vertical="center"/>
    </xf>
    <xf numFmtId="10" fontId="21" fillId="0" borderId="0" xfId="0" applyNumberFormat="1" applyFont="1" applyBorder="1" applyAlignment="1">
      <alignment vertical="center"/>
    </xf>
    <xf numFmtId="1" fontId="15" fillId="0" borderId="3" xfId="0" applyNumberFormat="1" applyFont="1" applyFill="1" applyBorder="1" applyAlignment="1">
      <alignment horizontal="center" vertical="center"/>
    </xf>
    <xf numFmtId="10" fontId="11" fillId="0" borderId="0" xfId="0" applyNumberFormat="1" applyFont="1"/>
    <xf numFmtId="10" fontId="15" fillId="5" borderId="0" xfId="0" applyNumberFormat="1" applyFont="1" applyFill="1" applyAlignment="1">
      <alignment vertical="center"/>
    </xf>
    <xf numFmtId="10" fontId="15" fillId="0" borderId="0" xfId="0" applyNumberFormat="1" applyFont="1" applyFill="1" applyAlignment="1">
      <alignment vertical="center"/>
    </xf>
    <xf numFmtId="0" fontId="11" fillId="0" borderId="28" xfId="0" applyFont="1" applyBorder="1" applyAlignment="1">
      <alignment vertical="center"/>
    </xf>
    <xf numFmtId="0" fontId="11" fillId="0" borderId="1" xfId="0" quotePrefix="1" applyFont="1" applyBorder="1" applyAlignment="1">
      <alignment vertical="center"/>
    </xf>
    <xf numFmtId="164" fontId="11" fillId="0" borderId="36" xfId="0" applyNumberFormat="1" applyFont="1" applyBorder="1" applyAlignment="1">
      <alignment vertical="center"/>
    </xf>
    <xf numFmtId="14" fontId="11" fillId="0" borderId="0" xfId="0" applyNumberFormat="1" applyFont="1" applyBorder="1" applyAlignment="1">
      <alignment vertical="center"/>
    </xf>
    <xf numFmtId="10" fontId="12" fillId="0" borderId="1" xfId="0" applyNumberFormat="1" applyFont="1" applyBorder="1" applyAlignment="1">
      <alignment vertical="center"/>
    </xf>
    <xf numFmtId="10" fontId="15" fillId="0" borderId="0" xfId="0" applyNumberFormat="1" applyFont="1" applyBorder="1" applyAlignment="1">
      <alignment vertical="center"/>
    </xf>
    <xf numFmtId="14" fontId="11" fillId="0" borderId="0" xfId="0" applyNumberFormat="1" applyFont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10" fontId="13" fillId="0" borderId="28" xfId="0" applyNumberFormat="1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10" fontId="19" fillId="0" borderId="12" xfId="0" applyNumberFormat="1" applyFont="1" applyBorder="1" applyAlignment="1">
      <alignment vertical="center"/>
    </xf>
    <xf numFmtId="164" fontId="11" fillId="0" borderId="37" xfId="0" applyNumberFormat="1" applyFont="1" applyBorder="1" applyAlignment="1">
      <alignment vertical="center"/>
    </xf>
    <xf numFmtId="164" fontId="11" fillId="0" borderId="3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11" fillId="0" borderId="36" xfId="0" applyFont="1" applyBorder="1" applyAlignment="1">
      <alignment vertical="center"/>
    </xf>
    <xf numFmtId="10" fontId="15" fillId="0" borderId="7" xfId="0" applyNumberFormat="1" applyFont="1" applyBorder="1" applyAlignment="1">
      <alignment horizontal="right" vertical="center"/>
    </xf>
    <xf numFmtId="10" fontId="22" fillId="0" borderId="0" xfId="0" applyNumberFormat="1" applyFont="1"/>
    <xf numFmtId="10" fontId="17" fillId="0" borderId="0" xfId="0" applyNumberFormat="1" applyFont="1"/>
    <xf numFmtId="10" fontId="11" fillId="0" borderId="8" xfId="0" applyNumberFormat="1" applyFont="1" applyBorder="1"/>
    <xf numFmtId="10" fontId="11" fillId="0" borderId="1" xfId="0" applyNumberFormat="1" applyFont="1" applyBorder="1"/>
    <xf numFmtId="10" fontId="22" fillId="0" borderId="1" xfId="0" applyNumberFormat="1" applyFont="1" applyBorder="1"/>
    <xf numFmtId="10" fontId="11" fillId="5" borderId="0" xfId="0" applyNumberFormat="1" applyFont="1" applyFill="1"/>
    <xf numFmtId="10" fontId="11" fillId="0" borderId="0" xfId="0" applyNumberFormat="1" applyFont="1" applyFill="1"/>
    <xf numFmtId="14" fontId="22" fillId="0" borderId="0" xfId="0" applyNumberFormat="1" applyFont="1"/>
    <xf numFmtId="10" fontId="22" fillId="0" borderId="8" xfId="0" applyNumberFormat="1" applyFont="1" applyBorder="1"/>
    <xf numFmtId="10" fontId="22" fillId="0" borderId="7" xfId="0" applyNumberFormat="1" applyFont="1" applyBorder="1"/>
    <xf numFmtId="10" fontId="22" fillId="0" borderId="0" xfId="0" applyNumberFormat="1" applyFont="1" applyBorder="1"/>
    <xf numFmtId="0" fontId="12" fillId="5" borderId="10" xfId="0" applyFont="1" applyFill="1" applyBorder="1" applyAlignment="1">
      <alignment vertical="center"/>
    </xf>
    <xf numFmtId="10" fontId="15" fillId="0" borderId="9" xfId="0" applyNumberFormat="1" applyFont="1" applyBorder="1" applyAlignment="1">
      <alignment horizontal="right" vertical="center"/>
    </xf>
    <xf numFmtId="164" fontId="13" fillId="0" borderId="28" xfId="0" applyNumberFormat="1" applyFont="1" applyBorder="1" applyAlignment="1">
      <alignment vertical="center"/>
    </xf>
    <xf numFmtId="10" fontId="17" fillId="0" borderId="9" xfId="0" applyNumberFormat="1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14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31" fillId="4" borderId="0" xfId="0" applyFont="1" applyFill="1" applyBorder="1" applyAlignment="1">
      <alignment vertical="center"/>
    </xf>
    <xf numFmtId="14" fontId="11" fillId="0" borderId="1" xfId="0" applyNumberFormat="1" applyFont="1" applyBorder="1" applyAlignment="1">
      <alignment vertical="center"/>
    </xf>
    <xf numFmtId="10" fontId="11" fillId="9" borderId="0" xfId="0" applyNumberFormat="1" applyFont="1" applyFill="1"/>
    <xf numFmtId="10" fontId="17" fillId="9" borderId="0" xfId="0" applyNumberFormat="1" applyFont="1" applyFill="1"/>
    <xf numFmtId="10" fontId="22" fillId="9" borderId="0" xfId="0" applyNumberFormat="1" applyFont="1" applyFill="1"/>
    <xf numFmtId="10" fontId="16" fillId="9" borderId="0" xfId="0" applyNumberFormat="1" applyFont="1" applyFill="1" applyBorder="1" applyAlignment="1">
      <alignment vertical="center"/>
    </xf>
    <xf numFmtId="10" fontId="11" fillId="9" borderId="0" xfId="0" applyNumberFormat="1" applyFont="1" applyFill="1" applyAlignment="1">
      <alignment vertical="center"/>
    </xf>
    <xf numFmtId="10" fontId="11" fillId="10" borderId="0" xfId="0" applyNumberFormat="1" applyFont="1" applyFill="1"/>
    <xf numFmtId="14" fontId="22" fillId="0" borderId="0" xfId="0" applyNumberFormat="1" applyFont="1" applyFill="1"/>
    <xf numFmtId="14" fontId="11" fillId="0" borderId="0" xfId="0" applyNumberFormat="1" applyFont="1" applyFill="1" applyBorder="1" applyAlignment="1">
      <alignment vertical="center"/>
    </xf>
    <xf numFmtId="14" fontId="11" fillId="0" borderId="0" xfId="0" applyNumberFormat="1" applyFont="1" applyFill="1"/>
    <xf numFmtId="0" fontId="11" fillId="0" borderId="0" xfId="0" applyFont="1" applyFill="1" applyBorder="1" applyAlignment="1">
      <alignment vertical="center"/>
    </xf>
    <xf numFmtId="10" fontId="11" fillId="8" borderId="39" xfId="0" applyNumberFormat="1" applyFont="1" applyFill="1" applyBorder="1" applyAlignment="1">
      <alignment vertical="center"/>
    </xf>
    <xf numFmtId="0" fontId="11" fillId="0" borderId="0" xfId="0" applyFont="1" applyFill="1" applyBorder="1"/>
    <xf numFmtId="10" fontId="11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/>
    <xf numFmtId="165" fontId="11" fillId="0" borderId="0" xfId="0" applyNumberFormat="1" applyFont="1"/>
    <xf numFmtId="10" fontId="11" fillId="8" borderId="34" xfId="0" applyNumberFormat="1" applyFont="1" applyFill="1" applyBorder="1"/>
    <xf numFmtId="165" fontId="11" fillId="8" borderId="35" xfId="0" applyNumberFormat="1" applyFont="1" applyFill="1" applyBorder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0" fontId="32" fillId="0" borderId="0" xfId="5" applyNumberFormat="1" applyFont="1"/>
    <xf numFmtId="10" fontId="32" fillId="0" borderId="0" xfId="0" applyNumberFormat="1" applyFont="1"/>
    <xf numFmtId="0" fontId="32" fillId="0" borderId="0" xfId="0" applyFont="1"/>
    <xf numFmtId="0" fontId="0" fillId="0" borderId="0" xfId="0" applyNumberFormat="1"/>
    <xf numFmtId="0" fontId="27" fillId="0" borderId="5" xfId="113" applyFont="1" applyFill="1" applyAlignment="1">
      <alignment horizontal="center" vertical="center" wrapText="1"/>
    </xf>
    <xf numFmtId="0" fontId="27" fillId="0" borderId="5" xfId="113" applyFont="1" applyFill="1" applyAlignment="1">
      <alignment horizontal="center" vertical="center"/>
    </xf>
    <xf numFmtId="14" fontId="0" fillId="0" borderId="0" xfId="0" applyNumberFormat="1" applyBorder="1"/>
    <xf numFmtId="0" fontId="12" fillId="0" borderId="0" xfId="0" applyFont="1"/>
    <xf numFmtId="0" fontId="11" fillId="0" borderId="0" xfId="0" applyNumberFormat="1" applyFont="1"/>
    <xf numFmtId="0" fontId="11" fillId="0" borderId="0" xfId="0" applyFont="1" applyBorder="1"/>
    <xf numFmtId="14" fontId="11" fillId="0" borderId="0" xfId="0" applyNumberFormat="1" applyFont="1" applyBorder="1" applyAlignment="1">
      <alignment horizontal="right" vertical="center"/>
    </xf>
    <xf numFmtId="10" fontId="0" fillId="9" borderId="0" xfId="0" applyNumberFormat="1" applyFill="1"/>
    <xf numFmtId="10" fontId="11" fillId="0" borderId="0" xfId="5" applyNumberFormat="1" applyFont="1" applyAlignment="1">
      <alignment vertical="center"/>
    </xf>
    <xf numFmtId="10" fontId="16" fillId="0" borderId="10" xfId="5" applyNumberFormat="1" applyFont="1" applyBorder="1" applyAlignment="1">
      <alignment vertical="center"/>
    </xf>
    <xf numFmtId="10" fontId="17" fillId="0" borderId="2" xfId="5" applyNumberFormat="1" applyFont="1" applyBorder="1" applyAlignment="1">
      <alignment vertical="center"/>
    </xf>
    <xf numFmtId="10" fontId="0" fillId="0" borderId="1" xfId="0" applyNumberFormat="1" applyBorder="1"/>
    <xf numFmtId="1" fontId="15" fillId="0" borderId="3" xfId="0" applyNumberFormat="1" applyFont="1" applyFill="1" applyBorder="1" applyAlignment="1">
      <alignment horizontal="right" vertical="center"/>
    </xf>
    <xf numFmtId="14" fontId="12" fillId="0" borderId="0" xfId="0" applyNumberFormat="1" applyFont="1" applyBorder="1" applyAlignment="1">
      <alignment horizontal="left" vertical="center"/>
    </xf>
    <xf numFmtId="10" fontId="11" fillId="0" borderId="2" xfId="5" applyNumberFormat="1" applyFont="1" applyBorder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17" fontId="15" fillId="0" borderId="3" xfId="0" applyNumberFormat="1" applyFont="1" applyBorder="1" applyAlignment="1">
      <alignment horizontal="right" vertical="center"/>
    </xf>
    <xf numFmtId="10" fontId="0" fillId="8" borderId="34" xfId="0" applyNumberFormat="1" applyFill="1" applyBorder="1"/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righ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vertical="center"/>
    </xf>
    <xf numFmtId="9" fontId="11" fillId="0" borderId="7" xfId="0" applyNumberFormat="1" applyFont="1" applyBorder="1" applyAlignment="1">
      <alignment vertical="center" wrapText="1"/>
    </xf>
    <xf numFmtId="9" fontId="11" fillId="0" borderId="10" xfId="0" applyNumberFormat="1" applyFont="1" applyBorder="1" applyAlignment="1">
      <alignment vertical="center" wrapText="1"/>
    </xf>
    <xf numFmtId="9" fontId="11" fillId="0" borderId="0" xfId="0" applyNumberFormat="1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17" fontId="15" fillId="0" borderId="0" xfId="0" applyNumberFormat="1" applyFont="1" applyBorder="1" applyAlignment="1">
      <alignment horizontal="right" vertical="center"/>
    </xf>
    <xf numFmtId="10" fontId="13" fillId="0" borderId="7" xfId="0" applyNumberFormat="1" applyFont="1" applyBorder="1" applyAlignment="1">
      <alignment wrapText="1"/>
    </xf>
    <xf numFmtId="10" fontId="16" fillId="0" borderId="10" xfId="0" applyNumberFormat="1" applyFont="1" applyBorder="1" applyAlignment="1">
      <alignment vertical="center" wrapText="1"/>
    </xf>
    <xf numFmtId="10" fontId="11" fillId="0" borderId="0" xfId="0" applyNumberFormat="1" applyFont="1" applyAlignment="1">
      <alignment vertical="center" wrapText="1"/>
    </xf>
    <xf numFmtId="10" fontId="11" fillId="0" borderId="0" xfId="0" applyNumberFormat="1" applyFont="1" applyAlignment="1">
      <alignment wrapText="1"/>
    </xf>
    <xf numFmtId="14" fontId="16" fillId="0" borderId="0" xfId="0" applyNumberFormat="1" applyFont="1" applyAlignment="1">
      <alignment vertical="center"/>
    </xf>
    <xf numFmtId="10" fontId="17" fillId="4" borderId="0" xfId="0" applyNumberFormat="1" applyFont="1" applyFill="1"/>
    <xf numFmtId="10" fontId="11" fillId="4" borderId="0" xfId="0" applyNumberFormat="1" applyFont="1" applyFill="1"/>
    <xf numFmtId="10" fontId="13" fillId="0" borderId="7" xfId="0" applyNumberFormat="1" applyFont="1" applyBorder="1" applyAlignment="1">
      <alignment vertical="center" wrapText="1"/>
    </xf>
    <xf numFmtId="10" fontId="16" fillId="0" borderId="0" xfId="0" applyNumberFormat="1" applyFont="1" applyBorder="1" applyAlignment="1">
      <alignment vertical="center" wrapText="1"/>
    </xf>
    <xf numFmtId="10" fontId="11" fillId="0" borderId="0" xfId="0" applyNumberFormat="1" applyFont="1" applyAlignment="1">
      <alignment horizontal="right" vertical="center" wrapText="1"/>
    </xf>
    <xf numFmtId="10" fontId="13" fillId="0" borderId="8" xfId="0" applyNumberFormat="1" applyFont="1" applyBorder="1" applyAlignment="1">
      <alignment vertical="center" wrapText="1"/>
    </xf>
    <xf numFmtId="10" fontId="16" fillId="0" borderId="27" xfId="0" applyNumberFormat="1" applyFont="1" applyBorder="1" applyAlignment="1">
      <alignment vertical="center" wrapText="1"/>
    </xf>
    <xf numFmtId="10" fontId="16" fillId="0" borderId="1" xfId="0" applyNumberFormat="1" applyFont="1" applyBorder="1" applyAlignment="1">
      <alignment vertical="center" wrapText="1"/>
    </xf>
    <xf numFmtId="10" fontId="11" fillId="0" borderId="1" xfId="0" applyNumberFormat="1" applyFont="1" applyBorder="1" applyAlignment="1">
      <alignment vertical="center" wrapText="1"/>
    </xf>
    <xf numFmtId="10" fontId="11" fillId="0" borderId="1" xfId="0" applyNumberFormat="1" applyFont="1" applyBorder="1" applyAlignment="1">
      <alignment horizontal="right" vertical="center" wrapText="1"/>
    </xf>
    <xf numFmtId="10" fontId="16" fillId="0" borderId="7" xfId="0" applyNumberFormat="1" applyFont="1" applyBorder="1" applyAlignment="1">
      <alignment vertical="center" wrapText="1"/>
    </xf>
    <xf numFmtId="10" fontId="11" fillId="0" borderId="10" xfId="0" applyNumberFormat="1" applyFont="1" applyBorder="1" applyAlignment="1">
      <alignment vertical="center" wrapText="1"/>
    </xf>
    <xf numFmtId="10" fontId="13" fillId="0" borderId="10" xfId="0" applyNumberFormat="1" applyFont="1" applyBorder="1" applyAlignment="1">
      <alignment vertical="center" wrapText="1"/>
    </xf>
    <xf numFmtId="10" fontId="13" fillId="0" borderId="0" xfId="0" applyNumberFormat="1" applyFont="1" applyBorder="1" applyAlignment="1">
      <alignment vertical="center" wrapText="1"/>
    </xf>
    <xf numFmtId="10" fontId="33" fillId="4" borderId="0" xfId="0" applyNumberFormat="1" applyFont="1" applyFill="1"/>
    <xf numFmtId="10" fontId="0" fillId="4" borderId="0" xfId="0" applyNumberFormat="1" applyFill="1"/>
    <xf numFmtId="10" fontId="33" fillId="0" borderId="0" xfId="0" applyNumberFormat="1" applyFont="1"/>
    <xf numFmtId="10" fontId="11" fillId="0" borderId="0" xfId="0" applyNumberFormat="1" applyFont="1" applyBorder="1" applyAlignment="1">
      <alignment wrapText="1"/>
    </xf>
    <xf numFmtId="10" fontId="17" fillId="11" borderId="0" xfId="0" applyNumberFormat="1" applyFont="1" applyFill="1"/>
    <xf numFmtId="14" fontId="16" fillId="0" borderId="1" xfId="0" applyNumberFormat="1" applyFont="1" applyBorder="1" applyAlignment="1">
      <alignment vertical="center"/>
    </xf>
    <xf numFmtId="10" fontId="13" fillId="0" borderId="8" xfId="0" applyNumberFormat="1" applyFont="1" applyBorder="1" applyAlignment="1">
      <alignment wrapText="1"/>
    </xf>
    <xf numFmtId="10" fontId="17" fillId="0" borderId="8" xfId="0" applyNumberFormat="1" applyFont="1" applyBorder="1"/>
    <xf numFmtId="10" fontId="17" fillId="0" borderId="1" xfId="0" applyNumberFormat="1" applyFont="1" applyBorder="1"/>
    <xf numFmtId="10" fontId="11" fillId="0" borderId="1" xfId="0" applyNumberFormat="1" applyFont="1" applyBorder="1" applyAlignment="1">
      <alignment wrapText="1"/>
    </xf>
    <xf numFmtId="10" fontId="11" fillId="0" borderId="2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10" fontId="11" fillId="0" borderId="7" xfId="0" applyNumberFormat="1" applyFont="1" applyBorder="1" applyAlignment="1">
      <alignment vertical="center" wrapText="1"/>
    </xf>
    <xf numFmtId="10" fontId="11" fillId="0" borderId="0" xfId="0" applyNumberFormat="1" applyFont="1" applyBorder="1" applyAlignment="1">
      <alignment vertical="center" wrapText="1"/>
    </xf>
    <xf numFmtId="10" fontId="11" fillId="0" borderId="0" xfId="0" applyNumberFormat="1" applyFont="1" applyBorder="1" applyAlignment="1">
      <alignment horizontal="right" vertical="center" wrapText="1"/>
    </xf>
    <xf numFmtId="10" fontId="11" fillId="0" borderId="30" xfId="0" applyNumberFormat="1" applyFont="1" applyBorder="1" applyAlignment="1">
      <alignment vertical="center" wrapText="1"/>
    </xf>
    <xf numFmtId="10" fontId="15" fillId="0" borderId="7" xfId="0" applyNumberFormat="1" applyFont="1" applyBorder="1" applyAlignment="1">
      <alignment vertical="center" wrapText="1"/>
    </xf>
    <xf numFmtId="10" fontId="15" fillId="0" borderId="10" xfId="0" applyNumberFormat="1" applyFont="1" applyBorder="1" applyAlignment="1">
      <alignment vertical="center" wrapText="1"/>
    </xf>
    <xf numFmtId="10" fontId="15" fillId="0" borderId="0" xfId="0" applyNumberFormat="1" applyFont="1" applyBorder="1" applyAlignment="1">
      <alignment vertical="center" wrapText="1"/>
    </xf>
    <xf numFmtId="10" fontId="33" fillId="0" borderId="8" xfId="0" applyNumberFormat="1" applyFont="1" applyBorder="1"/>
    <xf numFmtId="10" fontId="15" fillId="0" borderId="9" xfId="0" applyNumberFormat="1" applyFont="1" applyBorder="1" applyAlignment="1">
      <alignment vertical="center" wrapText="1"/>
    </xf>
    <xf numFmtId="10" fontId="15" fillId="0" borderId="28" xfId="0" applyNumberFormat="1" applyFont="1" applyBorder="1" applyAlignment="1">
      <alignment vertical="center" wrapText="1"/>
    </xf>
    <xf numFmtId="10" fontId="15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right" vertical="center" wrapText="1"/>
    </xf>
    <xf numFmtId="10" fontId="15" fillId="0" borderId="2" xfId="0" applyNumberFormat="1" applyFont="1" applyBorder="1" applyAlignment="1">
      <alignment horizontal="right" vertical="center" wrapText="1"/>
    </xf>
    <xf numFmtId="0" fontId="11" fillId="0" borderId="40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164" fontId="11" fillId="0" borderId="41" xfId="0" applyNumberFormat="1" applyFont="1" applyBorder="1" applyAlignment="1">
      <alignment vertical="center"/>
    </xf>
    <xf numFmtId="164" fontId="11" fillId="0" borderId="23" xfId="0" applyNumberFormat="1" applyFont="1" applyBorder="1" applyAlignment="1">
      <alignment vertical="center"/>
    </xf>
    <xf numFmtId="10" fontId="12" fillId="0" borderId="7" xfId="0" applyNumberFormat="1" applyFont="1" applyBorder="1" applyAlignment="1">
      <alignment vertical="center" wrapText="1"/>
    </xf>
    <xf numFmtId="10" fontId="21" fillId="0" borderId="10" xfId="0" applyNumberFormat="1" applyFont="1" applyBorder="1" applyAlignment="1">
      <alignment vertical="center" wrapText="1"/>
    </xf>
    <xf numFmtId="10" fontId="21" fillId="0" borderId="0" xfId="0" applyNumberFormat="1" applyFont="1" applyBorder="1" applyAlignment="1">
      <alignment vertical="center" wrapText="1"/>
    </xf>
    <xf numFmtId="10" fontId="21" fillId="0" borderId="0" xfId="0" applyNumberFormat="1" applyFont="1" applyAlignment="1">
      <alignment vertical="center" wrapText="1"/>
    </xf>
    <xf numFmtId="10" fontId="21" fillId="0" borderId="0" xfId="0" applyNumberFormat="1" applyFont="1" applyAlignment="1">
      <alignment horizontal="right" vertical="center" wrapText="1"/>
    </xf>
    <xf numFmtId="10" fontId="12" fillId="5" borderId="14" xfId="0" applyNumberFormat="1" applyFont="1" applyFill="1" applyBorder="1" applyAlignment="1">
      <alignment vertical="center"/>
    </xf>
    <xf numFmtId="10" fontId="12" fillId="5" borderId="0" xfId="0" applyNumberFormat="1" applyFont="1" applyFill="1" applyBorder="1" applyAlignment="1">
      <alignment vertical="center"/>
    </xf>
    <xf numFmtId="10" fontId="11" fillId="5" borderId="7" xfId="0" applyNumberFormat="1" applyFont="1" applyFill="1" applyBorder="1" applyAlignment="1">
      <alignment vertical="center" wrapText="1"/>
    </xf>
    <xf numFmtId="10" fontId="11" fillId="5" borderId="10" xfId="0" applyNumberFormat="1" applyFont="1" applyFill="1" applyBorder="1" applyAlignment="1">
      <alignment vertical="center" wrapText="1"/>
    </xf>
    <xf numFmtId="10" fontId="17" fillId="5" borderId="0" xfId="0" applyNumberFormat="1" applyFont="1" applyFill="1" applyAlignment="1">
      <alignment horizontal="right" vertical="center" wrapText="1"/>
    </xf>
    <xf numFmtId="165" fontId="12" fillId="0" borderId="0" xfId="112" applyNumberFormat="1" applyFont="1" applyAlignment="1">
      <alignment vertical="center"/>
    </xf>
    <xf numFmtId="0" fontId="17" fillId="0" borderId="0" xfId="0" applyFont="1" applyBorder="1" applyAlignment="1">
      <alignment vertical="center"/>
    </xf>
    <xf numFmtId="10" fontId="11" fillId="0" borderId="0" xfId="0" applyNumberFormat="1" applyFont="1" applyFill="1" applyAlignment="1">
      <alignment vertical="center" wrapText="1"/>
    </xf>
    <xf numFmtId="10" fontId="11" fillId="0" borderId="0" xfId="0" applyNumberFormat="1" applyFont="1" applyFill="1" applyBorder="1" applyAlignment="1">
      <alignment wrapText="1"/>
    </xf>
    <xf numFmtId="10" fontId="17" fillId="0" borderId="0" xfId="0" applyNumberFormat="1" applyFont="1" applyFill="1"/>
    <xf numFmtId="10" fontId="17" fillId="0" borderId="8" xfId="0" applyNumberFormat="1" applyFont="1" applyFill="1" applyBorder="1"/>
    <xf numFmtId="10" fontId="11" fillId="0" borderId="1" xfId="0" applyNumberFormat="1" applyFont="1" applyFill="1" applyBorder="1"/>
    <xf numFmtId="10" fontId="17" fillId="0" borderId="1" xfId="0" applyNumberFormat="1" applyFont="1" applyFill="1" applyBorder="1"/>
    <xf numFmtId="10" fontId="11" fillId="0" borderId="1" xfId="0" applyNumberFormat="1" applyFont="1" applyFill="1" applyBorder="1" applyAlignment="1">
      <alignment vertical="center" wrapText="1"/>
    </xf>
    <xf numFmtId="10" fontId="11" fillId="0" borderId="1" xfId="0" applyNumberFormat="1" applyFont="1" applyFill="1" applyBorder="1" applyAlignment="1">
      <alignment wrapText="1"/>
    </xf>
    <xf numFmtId="10" fontId="0" fillId="0" borderId="1" xfId="0" applyNumberFormat="1" applyFill="1" applyBorder="1"/>
    <xf numFmtId="10" fontId="11" fillId="0" borderId="8" xfId="0" applyNumberFormat="1" applyFont="1" applyFill="1" applyBorder="1" applyAlignment="1">
      <alignment vertical="center"/>
    </xf>
    <xf numFmtId="166" fontId="16" fillId="0" borderId="10" xfId="0" applyNumberFormat="1" applyFont="1" applyBorder="1" applyAlignment="1">
      <alignment vertical="center" wrapText="1"/>
    </xf>
    <xf numFmtId="0" fontId="33" fillId="0" borderId="0" xfId="0" applyFont="1"/>
    <xf numFmtId="10" fontId="33" fillId="0" borderId="0" xfId="0" applyNumberFormat="1" applyFont="1" applyBorder="1"/>
    <xf numFmtId="10" fontId="33" fillId="0" borderId="3" xfId="0" applyNumberFormat="1" applyFont="1" applyBorder="1"/>
    <xf numFmtId="0" fontId="34" fillId="0" borderId="5" xfId="113" applyFont="1" applyAlignment="1"/>
    <xf numFmtId="10" fontId="33" fillId="8" borderId="0" xfId="0" applyNumberFormat="1" applyFont="1" applyFill="1"/>
    <xf numFmtId="10" fontId="33" fillId="0" borderId="0" xfId="0" applyNumberFormat="1" applyFont="1" applyFill="1"/>
    <xf numFmtId="10" fontId="17" fillId="8" borderId="0" xfId="0" applyNumberFormat="1" applyFont="1" applyFill="1" applyBorder="1" applyAlignment="1">
      <alignment horizontal="right"/>
    </xf>
    <xf numFmtId="0" fontId="32" fillId="0" borderId="0" xfId="0" applyFont="1" applyBorder="1"/>
    <xf numFmtId="10" fontId="11" fillId="5" borderId="0" xfId="0" applyNumberFormat="1" applyFont="1" applyFill="1" applyAlignment="1">
      <alignment horizontal="right" vertical="center" wrapText="1"/>
    </xf>
    <xf numFmtId="10" fontId="33" fillId="0" borderId="1" xfId="0" applyNumberFormat="1" applyFont="1" applyBorder="1"/>
    <xf numFmtId="10" fontId="17" fillId="0" borderId="0" xfId="0" applyNumberFormat="1" applyFont="1" applyAlignment="1">
      <alignment horizontal="right"/>
    </xf>
    <xf numFmtId="10" fontId="17" fillId="8" borderId="34" xfId="0" applyNumberFormat="1" applyFont="1" applyFill="1" applyBorder="1" applyAlignment="1">
      <alignment horizontal="right"/>
    </xf>
    <xf numFmtId="10" fontId="17" fillId="0" borderId="0" xfId="0" applyNumberFormat="1" applyFont="1" applyFill="1" applyBorder="1" applyAlignment="1">
      <alignment horizontal="right" vertical="center"/>
    </xf>
    <xf numFmtId="10" fontId="0" fillId="0" borderId="0" xfId="0" applyNumberFormat="1" applyFill="1" applyBorder="1"/>
    <xf numFmtId="10" fontId="22" fillId="8" borderId="35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23" fillId="6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10" xfId="0" applyFont="1" applyBorder="1" applyAlignment="1">
      <alignment horizontal="center" vertical="center"/>
    </xf>
  </cellXfs>
  <cellStyles count="144">
    <cellStyle name="Currency" xfId="112" builtinId="4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eading 1" xfId="113" builtinId="16"/>
    <cellStyle name="Heading 1 2" xfId="114" xr:uid="{00000000-0005-0000-0000-000047000000}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Percent" xfId="5" builtinId="5"/>
    <cellStyle name="Percent 2" xfId="115" xr:uid="{00000000-0005-0000-0000-00008F000000}"/>
  </cellStyles>
  <dxfs count="181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Medium4"/>
  <colors>
    <mruColors>
      <color rgb="FFE7F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Y70"/>
  <sheetViews>
    <sheetView tabSelected="1" topLeftCell="W1" zoomScale="90" zoomScaleNormal="90" zoomScalePageLayoutView="90" workbookViewId="0">
      <pane ySplit="4" topLeftCell="A5" activePane="bottomLeft" state="frozen"/>
      <selection pane="bottomLeft" activeCell="AL4" sqref="AL4"/>
    </sheetView>
  </sheetViews>
  <sheetFormatPr baseColWidth="10" defaultColWidth="10.83203125" defaultRowHeight="16" x14ac:dyDescent="0.2"/>
  <cols>
    <col min="1" max="1" width="5.83203125" style="2" bestFit="1" customWidth="1"/>
    <col min="2" max="2" width="25.1640625" style="99" bestFit="1" customWidth="1"/>
    <col min="3" max="3" width="7.5" style="22" bestFit="1" customWidth="1"/>
    <col min="4" max="4" width="5.1640625" style="22" bestFit="1" customWidth="1"/>
    <col min="5" max="5" width="9.83203125" style="22" bestFit="1" customWidth="1"/>
    <col min="6" max="6" width="9.33203125" style="91" bestFit="1" customWidth="1"/>
    <col min="7" max="12" width="8.5" style="13" customWidth="1"/>
    <col min="13" max="16" width="8.5" style="6" customWidth="1"/>
    <col min="17" max="19" width="8.5" style="43" customWidth="1"/>
    <col min="20" max="20" width="5.83203125" style="2" bestFit="1" customWidth="1"/>
    <col min="21" max="21" width="25.1640625" style="99" customWidth="1"/>
    <col min="22" max="22" width="8.6640625" style="22" bestFit="1" customWidth="1"/>
    <col min="23" max="23" width="5.5" style="22" bestFit="1" customWidth="1"/>
    <col min="24" max="24" width="9.83203125" style="22" bestFit="1" customWidth="1"/>
    <col min="25" max="25" width="9.33203125" style="123" bestFit="1" customWidth="1"/>
    <col min="26" max="26" width="11.1640625" style="130" bestFit="1" customWidth="1"/>
    <col min="27" max="32" width="8.5" style="22" customWidth="1"/>
    <col min="33" max="36" width="8.5" style="2" customWidth="1"/>
    <col min="37" max="39" width="8.5" style="36" customWidth="1"/>
    <col min="40" max="40" width="6" style="2" bestFit="1" customWidth="1"/>
    <col min="41" max="41" width="26.6640625" style="99" customWidth="1"/>
    <col min="42" max="42" width="6.5" style="22" bestFit="1" customWidth="1"/>
    <col min="43" max="43" width="5.5" style="22" bestFit="1" customWidth="1"/>
    <col min="44" max="44" width="9.6640625" style="22" bestFit="1" customWidth="1"/>
    <col min="45" max="45" width="8.83203125" style="123" bestFit="1" customWidth="1"/>
    <col min="46" max="46" width="10.5" style="130" bestFit="1" customWidth="1"/>
    <col min="47" max="52" width="8.5" style="22" customWidth="1"/>
    <col min="53" max="56" width="8.5" style="2" customWidth="1"/>
    <col min="57" max="59" width="8.5" style="36" customWidth="1"/>
    <col min="60" max="60" width="5.83203125" style="2" bestFit="1" customWidth="1"/>
    <col min="61" max="61" width="18.83203125" style="99" customWidth="1"/>
    <col min="62" max="62" width="8.1640625" style="22" customWidth="1"/>
    <col min="63" max="63" width="7.33203125" style="22" bestFit="1" customWidth="1"/>
    <col min="64" max="64" width="10.1640625" style="22" customWidth="1"/>
    <col min="65" max="65" width="6.6640625" style="22" bestFit="1" customWidth="1"/>
    <col min="66" max="66" width="11.33203125" style="22" bestFit="1" customWidth="1"/>
    <col min="67" max="67" width="9.33203125" style="123" bestFit="1" customWidth="1"/>
    <col min="68" max="68" width="10" style="130" customWidth="1"/>
    <col min="69" max="74" width="8.5" style="22" customWidth="1"/>
    <col min="75" max="78" width="8.5" style="2" customWidth="1"/>
    <col min="79" max="81" width="8.5" style="36" customWidth="1"/>
    <col min="82" max="82" width="5.83203125" style="2" customWidth="1"/>
    <col min="83" max="83" width="25.1640625" style="99" bestFit="1" customWidth="1"/>
    <col min="84" max="84" width="9.33203125" style="123" bestFit="1" customWidth="1"/>
    <col min="85" max="85" width="11.1640625" style="130" bestFit="1" customWidth="1"/>
    <col min="86" max="91" width="8.5" style="22" customWidth="1"/>
    <col min="92" max="95" width="8.5" style="2" customWidth="1"/>
    <col min="96" max="97" width="8.5" style="36" customWidth="1"/>
    <col min="98" max="98" width="9.5" style="36" customWidth="1"/>
    <col min="99" max="99" width="6" style="2" bestFit="1" customWidth="1"/>
    <col min="100" max="100" width="25.1640625" style="99" bestFit="1" customWidth="1"/>
    <col min="101" max="101" width="8.5" style="22" bestFit="1" customWidth="1"/>
    <col min="102" max="102" width="8" style="22" bestFit="1" customWidth="1"/>
    <col min="103" max="103" width="9.6640625" style="22" bestFit="1" customWidth="1"/>
    <col min="104" max="104" width="9.33203125" style="123" bestFit="1" customWidth="1"/>
    <col min="105" max="105" width="11.1640625" style="130" bestFit="1" customWidth="1"/>
    <col min="106" max="111" width="8.5" style="22" customWidth="1"/>
    <col min="112" max="115" width="8.5" style="2" customWidth="1"/>
    <col min="116" max="118" width="8.5" style="36" customWidth="1"/>
    <col min="119" max="119" width="6" style="2" bestFit="1" customWidth="1"/>
    <col min="120" max="120" width="23.83203125" style="99" customWidth="1"/>
    <col min="121" max="121" width="8.6640625" style="2" customWidth="1"/>
    <col min="122" max="122" width="7.5" style="2" customWidth="1"/>
    <col min="123" max="123" width="9.83203125" style="2" customWidth="1"/>
    <col min="124" max="124" width="7" style="2" customWidth="1"/>
    <col min="125" max="125" width="11.6640625" style="2" customWidth="1"/>
    <col min="126" max="126" width="10.1640625" style="2" customWidth="1"/>
    <col min="127" max="127" width="13.1640625" style="2" customWidth="1"/>
    <col min="128" max="139" width="8.5" style="2" customWidth="1"/>
    <col min="140" max="140" width="9.6640625" style="2" customWidth="1"/>
    <col min="141" max="141" width="7.1640625" style="2" customWidth="1"/>
    <col min="142" max="142" width="23.83203125" style="2" customWidth="1"/>
    <col min="143" max="143" width="8.6640625" style="2" customWidth="1"/>
    <col min="144" max="144" width="7.5" style="2" customWidth="1"/>
    <col min="145" max="145" width="9.83203125" style="2" customWidth="1"/>
    <col min="146" max="146" width="10.1640625" style="2" customWidth="1"/>
    <col min="147" max="147" width="11.83203125" style="2" customWidth="1"/>
    <col min="148" max="148" width="8.83203125" style="2" customWidth="1"/>
    <col min="149" max="160" width="8.5" style="2" customWidth="1"/>
    <col min="161" max="161" width="6.33203125" style="2" customWidth="1"/>
    <col min="162" max="162" width="23.83203125" style="2" customWidth="1"/>
    <col min="163" max="163" width="8.6640625" style="2" customWidth="1"/>
    <col min="164" max="164" width="7.5" style="2" customWidth="1"/>
    <col min="165" max="165" width="9.83203125" style="2" customWidth="1"/>
    <col min="166" max="166" width="10.1640625" style="2" customWidth="1"/>
    <col min="167" max="167" width="11.83203125" style="2" customWidth="1"/>
    <col min="168" max="168" width="8.83203125" style="2" customWidth="1"/>
    <col min="169" max="180" width="8.5" style="2" customWidth="1"/>
    <col min="181" max="181" width="5.33203125" style="2" customWidth="1"/>
    <col min="182" max="16384" width="10.83203125" style="2"/>
  </cols>
  <sheetData>
    <row r="1" spans="1:180" s="22" customFormat="1" x14ac:dyDescent="0.2">
      <c r="A1" s="158" t="s">
        <v>139</v>
      </c>
      <c r="B1" s="298">
        <v>43534</v>
      </c>
      <c r="C1" s="159"/>
      <c r="D1" s="159"/>
      <c r="E1" s="159"/>
      <c r="F1" s="12"/>
      <c r="G1" s="12"/>
      <c r="H1" s="12"/>
      <c r="I1" s="12"/>
      <c r="J1" s="12"/>
      <c r="K1" s="12"/>
      <c r="L1" s="12"/>
      <c r="Q1" s="37"/>
      <c r="R1" s="37"/>
      <c r="S1" s="37"/>
      <c r="T1" s="158" t="s">
        <v>9</v>
      </c>
      <c r="AK1" s="37"/>
      <c r="AL1" s="37"/>
      <c r="AM1" s="37"/>
      <c r="AN1" s="158" t="s">
        <v>9</v>
      </c>
      <c r="BE1" s="37"/>
      <c r="BF1" s="37"/>
      <c r="BG1" s="37"/>
      <c r="BH1" s="158" t="s">
        <v>9</v>
      </c>
      <c r="CA1" s="37"/>
      <c r="CB1" s="37"/>
      <c r="CC1" s="37"/>
      <c r="CD1" s="158" t="s">
        <v>9</v>
      </c>
      <c r="CR1" s="37"/>
      <c r="CS1" s="37"/>
      <c r="CT1" s="37"/>
      <c r="CU1" s="158" t="s">
        <v>9</v>
      </c>
      <c r="DL1" s="37"/>
      <c r="DM1" s="37"/>
      <c r="DN1" s="37"/>
      <c r="DO1" s="158" t="s">
        <v>9</v>
      </c>
      <c r="DP1" s="380"/>
    </row>
    <row r="2" spans="1:180" ht="16" customHeight="1" x14ac:dyDescent="0.2">
      <c r="B2" s="98"/>
      <c r="C2" s="203"/>
      <c r="D2" s="203"/>
      <c r="E2" s="203"/>
      <c r="F2" s="409" t="s">
        <v>0</v>
      </c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301"/>
      <c r="S2" s="38"/>
      <c r="U2" s="98"/>
      <c r="V2" s="203"/>
      <c r="W2" s="203"/>
      <c r="X2" s="203"/>
      <c r="Y2" s="409" t="s">
        <v>64</v>
      </c>
      <c r="Z2" s="409"/>
      <c r="AA2" s="409"/>
      <c r="AB2" s="409"/>
      <c r="AC2" s="409"/>
      <c r="AD2" s="409"/>
      <c r="AE2" s="409"/>
      <c r="AF2" s="409"/>
      <c r="AG2" s="409"/>
      <c r="AH2" s="409"/>
      <c r="AI2" s="409"/>
      <c r="AJ2" s="409"/>
      <c r="AK2" s="409"/>
      <c r="AL2" s="301"/>
      <c r="AM2" s="78"/>
      <c r="AO2" s="98"/>
      <c r="AP2" s="203"/>
      <c r="AQ2" s="203"/>
      <c r="AR2" s="203"/>
      <c r="AS2" s="409" t="s">
        <v>101</v>
      </c>
      <c r="AT2" s="409"/>
      <c r="AU2" s="409"/>
      <c r="AV2" s="409"/>
      <c r="AW2" s="409"/>
      <c r="AX2" s="409"/>
      <c r="AY2" s="409"/>
      <c r="AZ2" s="409"/>
      <c r="BA2" s="409"/>
      <c r="BB2" s="409"/>
      <c r="BC2" s="409"/>
      <c r="BD2" s="409"/>
      <c r="BE2" s="409"/>
      <c r="BF2" s="301"/>
      <c r="BG2" s="38"/>
      <c r="BI2" s="98"/>
      <c r="BJ2" s="203"/>
      <c r="BK2" s="203"/>
      <c r="BL2" s="203"/>
      <c r="BM2" s="203"/>
      <c r="BN2" s="203"/>
      <c r="BO2" s="280" t="s">
        <v>14</v>
      </c>
      <c r="BP2" s="280"/>
      <c r="BQ2" s="280"/>
      <c r="BR2" s="280"/>
      <c r="BS2" s="280"/>
      <c r="BT2" s="280"/>
      <c r="BU2" s="280"/>
      <c r="BV2" s="280"/>
      <c r="BW2" s="280"/>
      <c r="BX2" s="280"/>
      <c r="BY2" s="280"/>
      <c r="BZ2" s="280"/>
      <c r="CA2" s="280"/>
      <c r="CB2" s="301"/>
      <c r="CC2" s="38"/>
      <c r="CE2" s="98"/>
      <c r="CF2" s="409" t="s">
        <v>89</v>
      </c>
      <c r="CG2" s="409"/>
      <c r="CH2" s="409"/>
      <c r="CI2" s="409"/>
      <c r="CJ2" s="409"/>
      <c r="CK2" s="409"/>
      <c r="CL2" s="409"/>
      <c r="CM2" s="409"/>
      <c r="CN2" s="409"/>
      <c r="CO2" s="409"/>
      <c r="CP2" s="409"/>
      <c r="CQ2" s="409"/>
      <c r="CR2" s="409"/>
      <c r="CS2" s="301"/>
      <c r="CT2" s="38"/>
      <c r="CV2" s="98"/>
      <c r="CW2" s="203"/>
      <c r="CX2" s="203"/>
      <c r="CY2" s="203"/>
      <c r="CZ2" s="409" t="s">
        <v>15</v>
      </c>
      <c r="DA2" s="409"/>
      <c r="DB2" s="409"/>
      <c r="DC2" s="409"/>
      <c r="DD2" s="409"/>
      <c r="DE2" s="409"/>
      <c r="DF2" s="409"/>
      <c r="DG2" s="409"/>
      <c r="DH2" s="409"/>
      <c r="DI2" s="409"/>
      <c r="DJ2" s="409"/>
      <c r="DK2" s="409"/>
      <c r="DL2" s="409"/>
      <c r="DM2" s="301"/>
      <c r="DN2" s="38"/>
      <c r="DP2" s="98"/>
      <c r="DQ2" s="203"/>
      <c r="DR2" s="203"/>
      <c r="DS2" s="203"/>
      <c r="DT2" s="203"/>
      <c r="DU2" s="203"/>
      <c r="DV2" s="411" t="s">
        <v>140</v>
      </c>
      <c r="DW2" s="411"/>
      <c r="DX2" s="411"/>
      <c r="DY2" s="411"/>
      <c r="DZ2" s="411"/>
      <c r="EA2" s="411"/>
      <c r="EB2" s="411"/>
      <c r="EC2" s="411"/>
      <c r="ED2" s="411"/>
      <c r="EE2" s="411"/>
      <c r="EF2" s="411"/>
      <c r="EG2" s="411"/>
      <c r="EH2" s="411"/>
      <c r="EI2" s="305"/>
      <c r="EJ2" s="306"/>
      <c r="EL2" s="98"/>
      <c r="EM2" s="203"/>
      <c r="EN2" s="203"/>
      <c r="EO2" s="203"/>
      <c r="EP2" s="411" t="s">
        <v>147</v>
      </c>
      <c r="EQ2" s="411"/>
      <c r="ER2" s="411"/>
      <c r="ES2" s="411"/>
      <c r="ET2" s="411"/>
      <c r="EU2" s="411"/>
      <c r="EV2" s="411"/>
      <c r="EW2" s="411"/>
      <c r="EX2" s="411"/>
      <c r="EY2" s="411"/>
      <c r="EZ2" s="411"/>
      <c r="FA2" s="411"/>
      <c r="FB2" s="411"/>
      <c r="FC2" s="305"/>
      <c r="FD2" s="306"/>
      <c r="FF2" s="98"/>
      <c r="FG2" s="203"/>
      <c r="FH2" s="203"/>
      <c r="FI2" s="203"/>
      <c r="FJ2" s="411" t="s">
        <v>152</v>
      </c>
      <c r="FK2" s="411"/>
      <c r="FL2" s="411"/>
      <c r="FM2" s="411"/>
      <c r="FN2" s="411"/>
      <c r="FO2" s="411"/>
      <c r="FP2" s="411"/>
      <c r="FQ2" s="411"/>
      <c r="FR2" s="411"/>
      <c r="FS2" s="411"/>
      <c r="FT2" s="411"/>
      <c r="FU2" s="411"/>
      <c r="FV2" s="411"/>
      <c r="FW2" s="305"/>
      <c r="FX2" s="306"/>
    </row>
    <row r="3" spans="1:180" x14ac:dyDescent="0.2">
      <c r="F3" s="86" t="s">
        <v>7</v>
      </c>
      <c r="G3" s="209"/>
      <c r="H3" s="209"/>
      <c r="I3" s="209"/>
      <c r="J3" s="209"/>
      <c r="K3" s="209"/>
      <c r="L3" s="209"/>
      <c r="M3" s="408" t="s">
        <v>8</v>
      </c>
      <c r="N3" s="408"/>
      <c r="O3" s="408"/>
      <c r="P3" s="408"/>
      <c r="Q3" s="408"/>
      <c r="R3" s="300"/>
      <c r="S3" s="39"/>
      <c r="Y3" s="202" t="s">
        <v>7</v>
      </c>
      <c r="Z3" s="137" t="s">
        <v>42</v>
      </c>
      <c r="AA3" s="209"/>
      <c r="AB3" s="209"/>
      <c r="AC3" s="209"/>
      <c r="AD3" s="209"/>
      <c r="AE3" s="209"/>
      <c r="AF3" s="209"/>
      <c r="AG3" s="408" t="s">
        <v>8</v>
      </c>
      <c r="AH3" s="408"/>
      <c r="AI3" s="408"/>
      <c r="AJ3" s="408"/>
      <c r="AK3" s="408"/>
      <c r="AL3" s="300"/>
      <c r="AM3" s="39"/>
      <c r="AS3" s="202" t="s">
        <v>7</v>
      </c>
      <c r="AT3" s="137" t="s">
        <v>42</v>
      </c>
      <c r="AU3" s="209"/>
      <c r="AV3" s="209"/>
      <c r="AW3" s="209"/>
      <c r="AX3" s="209"/>
      <c r="AY3" s="209"/>
      <c r="AZ3" s="209"/>
      <c r="BA3" s="408" t="s">
        <v>8</v>
      </c>
      <c r="BB3" s="408"/>
      <c r="BC3" s="408"/>
      <c r="BD3" s="408"/>
      <c r="BE3" s="408"/>
      <c r="BF3" s="300"/>
      <c r="BG3" s="39"/>
      <c r="BO3" s="202" t="s">
        <v>7</v>
      </c>
      <c r="BP3" s="137" t="s">
        <v>42</v>
      </c>
      <c r="BQ3" s="279"/>
      <c r="BR3" s="279"/>
      <c r="BS3" s="279"/>
      <c r="BT3" s="279"/>
      <c r="BU3" s="279"/>
      <c r="BV3" s="279"/>
      <c r="BW3" s="278" t="s">
        <v>8</v>
      </c>
      <c r="BX3" s="278"/>
      <c r="BY3" s="278"/>
      <c r="BZ3" s="278"/>
      <c r="CA3" s="278"/>
      <c r="CB3" s="300"/>
      <c r="CC3" s="39"/>
      <c r="CF3" s="202" t="s">
        <v>7</v>
      </c>
      <c r="CG3" s="137" t="s">
        <v>42</v>
      </c>
      <c r="CH3" s="209"/>
      <c r="CI3" s="209"/>
      <c r="CJ3" s="209"/>
      <c r="CK3" s="209"/>
      <c r="CL3" s="209"/>
      <c r="CM3" s="209"/>
      <c r="CN3" s="410" t="s">
        <v>8</v>
      </c>
      <c r="CO3" s="410"/>
      <c r="CP3" s="410"/>
      <c r="CQ3" s="410"/>
      <c r="CR3" s="410"/>
      <c r="CS3" s="302"/>
      <c r="CT3" s="39"/>
      <c r="CZ3" s="202" t="s">
        <v>7</v>
      </c>
      <c r="DA3" s="137" t="s">
        <v>42</v>
      </c>
      <c r="DB3" s="209"/>
      <c r="DC3" s="209"/>
      <c r="DD3" s="209"/>
      <c r="DE3" s="209"/>
      <c r="DF3" s="209"/>
      <c r="DG3" s="209"/>
      <c r="DH3" s="410" t="s">
        <v>8</v>
      </c>
      <c r="DI3" s="408"/>
      <c r="DJ3" s="408"/>
      <c r="DK3" s="408"/>
      <c r="DL3" s="408"/>
      <c r="DM3" s="300"/>
      <c r="DN3" s="39"/>
      <c r="DQ3" s="22"/>
      <c r="DR3" s="22"/>
      <c r="DS3" s="22"/>
      <c r="DT3" s="22"/>
      <c r="DU3" s="22"/>
      <c r="DV3" s="307" t="s">
        <v>7</v>
      </c>
      <c r="DW3" s="308" t="s">
        <v>42</v>
      </c>
      <c r="DX3" s="309"/>
      <c r="DY3" s="309"/>
      <c r="DZ3" s="309"/>
      <c r="EA3" s="309"/>
      <c r="EB3" s="309"/>
      <c r="EC3" s="309"/>
      <c r="ED3" s="412" t="s">
        <v>8</v>
      </c>
      <c r="EE3" s="412"/>
      <c r="EF3" s="412"/>
      <c r="EG3" s="412"/>
      <c r="EH3" s="412"/>
      <c r="EI3" s="309"/>
      <c r="EJ3" s="311"/>
      <c r="EL3" s="99"/>
      <c r="EM3" s="22"/>
      <c r="EN3" s="22"/>
      <c r="EO3" s="22"/>
      <c r="EP3" s="307" t="s">
        <v>7</v>
      </c>
      <c r="EQ3" s="308" t="s">
        <v>42</v>
      </c>
      <c r="ER3" s="309"/>
      <c r="ES3" s="309"/>
      <c r="ET3" s="309"/>
      <c r="EU3" s="309"/>
      <c r="EV3" s="309"/>
      <c r="EW3" s="309"/>
      <c r="EX3" s="412" t="s">
        <v>8</v>
      </c>
      <c r="EY3" s="412"/>
      <c r="EZ3" s="412"/>
      <c r="FA3" s="412"/>
      <c r="FB3" s="412"/>
      <c r="FC3" s="309"/>
      <c r="FD3" s="311"/>
      <c r="FF3" s="99"/>
      <c r="FG3" s="22"/>
      <c r="FH3" s="22"/>
      <c r="FI3" s="22"/>
      <c r="FJ3" s="307" t="s">
        <v>7</v>
      </c>
      <c r="FK3" s="308" t="s">
        <v>42</v>
      </c>
      <c r="FL3" s="310"/>
      <c r="FM3" s="310"/>
      <c r="FN3" s="310"/>
      <c r="FO3" s="310"/>
      <c r="FP3" s="310"/>
      <c r="FQ3" s="310"/>
      <c r="FR3" s="412" t="s">
        <v>8</v>
      </c>
      <c r="FS3" s="412"/>
      <c r="FT3" s="412"/>
      <c r="FU3" s="412"/>
      <c r="FV3" s="412"/>
      <c r="FW3" s="310"/>
      <c r="FX3" s="311"/>
    </row>
    <row r="4" spans="1:180" s="33" customFormat="1" ht="17" thickBot="1" x14ac:dyDescent="0.25">
      <c r="B4" s="100"/>
      <c r="F4" s="94"/>
      <c r="G4" s="214">
        <v>2008</v>
      </c>
      <c r="H4" s="214">
        <v>2009</v>
      </c>
      <c r="I4" s="214">
        <v>2010</v>
      </c>
      <c r="J4" s="214">
        <v>2011</v>
      </c>
      <c r="K4" s="214">
        <v>2012</v>
      </c>
      <c r="L4" s="214">
        <v>2013</v>
      </c>
      <c r="M4" s="95">
        <v>2014</v>
      </c>
      <c r="N4" s="95">
        <v>2015</v>
      </c>
      <c r="O4" s="95">
        <v>2016</v>
      </c>
      <c r="P4" s="95">
        <v>2017</v>
      </c>
      <c r="Q4" s="96">
        <v>2018</v>
      </c>
      <c r="R4" s="303">
        <v>43555</v>
      </c>
      <c r="S4" s="96" t="s">
        <v>43</v>
      </c>
      <c r="U4" s="100"/>
      <c r="Y4" s="132"/>
      <c r="Z4" s="138"/>
      <c r="AA4" s="214">
        <v>2008</v>
      </c>
      <c r="AB4" s="214">
        <v>2009</v>
      </c>
      <c r="AC4" s="214">
        <v>2010</v>
      </c>
      <c r="AD4" s="214">
        <v>2011</v>
      </c>
      <c r="AE4" s="214">
        <v>2012</v>
      </c>
      <c r="AF4" s="214">
        <v>2013</v>
      </c>
      <c r="AG4" s="95">
        <v>2014</v>
      </c>
      <c r="AH4" s="95">
        <v>2015</v>
      </c>
      <c r="AI4" s="95">
        <v>2016</v>
      </c>
      <c r="AJ4" s="95">
        <v>2017</v>
      </c>
      <c r="AK4" s="96">
        <v>2018</v>
      </c>
      <c r="AL4" s="303">
        <v>43555</v>
      </c>
      <c r="AM4" s="96" t="s">
        <v>43</v>
      </c>
      <c r="AO4" s="100"/>
      <c r="AS4" s="132"/>
      <c r="AT4" s="138"/>
      <c r="AU4" s="214">
        <v>2008</v>
      </c>
      <c r="AV4" s="214">
        <v>2009</v>
      </c>
      <c r="AW4" s="214">
        <v>2010</v>
      </c>
      <c r="AX4" s="214">
        <v>2011</v>
      </c>
      <c r="AY4" s="214">
        <v>2012</v>
      </c>
      <c r="AZ4" s="214">
        <v>2013</v>
      </c>
      <c r="BA4" s="95">
        <v>2014</v>
      </c>
      <c r="BB4" s="95">
        <v>2015</v>
      </c>
      <c r="BC4" s="95">
        <v>2016</v>
      </c>
      <c r="BD4" s="95">
        <v>2017</v>
      </c>
      <c r="BE4" s="96">
        <v>2018</v>
      </c>
      <c r="BF4" s="303">
        <v>43555</v>
      </c>
      <c r="BG4" s="96" t="s">
        <v>43</v>
      </c>
      <c r="BI4" s="100"/>
      <c r="BO4" s="132"/>
      <c r="BP4" s="138"/>
      <c r="BQ4" s="214">
        <v>2008</v>
      </c>
      <c r="BR4" s="214">
        <v>2009</v>
      </c>
      <c r="BS4" s="214">
        <v>2010</v>
      </c>
      <c r="BT4" s="214">
        <v>2011</v>
      </c>
      <c r="BU4" s="214">
        <v>2012</v>
      </c>
      <c r="BV4" s="214">
        <v>2013</v>
      </c>
      <c r="BW4" s="95">
        <v>2014</v>
      </c>
      <c r="BX4" s="95">
        <v>2015</v>
      </c>
      <c r="BY4" s="95">
        <v>2016</v>
      </c>
      <c r="BZ4" s="95">
        <v>2017</v>
      </c>
      <c r="CA4" s="96">
        <v>2018</v>
      </c>
      <c r="CB4" s="303">
        <v>43555</v>
      </c>
      <c r="CC4" s="96" t="s">
        <v>43</v>
      </c>
      <c r="CE4" s="100"/>
      <c r="CF4" s="132"/>
      <c r="CG4" s="138"/>
      <c r="CH4" s="214">
        <v>2008</v>
      </c>
      <c r="CI4" s="214">
        <v>2009</v>
      </c>
      <c r="CJ4" s="214">
        <v>2010</v>
      </c>
      <c r="CK4" s="214">
        <v>2011</v>
      </c>
      <c r="CL4" s="214">
        <v>2012</v>
      </c>
      <c r="CM4" s="214">
        <v>2013</v>
      </c>
      <c r="CN4" s="95">
        <v>2014</v>
      </c>
      <c r="CO4" s="95">
        <v>2015</v>
      </c>
      <c r="CP4" s="95">
        <v>2016</v>
      </c>
      <c r="CQ4" s="95">
        <v>2017</v>
      </c>
      <c r="CR4" s="96">
        <v>2018</v>
      </c>
      <c r="CS4" s="303">
        <v>43555</v>
      </c>
      <c r="CT4" s="96" t="s">
        <v>43</v>
      </c>
      <c r="CV4" s="100"/>
      <c r="CZ4" s="132"/>
      <c r="DA4" s="138"/>
      <c r="DB4" s="297">
        <v>2008</v>
      </c>
      <c r="DC4" s="297">
        <v>2009</v>
      </c>
      <c r="DD4" s="297">
        <v>2010</v>
      </c>
      <c r="DE4" s="297">
        <v>2011</v>
      </c>
      <c r="DF4" s="297">
        <v>2012</v>
      </c>
      <c r="DG4" s="297">
        <v>2013</v>
      </c>
      <c r="DH4" s="95">
        <v>2014</v>
      </c>
      <c r="DI4" s="95">
        <v>2015</v>
      </c>
      <c r="DJ4" s="95">
        <v>2016</v>
      </c>
      <c r="DK4" s="95">
        <v>2017</v>
      </c>
      <c r="DL4" s="96">
        <v>2018</v>
      </c>
      <c r="DM4" s="303">
        <v>43555</v>
      </c>
      <c r="DN4" s="96" t="s">
        <v>43</v>
      </c>
      <c r="DP4" s="100"/>
      <c r="DV4" s="132"/>
      <c r="DW4" s="138"/>
      <c r="DX4" s="214">
        <v>2008</v>
      </c>
      <c r="DY4" s="214">
        <v>2009</v>
      </c>
      <c r="DZ4" s="214">
        <v>2010</v>
      </c>
      <c r="EA4" s="214">
        <v>2011</v>
      </c>
      <c r="EB4" s="214">
        <v>2012</v>
      </c>
      <c r="EC4" s="214">
        <v>2013</v>
      </c>
      <c r="ED4" s="95">
        <v>2014</v>
      </c>
      <c r="EE4" s="95">
        <v>2015</v>
      </c>
      <c r="EF4" s="95">
        <v>2016</v>
      </c>
      <c r="EG4" s="95">
        <v>2017</v>
      </c>
      <c r="EH4" s="96">
        <v>2018</v>
      </c>
      <c r="EI4" s="303">
        <v>43555</v>
      </c>
      <c r="EJ4" s="96" t="s">
        <v>43</v>
      </c>
      <c r="EL4" s="100"/>
      <c r="EP4" s="132"/>
      <c r="EQ4" s="138"/>
      <c r="ER4" s="214">
        <v>2008</v>
      </c>
      <c r="ES4" s="214">
        <v>2009</v>
      </c>
      <c r="ET4" s="214">
        <v>2010</v>
      </c>
      <c r="EU4" s="214">
        <v>2011</v>
      </c>
      <c r="EV4" s="214">
        <v>2012</v>
      </c>
      <c r="EW4" s="214">
        <v>2013</v>
      </c>
      <c r="EX4" s="95">
        <v>2014</v>
      </c>
      <c r="EY4" s="95">
        <v>2015</v>
      </c>
      <c r="EZ4" s="95">
        <v>2016</v>
      </c>
      <c r="FA4" s="95">
        <v>2017</v>
      </c>
      <c r="FB4" s="96">
        <v>2018</v>
      </c>
      <c r="FC4" s="303">
        <v>43555</v>
      </c>
      <c r="FD4" s="96" t="s">
        <v>43</v>
      </c>
      <c r="FF4" s="100"/>
      <c r="FJ4" s="132"/>
      <c r="FK4" s="138"/>
      <c r="FL4" s="214">
        <v>2008</v>
      </c>
      <c r="FM4" s="214">
        <v>2009</v>
      </c>
      <c r="FN4" s="214">
        <v>2010</v>
      </c>
      <c r="FO4" s="214">
        <v>2011</v>
      </c>
      <c r="FP4" s="214">
        <v>2012</v>
      </c>
      <c r="FQ4" s="214">
        <v>2013</v>
      </c>
      <c r="FR4" s="95">
        <v>2014</v>
      </c>
      <c r="FS4" s="95">
        <v>2015</v>
      </c>
      <c r="FT4" s="95">
        <v>2016</v>
      </c>
      <c r="FU4" s="95">
        <v>2017</v>
      </c>
      <c r="FV4" s="96">
        <v>2018</v>
      </c>
      <c r="FW4" s="303">
        <v>43555</v>
      </c>
      <c r="FX4" s="96" t="s">
        <v>43</v>
      </c>
    </row>
    <row r="5" spans="1:180" x14ac:dyDescent="0.2">
      <c r="B5" s="101" t="s">
        <v>1</v>
      </c>
      <c r="C5" s="160" t="s">
        <v>129</v>
      </c>
      <c r="D5" s="160" t="s">
        <v>112</v>
      </c>
      <c r="E5" s="160" t="s">
        <v>111</v>
      </c>
      <c r="F5" s="87"/>
      <c r="G5" s="210"/>
      <c r="H5" s="210"/>
      <c r="I5" s="210"/>
      <c r="J5" s="210"/>
      <c r="K5" s="210"/>
      <c r="L5" s="210"/>
      <c r="M5" s="2"/>
      <c r="N5" s="2"/>
      <c r="O5" s="2"/>
      <c r="P5" s="2"/>
      <c r="Q5" s="36"/>
      <c r="R5" s="36"/>
      <c r="S5" s="36"/>
      <c r="U5" s="101" t="s">
        <v>1</v>
      </c>
      <c r="V5" s="160" t="s">
        <v>129</v>
      </c>
      <c r="W5" s="160" t="s">
        <v>112</v>
      </c>
      <c r="X5" s="160" t="s">
        <v>111</v>
      </c>
      <c r="Y5" s="81"/>
      <c r="Z5" s="139"/>
      <c r="AA5" s="210"/>
      <c r="AB5" s="210"/>
      <c r="AC5" s="210"/>
      <c r="AD5" s="210"/>
      <c r="AE5" s="210"/>
      <c r="AF5" s="210"/>
      <c r="AO5" s="101" t="s">
        <v>1</v>
      </c>
      <c r="AP5" s="160" t="s">
        <v>129</v>
      </c>
      <c r="AQ5" s="160" t="s">
        <v>112</v>
      </c>
      <c r="AR5" s="160" t="s">
        <v>111</v>
      </c>
      <c r="AS5" s="81"/>
      <c r="AT5" s="139"/>
      <c r="AU5" s="210"/>
      <c r="AV5" s="210"/>
      <c r="AW5" s="210"/>
      <c r="AX5" s="210"/>
      <c r="AY5" s="210"/>
      <c r="AZ5" s="210"/>
      <c r="BI5" s="101" t="s">
        <v>1</v>
      </c>
      <c r="BJ5" s="160" t="s">
        <v>129</v>
      </c>
      <c r="BK5" s="160" t="s">
        <v>112</v>
      </c>
      <c r="BL5" s="160" t="s">
        <v>111</v>
      </c>
      <c r="BM5" s="160" t="s">
        <v>130</v>
      </c>
      <c r="BN5" s="160" t="s">
        <v>131</v>
      </c>
      <c r="BO5" s="81"/>
      <c r="BP5" s="139"/>
      <c r="BQ5" s="210"/>
      <c r="BR5" s="210"/>
      <c r="BS5" s="210"/>
      <c r="BT5" s="210"/>
      <c r="BU5" s="210"/>
      <c r="BV5" s="210"/>
      <c r="CE5" s="101" t="s">
        <v>1</v>
      </c>
      <c r="CF5" s="81"/>
      <c r="CG5" s="139"/>
      <c r="CH5" s="210"/>
      <c r="CI5" s="210"/>
      <c r="CJ5" s="210"/>
      <c r="CK5" s="210"/>
      <c r="CL5" s="210"/>
      <c r="CM5" s="210"/>
      <c r="CV5" s="101" t="s">
        <v>1</v>
      </c>
      <c r="CW5" s="160" t="s">
        <v>129</v>
      </c>
      <c r="CX5" s="160" t="s">
        <v>112</v>
      </c>
      <c r="CY5" s="160" t="s">
        <v>111</v>
      </c>
      <c r="CZ5" s="81"/>
      <c r="DA5" s="139"/>
      <c r="DB5" s="210"/>
      <c r="DC5" s="210"/>
      <c r="DD5" s="210"/>
      <c r="DE5" s="210"/>
      <c r="DF5" s="210"/>
      <c r="DG5" s="210"/>
      <c r="DP5" s="101" t="s">
        <v>1</v>
      </c>
      <c r="DQ5" s="160" t="s">
        <v>129</v>
      </c>
      <c r="DR5" s="160" t="s">
        <v>112</v>
      </c>
      <c r="DS5" s="160" t="s">
        <v>111</v>
      </c>
      <c r="DT5" s="312" t="s">
        <v>130</v>
      </c>
      <c r="DU5" s="312" t="s">
        <v>131</v>
      </c>
      <c r="DV5" s="313"/>
      <c r="DW5" s="314"/>
      <c r="DX5" s="315"/>
      <c r="DY5" s="315"/>
      <c r="DZ5" s="315"/>
      <c r="EA5" s="315"/>
      <c r="EB5" s="315"/>
      <c r="EC5" s="315"/>
      <c r="ED5" s="316"/>
      <c r="EE5" s="316"/>
      <c r="EF5" s="316"/>
      <c r="EG5" s="316"/>
      <c r="EH5" s="317"/>
      <c r="EI5" s="318"/>
      <c r="EJ5" s="317"/>
      <c r="EL5" s="101" t="s">
        <v>1</v>
      </c>
      <c r="EM5" s="160" t="s">
        <v>129</v>
      </c>
      <c r="EN5" s="160" t="s">
        <v>112</v>
      </c>
      <c r="EO5" s="160" t="s">
        <v>111</v>
      </c>
      <c r="EP5" s="313"/>
      <c r="EQ5" s="314"/>
      <c r="ER5" s="315"/>
      <c r="ES5" s="315"/>
      <c r="ET5" s="315"/>
      <c r="EU5" s="315"/>
      <c r="EV5" s="315"/>
      <c r="EW5" s="315"/>
      <c r="EX5" s="316"/>
      <c r="EY5" s="316"/>
      <c r="EZ5" s="316"/>
      <c r="FA5" s="316"/>
      <c r="FB5" s="317"/>
      <c r="FC5" s="318"/>
      <c r="FD5" s="317"/>
      <c r="FF5" s="101" t="s">
        <v>1</v>
      </c>
      <c r="FG5" s="160" t="s">
        <v>129</v>
      </c>
      <c r="FH5" s="160" t="s">
        <v>112</v>
      </c>
      <c r="FI5" s="160" t="s">
        <v>111</v>
      </c>
      <c r="FJ5" s="313"/>
      <c r="FK5" s="314"/>
      <c r="FL5" s="315"/>
      <c r="FM5" s="315"/>
      <c r="FN5" s="315"/>
      <c r="FO5" s="315"/>
      <c r="FP5" s="315"/>
      <c r="FQ5" s="315"/>
      <c r="FR5" s="316"/>
      <c r="FS5" s="316"/>
      <c r="FT5" s="316"/>
      <c r="FU5" s="316"/>
      <c r="FV5" s="317"/>
      <c r="FW5" s="318"/>
      <c r="FX5" s="317"/>
    </row>
    <row r="6" spans="1:180" x14ac:dyDescent="0.2">
      <c r="B6" s="102" t="s">
        <v>4</v>
      </c>
      <c r="C6" s="12"/>
      <c r="D6" s="12"/>
      <c r="E6" s="12"/>
      <c r="F6" s="88">
        <v>0.6</v>
      </c>
      <c r="G6" s="215">
        <v>-0.36980000000000002</v>
      </c>
      <c r="H6" s="215">
        <v>0.28889999999999999</v>
      </c>
      <c r="I6" s="215">
        <v>0.17419999999999999</v>
      </c>
      <c r="J6" s="215">
        <v>9.7000000000000003E-3</v>
      </c>
      <c r="K6" s="215">
        <v>0.16450000000000001</v>
      </c>
      <c r="L6" s="215">
        <v>0.33450000000000002</v>
      </c>
      <c r="M6" s="5">
        <v>0.12540000000000001</v>
      </c>
      <c r="N6" s="5">
        <v>3.5999999999999999E-3</v>
      </c>
      <c r="O6" s="5">
        <v>0.1283</v>
      </c>
      <c r="P6" s="5">
        <v>0.21210000000000001</v>
      </c>
      <c r="Q6" s="35">
        <v>-5.21E-2</v>
      </c>
      <c r="R6" s="35">
        <v>0.14000000000000001</v>
      </c>
      <c r="S6" s="40">
        <f>(((1+G6)*(1+H6)*(1+I6)*(1+J6)*(1+K6)*(1+L6)*(1+M6)*(1+N6)*(1+O6)*(1+P6)*(1+Q6)*(1+R6))^(1/(11+(2/12))))-1</f>
        <v>8.543770779028681E-2</v>
      </c>
      <c r="U6" s="102" t="s">
        <v>4</v>
      </c>
      <c r="V6" s="12"/>
      <c r="W6" s="12"/>
      <c r="X6" s="12"/>
      <c r="Y6" s="82">
        <v>0.31900000000000001</v>
      </c>
      <c r="Z6" s="140">
        <f>Y6/$Y$13</f>
        <v>0.60075329566854985</v>
      </c>
      <c r="AA6" s="215">
        <v>-0.36980000000000002</v>
      </c>
      <c r="AB6" s="215">
        <v>0.28889999999999999</v>
      </c>
      <c r="AC6" s="215">
        <v>0.17419999999999999</v>
      </c>
      <c r="AD6" s="215">
        <v>9.7000000000000003E-3</v>
      </c>
      <c r="AE6" s="215">
        <v>0.16450000000000001</v>
      </c>
      <c r="AF6" s="215">
        <v>0.33450000000000002</v>
      </c>
      <c r="AG6" s="5">
        <v>0.12540000000000001</v>
      </c>
      <c r="AH6" s="5">
        <v>3.5999999999999999E-3</v>
      </c>
      <c r="AI6" s="5">
        <v>0.1283</v>
      </c>
      <c r="AJ6" s="5">
        <v>0.21210000000000001</v>
      </c>
      <c r="AK6" s="35">
        <v>-5.21E-2</v>
      </c>
      <c r="AL6" s="35">
        <v>0.14000000000000001</v>
      </c>
      <c r="AM6" s="40">
        <f t="shared" ref="AM6:AM9" si="0">(((1+AA6)*(1+AB6)*(1+AC6)*(1+AD6)*(1+AE6)*(1+AF6)*(1+AG6)*(1+AH6)*(1+AI6)*(1+AJ6)*(1+AK6)*(1+AL6))^(1/(11+(2/12))))-1</f>
        <v>8.543770779028681E-2</v>
      </c>
      <c r="AO6" s="102" t="s">
        <v>102</v>
      </c>
      <c r="AP6" s="252">
        <v>40667</v>
      </c>
      <c r="AQ6" s="226" t="s">
        <v>113</v>
      </c>
      <c r="AR6" s="224">
        <v>33991</v>
      </c>
      <c r="AS6" s="82">
        <v>0.49199999999999999</v>
      </c>
      <c r="AT6" s="140">
        <f>AS6/$AS$13</f>
        <v>0.81999999999999984</v>
      </c>
      <c r="AU6" s="258">
        <v>-0.36809999999999998</v>
      </c>
      <c r="AV6" s="259">
        <v>0.2636</v>
      </c>
      <c r="AW6" s="259">
        <v>0.15060000000000001</v>
      </c>
      <c r="AX6" s="259">
        <v>1.89E-2</v>
      </c>
      <c r="AY6" s="236">
        <v>0.15989999999999999</v>
      </c>
      <c r="AZ6" s="236">
        <v>0.3231</v>
      </c>
      <c r="BA6" s="236">
        <v>0.1346</v>
      </c>
      <c r="BB6" s="236">
        <v>1.2500000000000001E-2</v>
      </c>
      <c r="BC6" s="236">
        <v>0.12</v>
      </c>
      <c r="BD6" s="236">
        <v>0.217</v>
      </c>
      <c r="BE6" s="35">
        <v>-4.4299999999999999E-2</v>
      </c>
      <c r="BF6" s="35">
        <v>0.13600000000000001</v>
      </c>
      <c r="BG6" s="40">
        <f t="shared" ref="BG6:BG8" si="1">(((1+AU6)*(1+AV6)*(1+AW6)*(1+AX6)*(1+AY6)*(1+AZ6)*(1+BA6)*(1+BB6)*(1+BC6)*(1+BD6)*(1+BE6)*(1+BF6))^(1/(11+(2/12))))-1</f>
        <v>8.3243223204092276E-2</v>
      </c>
      <c r="BI6" s="102" t="s">
        <v>16</v>
      </c>
      <c r="BJ6" s="263">
        <v>41501</v>
      </c>
      <c r="BK6" s="12" t="s">
        <v>116</v>
      </c>
      <c r="BL6" s="243">
        <v>39500</v>
      </c>
      <c r="BM6" s="12" t="s">
        <v>73</v>
      </c>
      <c r="BN6" s="243">
        <v>38012</v>
      </c>
      <c r="BO6" s="82">
        <v>0.1052</v>
      </c>
      <c r="BP6" s="140">
        <f>BO6/$BO$13</f>
        <v>0.26020281968835024</v>
      </c>
      <c r="BQ6" s="262">
        <v>-0.32200000000000001</v>
      </c>
      <c r="BR6" s="257">
        <v>0.46510000000000001</v>
      </c>
      <c r="BS6" s="257">
        <v>0.25969999999999999</v>
      </c>
      <c r="BT6" s="257">
        <v>-9.1999999999999998E-3</v>
      </c>
      <c r="BU6" s="259">
        <v>0.18329999999999999</v>
      </c>
      <c r="BV6" s="259">
        <v>0.45950000000000002</v>
      </c>
      <c r="BW6" s="5">
        <v>7.8200000000000006E-2</v>
      </c>
      <c r="BX6" s="11">
        <v>-5.0700000000000002E-2</v>
      </c>
      <c r="BY6" s="5">
        <v>0.2354</v>
      </c>
      <c r="BZ6" s="5">
        <v>0.1268</v>
      </c>
      <c r="CA6" s="35">
        <v>-0.12089999999999999</v>
      </c>
      <c r="CB6" s="35">
        <v>0.1363</v>
      </c>
      <c r="CC6" s="40">
        <f t="shared" ref="CC6:CC9" si="2">(((1+BQ6)*(1+BR6)*(1+BS6)*(1+BT6)*(1+BU6)*(1+BV6)*(1+BW6)*(1+BX6)*(1+BY6)*(1+BZ6)*(1+CA6)*(1+CB6))^(1/(11+(2/12))))-1</f>
        <v>0.10493745142544064</v>
      </c>
      <c r="CE6" s="102" t="s">
        <v>90</v>
      </c>
      <c r="CF6" s="82">
        <v>0.4</v>
      </c>
      <c r="CG6" s="140">
        <f>CF6/$CF$13</f>
        <v>1</v>
      </c>
      <c r="CH6" s="215">
        <v>-0.3669</v>
      </c>
      <c r="CI6" s="215">
        <v>0.27960000000000002</v>
      </c>
      <c r="CJ6" s="215">
        <v>0.17319999999999999</v>
      </c>
      <c r="CK6" s="215">
        <v>7.7000000000000002E-3</v>
      </c>
      <c r="CL6" s="215">
        <v>0.15859999999999999</v>
      </c>
      <c r="CM6" s="215">
        <v>0.33539999999999998</v>
      </c>
      <c r="CN6" s="5">
        <v>0.13420000000000001</v>
      </c>
      <c r="CO6" s="5">
        <v>2.5000000000000001E-3</v>
      </c>
      <c r="CP6" s="5">
        <v>0.12230000000000001</v>
      </c>
      <c r="CQ6" s="5">
        <v>0.2117</v>
      </c>
      <c r="CR6" s="35">
        <v>-5.2900000000000003E-2</v>
      </c>
      <c r="CS6" s="35">
        <v>0.1268</v>
      </c>
      <c r="CT6" s="40">
        <v>0.14299999999999999</v>
      </c>
      <c r="CV6" s="102" t="s">
        <v>29</v>
      </c>
      <c r="CX6" s="12"/>
      <c r="CY6" s="12"/>
      <c r="CZ6" s="82">
        <v>0.09</v>
      </c>
      <c r="DA6" s="140">
        <f>CZ6/$CZ$13</f>
        <v>0.16666666666666666</v>
      </c>
      <c r="DB6" s="215">
        <v>-0.36630000000000001</v>
      </c>
      <c r="DC6" s="215">
        <v>0.2717</v>
      </c>
      <c r="DD6" s="215">
        <v>0.107</v>
      </c>
      <c r="DE6" s="215">
        <v>2.7799999999999998E-2</v>
      </c>
      <c r="DF6" s="215">
        <v>0.16800000000000001</v>
      </c>
      <c r="DG6" s="215">
        <v>0.308</v>
      </c>
      <c r="DH6" s="5">
        <v>0.11260000000000001</v>
      </c>
      <c r="DI6" s="11">
        <v>-3.1399999999999997E-2</v>
      </c>
      <c r="DJ6" s="5">
        <v>0.13489999999999999</v>
      </c>
      <c r="DK6" s="5">
        <v>0.16889999999999999</v>
      </c>
      <c r="DL6" s="35">
        <v>-8.5300000000000001E-2</v>
      </c>
      <c r="DM6" s="35">
        <v>0.1196</v>
      </c>
      <c r="DN6" s="40">
        <f t="shared" ref="DN6:DN10" si="3">(((1+DB6)*(1+DC6)*(1+DD6)*(1+DE6)*(1+DF6)*(1+DG6)*(1+DH6)*(1+DI6)*(1+DJ6)*(1+DK6)*(1+DL6)*(1+DM6))^(1/(11+(2/12))))-1</f>
        <v>6.6435268569504435E-2</v>
      </c>
      <c r="DP6" s="102" t="s">
        <v>124</v>
      </c>
      <c r="DQ6" s="252">
        <v>38006</v>
      </c>
      <c r="DR6" s="12"/>
      <c r="DS6" s="12"/>
      <c r="DT6" s="12"/>
      <c r="DU6" s="12"/>
      <c r="DV6" s="319">
        <v>0.1167</v>
      </c>
      <c r="DW6" s="320">
        <f>DV6/$DV$14</f>
        <v>0.2652272727272727</v>
      </c>
      <c r="DX6" s="237">
        <v>-0.36480000000000001</v>
      </c>
      <c r="DY6" s="215">
        <v>0.26590000000000003</v>
      </c>
      <c r="DZ6" s="215">
        <v>0.16209999999999999</v>
      </c>
      <c r="EA6" s="215">
        <v>1.7299999999999999E-2</v>
      </c>
      <c r="EB6" s="215">
        <v>0.1583</v>
      </c>
      <c r="EC6" s="215">
        <v>0.33310000000000001</v>
      </c>
      <c r="ED6" s="321">
        <v>0.13519999999999999</v>
      </c>
      <c r="EE6" s="322">
        <v>9.1000000000000004E-3</v>
      </c>
      <c r="EF6" s="322">
        <v>0.12609999999999999</v>
      </c>
      <c r="EG6" s="322">
        <v>0.21379999999999999</v>
      </c>
      <c r="EH6" s="35">
        <v>-5.3100000000000001E-2</v>
      </c>
      <c r="EI6" s="35">
        <v>0.13880000000000001</v>
      </c>
      <c r="EJ6" s="40">
        <f t="shared" ref="EJ6:EJ11" si="4">(((1+DX6)*(1+DY6)*(1+DZ6)*(1+EA6)*(1+EB6)*(1+EC6)*(1+ED6)*(1+EE6)*(1+EF6)*(1+EG6)*(1+EH6)*(1+EI6))^(1/(11+(2/12))))-1</f>
        <v>8.4672599639900703E-2</v>
      </c>
      <c r="EL6" s="102" t="s">
        <v>148</v>
      </c>
      <c r="EM6" s="252">
        <v>36668</v>
      </c>
      <c r="EN6" s="12"/>
      <c r="EO6" s="12"/>
      <c r="EP6" s="319">
        <v>0.56000000000000005</v>
      </c>
      <c r="EQ6" s="320">
        <f>EP6/$EP$14</f>
        <v>1</v>
      </c>
      <c r="ER6" s="340">
        <v>-0.3715</v>
      </c>
      <c r="ES6" s="35">
        <v>0.28249999999999997</v>
      </c>
      <c r="ET6" s="35">
        <v>0.1686</v>
      </c>
      <c r="EU6" s="35">
        <v>7.7000000000000002E-3</v>
      </c>
      <c r="EV6" s="35">
        <v>0.16439999999999999</v>
      </c>
      <c r="EW6" s="35">
        <v>0.3301</v>
      </c>
      <c r="EX6" s="35">
        <v>0.1239</v>
      </c>
      <c r="EY6" s="35">
        <v>3.3999999999999998E-3</v>
      </c>
      <c r="EZ6" s="35">
        <v>0.12640000000000001</v>
      </c>
      <c r="FA6" s="35">
        <v>0.2097</v>
      </c>
      <c r="FB6" s="35">
        <v>-5.4100000000000002E-2</v>
      </c>
      <c r="FC6" s="35">
        <v>0.13880000000000001</v>
      </c>
      <c r="FD6" s="40">
        <f t="shared" ref="FD6" si="5">(((1+ER6)*(1+ES6)*(1+ET6)*(1+EU6)*(1+EV6)*(1+EW6)*(1+EX6)*(1+EY6)*(1+EZ6)*(1+FA6)*(1+FB6)*(1+FC6))^(1/(11+(2/12))))-1</f>
        <v>8.2894293556573517E-2</v>
      </c>
      <c r="FF6" s="102" t="s">
        <v>51</v>
      </c>
      <c r="FG6" s="252">
        <v>40441</v>
      </c>
      <c r="FH6" s="12" t="s">
        <v>154</v>
      </c>
      <c r="FI6" s="323">
        <v>38011</v>
      </c>
      <c r="FJ6" s="319">
        <v>0.28999999999999998</v>
      </c>
      <c r="FK6" s="320">
        <f>FJ6/FJ14</f>
        <v>0.56862745098039214</v>
      </c>
      <c r="FL6" s="338">
        <v>-0.41560000000000002</v>
      </c>
      <c r="FM6" s="339">
        <v>0.40439999999999998</v>
      </c>
      <c r="FN6" s="339">
        <v>0.25679999999999997</v>
      </c>
      <c r="FO6" s="35">
        <v>1.89E-2</v>
      </c>
      <c r="FP6" s="35">
        <v>0.16</v>
      </c>
      <c r="FQ6" s="35">
        <v>0.32390000000000002</v>
      </c>
      <c r="FR6" s="35">
        <v>0.13550000000000001</v>
      </c>
      <c r="FS6" s="35">
        <v>1.3100000000000001E-2</v>
      </c>
      <c r="FT6" s="35">
        <v>0.1217</v>
      </c>
      <c r="FU6" s="35">
        <v>0.2177</v>
      </c>
      <c r="FV6" s="35">
        <v>-4.4999999999999998E-2</v>
      </c>
      <c r="FW6" s="35">
        <v>0.13569999999999999</v>
      </c>
      <c r="FX6" s="40">
        <f t="shared" ref="FX6:FX8" si="6">(((1+FL6)*(1+FM6)*(1+FN6)*(1+FO6)*(1+FP6)*(1+FQ6)*(1+FR6)*(1+FS6)*(1+FT6)*(1+FU6)*(1+FV6)*(1+FW6))^(1/(11+(2/12))))-1</f>
        <v>9.4844459270499115E-2</v>
      </c>
    </row>
    <row r="7" spans="1:180" x14ac:dyDescent="0.2">
      <c r="F7" s="88"/>
      <c r="G7" s="29"/>
      <c r="H7" s="29"/>
      <c r="I7" s="29"/>
      <c r="J7" s="29"/>
      <c r="K7" s="29"/>
      <c r="L7" s="29"/>
      <c r="M7" s="4"/>
      <c r="N7" s="4"/>
      <c r="O7" s="4"/>
      <c r="P7" s="4"/>
      <c r="Q7" s="41"/>
      <c r="R7" s="41"/>
      <c r="S7" s="41"/>
      <c r="U7" s="102" t="s">
        <v>71</v>
      </c>
      <c r="V7" s="12"/>
      <c r="W7" s="12"/>
      <c r="X7" s="12"/>
      <c r="Y7" s="82">
        <v>8.5000000000000006E-2</v>
      </c>
      <c r="Z7" s="140">
        <f>Y7/$Y$13</f>
        <v>0.160075329566855</v>
      </c>
      <c r="AA7" s="215">
        <v>-0.35870000000000002</v>
      </c>
      <c r="AB7" s="215">
        <v>0.1986</v>
      </c>
      <c r="AC7" s="215">
        <v>0.1454</v>
      </c>
      <c r="AD7" s="215">
        <v>1.11E-2</v>
      </c>
      <c r="AE7" s="215">
        <v>0.15190000000000001</v>
      </c>
      <c r="AF7" s="215">
        <v>0.33100000000000002</v>
      </c>
      <c r="AG7" s="5">
        <v>0.13170000000000001</v>
      </c>
      <c r="AH7" s="5">
        <v>-9.7999999999999997E-3</v>
      </c>
      <c r="AI7" s="5">
        <v>0.17119999999999999</v>
      </c>
      <c r="AJ7" s="5">
        <v>0.1714</v>
      </c>
      <c r="AK7" s="35">
        <v>-5.4399999999999997E-2</v>
      </c>
      <c r="AL7" s="35">
        <v>0.10639999999999999</v>
      </c>
      <c r="AM7" s="40">
        <f t="shared" si="0"/>
        <v>7.2954177613409943E-2</v>
      </c>
      <c r="AO7" s="102" t="s">
        <v>103</v>
      </c>
      <c r="AP7" s="252">
        <v>40794</v>
      </c>
      <c r="AQ7" s="226" t="s">
        <v>114</v>
      </c>
      <c r="AR7" s="224">
        <v>36668</v>
      </c>
      <c r="AS7" s="82">
        <v>0.06</v>
      </c>
      <c r="AT7" s="140">
        <f t="shared" ref="AT7:AT8" si="7">AS7/$AS$13</f>
        <v>9.9999999999999978E-2</v>
      </c>
      <c r="AU7" s="258">
        <v>-0.34129999999999999</v>
      </c>
      <c r="AV7" s="259">
        <v>0.28510000000000002</v>
      </c>
      <c r="AW7" s="259">
        <v>0.26929999999999998</v>
      </c>
      <c r="AX7" s="260">
        <v>-4.4400000000000002E-2</v>
      </c>
      <c r="AY7" s="236">
        <v>0.16700000000000001</v>
      </c>
      <c r="AZ7" s="236">
        <v>0.38690000000000002</v>
      </c>
      <c r="BA7" s="236">
        <v>5.0299999999999997E-2</v>
      </c>
      <c r="BB7" s="11">
        <v>-4.4699999999999997E-2</v>
      </c>
      <c r="BC7" s="236">
        <v>0.216</v>
      </c>
      <c r="BD7" s="236">
        <v>0.1459</v>
      </c>
      <c r="BE7" s="35">
        <v>-0.1103</v>
      </c>
      <c r="BF7" s="35">
        <v>0.1459</v>
      </c>
      <c r="BG7" s="40">
        <f t="shared" si="1"/>
        <v>8.0283492211079555E-2</v>
      </c>
      <c r="BI7" s="102" t="s">
        <v>17</v>
      </c>
      <c r="BJ7" s="263">
        <v>41501</v>
      </c>
      <c r="BK7" s="12" t="s">
        <v>117</v>
      </c>
      <c r="BL7" s="243">
        <v>38705</v>
      </c>
      <c r="BM7" s="12"/>
      <c r="BN7" s="12"/>
      <c r="BO7" s="82">
        <v>0.1618</v>
      </c>
      <c r="BP7" s="140">
        <f>BO7/$BO$13</f>
        <v>0.40019787286668318</v>
      </c>
      <c r="BQ7" s="257">
        <v>-0.4</v>
      </c>
      <c r="BR7" s="257">
        <v>0.41760000000000003</v>
      </c>
      <c r="BS7" s="257">
        <v>0.19670000000000001</v>
      </c>
      <c r="BT7" s="257">
        <v>-4.1999999999999997E-3</v>
      </c>
      <c r="BU7" s="257">
        <v>0.16789999999999999</v>
      </c>
      <c r="BV7" s="257">
        <v>0.35139999999999999</v>
      </c>
      <c r="BW7" s="5">
        <v>0.1244</v>
      </c>
      <c r="BX7" s="11">
        <v>-2.98E-2</v>
      </c>
      <c r="BY7" s="5">
        <v>0.16400000000000001</v>
      </c>
      <c r="BZ7" s="5">
        <v>0.1711</v>
      </c>
      <c r="CA7" s="35">
        <v>-7.3099999999999998E-2</v>
      </c>
      <c r="CB7" s="35">
        <v>0.123</v>
      </c>
      <c r="CC7" s="40">
        <f t="shared" si="2"/>
        <v>8.4588768558691463E-2</v>
      </c>
      <c r="CE7" s="102"/>
      <c r="CF7" s="82"/>
      <c r="CG7" s="140"/>
      <c r="CH7" s="211"/>
      <c r="CI7" s="211"/>
      <c r="CJ7" s="211"/>
      <c r="CK7" s="211"/>
      <c r="CL7" s="211"/>
      <c r="CM7" s="211"/>
      <c r="CN7" s="5"/>
      <c r="CO7" s="11"/>
      <c r="CP7" s="5"/>
      <c r="CQ7" s="5"/>
      <c r="CR7" s="40"/>
      <c r="CS7" s="40"/>
      <c r="CT7" s="40"/>
      <c r="CV7" s="102" t="s">
        <v>30</v>
      </c>
      <c r="CX7" s="12"/>
      <c r="CY7" s="12"/>
      <c r="CZ7" s="82">
        <v>4.4999999999999998E-2</v>
      </c>
      <c r="DA7" s="140">
        <f>CZ7/$CZ$13</f>
        <v>8.3333333333333329E-2</v>
      </c>
      <c r="DB7" s="215">
        <v>-0.40289999999999998</v>
      </c>
      <c r="DC7" s="215">
        <v>0.36449999999999999</v>
      </c>
      <c r="DD7" s="215">
        <v>0.27639999999999998</v>
      </c>
      <c r="DE7" s="215">
        <v>-1.72E-2</v>
      </c>
      <c r="DF7" s="215">
        <v>0.1507</v>
      </c>
      <c r="DG7" s="215">
        <v>0.44590000000000002</v>
      </c>
      <c r="DH7" s="5">
        <v>4.0800000000000003E-2</v>
      </c>
      <c r="DI7" s="11">
        <v>-4.2200000000000001E-2</v>
      </c>
      <c r="DJ7" s="5">
        <v>0.12470000000000001</v>
      </c>
      <c r="DK7" s="5">
        <v>0.23100000000000001</v>
      </c>
      <c r="DL7" s="35">
        <v>-2.3900000000000001E-2</v>
      </c>
      <c r="DM7" s="35">
        <v>0.17549999999999999</v>
      </c>
      <c r="DN7" s="40">
        <f t="shared" si="3"/>
        <v>9.2767492998616641E-2</v>
      </c>
      <c r="DP7" s="102" t="s">
        <v>141</v>
      </c>
      <c r="DQ7" s="323">
        <v>40120</v>
      </c>
      <c r="DR7" s="12" t="s">
        <v>142</v>
      </c>
      <c r="DS7" s="224">
        <v>36689</v>
      </c>
      <c r="DT7" s="224"/>
      <c r="DU7" s="224"/>
      <c r="DV7" s="319">
        <v>0.1167</v>
      </c>
      <c r="DW7" s="320">
        <f t="shared" ref="DW7:DW11" si="8">DV7/$DV$14</f>
        <v>0.2652272727272727</v>
      </c>
      <c r="DX7" s="324">
        <v>-0.37069999999999997</v>
      </c>
      <c r="DY7" s="325">
        <v>0.28239999999999998</v>
      </c>
      <c r="DZ7" s="215">
        <v>0.1709</v>
      </c>
      <c r="EA7" s="215">
        <v>1.37E-2</v>
      </c>
      <c r="EB7" s="215">
        <v>0.16350000000000001</v>
      </c>
      <c r="EC7" s="215">
        <v>0.33200000000000002</v>
      </c>
      <c r="ED7" s="321">
        <v>0.12690000000000001</v>
      </c>
      <c r="EE7" s="322">
        <v>3.8999999999999998E-3</v>
      </c>
      <c r="EF7" s="322">
        <v>0.12659999999999999</v>
      </c>
      <c r="EG7" s="322">
        <v>0.21199999999999999</v>
      </c>
      <c r="EH7" s="35">
        <v>-5.2999999999999999E-2</v>
      </c>
      <c r="EI7" s="35">
        <v>0.1401</v>
      </c>
      <c r="EJ7" s="40">
        <f t="shared" si="4"/>
        <v>8.4572796629538427E-2</v>
      </c>
      <c r="EL7" s="102"/>
      <c r="EM7" s="323"/>
      <c r="EN7" s="12"/>
      <c r="EO7" s="224"/>
      <c r="EP7" s="319"/>
      <c r="EQ7" s="320"/>
      <c r="ER7" s="383"/>
      <c r="ES7" s="242"/>
      <c r="ET7" s="215"/>
      <c r="EU7" s="215"/>
      <c r="EV7" s="215"/>
      <c r="EW7" s="215"/>
      <c r="EX7" s="321"/>
      <c r="EY7" s="322"/>
      <c r="EZ7" s="322"/>
      <c r="FA7" s="322"/>
      <c r="FB7" s="35"/>
      <c r="FC7" s="35"/>
      <c r="FD7" s="48"/>
      <c r="FF7" s="102" t="s">
        <v>153</v>
      </c>
      <c r="FG7" s="323">
        <v>38011</v>
      </c>
      <c r="FH7" s="12"/>
      <c r="FI7" s="224"/>
      <c r="FJ7" s="319">
        <v>0.13</v>
      </c>
      <c r="FK7" s="320">
        <f>FJ7/$FJ$14</f>
        <v>0.25490196078431371</v>
      </c>
      <c r="FL7" s="340">
        <v>-0.3619</v>
      </c>
      <c r="FM7" s="35">
        <v>0.3659</v>
      </c>
      <c r="FN7" s="35">
        <v>0.28110000000000002</v>
      </c>
      <c r="FO7" s="340">
        <v>-2.7799999999999998E-2</v>
      </c>
      <c r="FP7" s="35">
        <v>0.18290000000000001</v>
      </c>
      <c r="FQ7" s="35">
        <v>0.377</v>
      </c>
      <c r="FR7" s="35">
        <v>7.6300000000000007E-2</v>
      </c>
      <c r="FS7" s="35">
        <v>-3.7600000000000001E-2</v>
      </c>
      <c r="FT7" s="35">
        <v>0.18440000000000001</v>
      </c>
      <c r="FU7" s="35">
        <v>0.16259999999999999</v>
      </c>
      <c r="FV7" s="35">
        <v>-9.3299999999999994E-2</v>
      </c>
      <c r="FW7" s="35">
        <v>0.1613</v>
      </c>
      <c r="FX7" s="40">
        <f t="shared" si="6"/>
        <v>9.1399973260614109E-2</v>
      </c>
    </row>
    <row r="8" spans="1:180" x14ac:dyDescent="0.2">
      <c r="F8" s="88"/>
      <c r="G8" s="29"/>
      <c r="H8" s="29"/>
      <c r="I8" s="29"/>
      <c r="J8" s="29"/>
      <c r="K8" s="29"/>
      <c r="L8" s="29"/>
      <c r="M8" s="4"/>
      <c r="N8" s="4"/>
      <c r="O8" s="4"/>
      <c r="P8" s="4"/>
      <c r="Q8" s="41"/>
      <c r="R8" s="41"/>
      <c r="S8" s="41"/>
      <c r="U8" s="102" t="s">
        <v>72</v>
      </c>
      <c r="V8" s="12"/>
      <c r="W8" s="12"/>
      <c r="X8" s="12"/>
      <c r="Y8" s="82">
        <v>6.9000000000000006E-2</v>
      </c>
      <c r="Z8" s="140">
        <f>Y8/$Y$13</f>
        <v>0.12994350282485875</v>
      </c>
      <c r="AA8" s="215">
        <v>-0.36649999999999999</v>
      </c>
      <c r="AB8" s="215">
        <v>0.38229999999999997</v>
      </c>
      <c r="AC8" s="215">
        <v>0.21759999999999999</v>
      </c>
      <c r="AD8" s="215">
        <v>-4.0000000000000001E-3</v>
      </c>
      <c r="AE8" s="215">
        <v>0.16020000000000001</v>
      </c>
      <c r="AF8" s="215">
        <v>0.37759999999999999</v>
      </c>
      <c r="AG8" s="5">
        <v>0.1396</v>
      </c>
      <c r="AH8" s="5">
        <v>-1.89E-2</v>
      </c>
      <c r="AI8" s="5">
        <v>0.154</v>
      </c>
      <c r="AJ8" s="5">
        <v>0.17069999999999999</v>
      </c>
      <c r="AK8" s="35">
        <v>-0.1245</v>
      </c>
      <c r="AL8" s="35">
        <v>0.13800000000000001</v>
      </c>
      <c r="AM8" s="40">
        <f t="shared" si="0"/>
        <v>8.7610107302221296E-2</v>
      </c>
      <c r="AO8" s="102" t="s">
        <v>104</v>
      </c>
      <c r="AP8" s="252">
        <v>40794</v>
      </c>
      <c r="AQ8" s="226" t="s">
        <v>115</v>
      </c>
      <c r="AR8" s="224">
        <v>37089</v>
      </c>
      <c r="AS8" s="82">
        <v>4.8000000000000001E-2</v>
      </c>
      <c r="AT8" s="140">
        <f t="shared" si="7"/>
        <v>7.9999999999999988E-2</v>
      </c>
      <c r="AU8" s="258">
        <v>-0.41370000000000001</v>
      </c>
      <c r="AV8" s="259">
        <v>0.40660000000000002</v>
      </c>
      <c r="AW8" s="259">
        <v>0.25359999999999999</v>
      </c>
      <c r="AX8" s="259">
        <v>-1.77E-2</v>
      </c>
      <c r="AY8" s="236">
        <v>0.17080000000000001</v>
      </c>
      <c r="AZ8" s="236">
        <v>0.3453</v>
      </c>
      <c r="BA8" s="236">
        <v>0.1305</v>
      </c>
      <c r="BB8" s="11">
        <v>-2.6200000000000001E-2</v>
      </c>
      <c r="BC8" s="5">
        <v>0.13689999999999999</v>
      </c>
      <c r="BD8" s="236">
        <v>0.18260000000000001</v>
      </c>
      <c r="BE8" s="35">
        <v>-9.01E-2</v>
      </c>
      <c r="BF8" s="35">
        <v>0.16619999999999999</v>
      </c>
      <c r="BG8" s="40">
        <f t="shared" si="1"/>
        <v>8.599170448436122E-2</v>
      </c>
      <c r="BI8" s="102" t="s">
        <v>18</v>
      </c>
      <c r="BJ8" s="264">
        <v>40120</v>
      </c>
      <c r="BK8" s="12" t="s">
        <v>128</v>
      </c>
      <c r="BL8" s="221">
        <v>36668</v>
      </c>
      <c r="BM8" s="12"/>
      <c r="BN8" s="12"/>
      <c r="BO8" s="82">
        <v>6.3100000000000003E-2</v>
      </c>
      <c r="BP8" s="140">
        <f>BO8/$BO$13</f>
        <v>0.15607222359633938</v>
      </c>
      <c r="BQ8" s="257">
        <v>-0.31519999999999998</v>
      </c>
      <c r="BR8" s="257">
        <v>0.25879999999999997</v>
      </c>
      <c r="BS8" s="215">
        <v>0.28610000000000002</v>
      </c>
      <c r="BT8" s="215">
        <v>-3.09E-2</v>
      </c>
      <c r="BU8" s="236">
        <v>0.1832</v>
      </c>
      <c r="BV8" s="236">
        <v>0.39510000000000001</v>
      </c>
      <c r="BW8" s="5">
        <v>6.5500000000000003E-2</v>
      </c>
      <c r="BX8" s="11">
        <v>-4.1599999999999998E-2</v>
      </c>
      <c r="BY8" s="5">
        <v>0.1996</v>
      </c>
      <c r="BZ8" s="5">
        <v>0.14929999999999999</v>
      </c>
      <c r="CA8" s="35">
        <v>-0.1177</v>
      </c>
      <c r="CB8" s="35">
        <v>0.15529999999999999</v>
      </c>
      <c r="CC8" s="40">
        <f t="shared" si="2"/>
        <v>8.7256728142644402E-2</v>
      </c>
      <c r="CE8" s="102"/>
      <c r="CF8" s="82"/>
      <c r="CG8" s="140"/>
      <c r="CH8" s="211"/>
      <c r="CI8" s="211"/>
      <c r="CJ8" s="211"/>
      <c r="CK8" s="211"/>
      <c r="CL8" s="211"/>
      <c r="CM8" s="211"/>
      <c r="CN8" s="5"/>
      <c r="CO8" s="5"/>
      <c r="CP8" s="11"/>
      <c r="CQ8" s="5"/>
      <c r="CR8" s="40"/>
      <c r="CS8" s="40"/>
      <c r="CT8" s="40"/>
      <c r="CV8" s="102" t="s">
        <v>31</v>
      </c>
      <c r="CX8" s="12"/>
      <c r="CY8" s="12"/>
      <c r="CZ8" s="82">
        <v>0.09</v>
      </c>
      <c r="DA8" s="140">
        <f>CZ8/$CZ$13</f>
        <v>0.16666666666666666</v>
      </c>
      <c r="DB8" s="215">
        <v>-0.37690000000000001</v>
      </c>
      <c r="DC8" s="215">
        <v>0.35139999999999999</v>
      </c>
      <c r="DD8" s="215">
        <v>0.1174</v>
      </c>
      <c r="DE8" s="215">
        <v>-5.3E-3</v>
      </c>
      <c r="DF8" s="215">
        <v>0.18540000000000001</v>
      </c>
      <c r="DG8" s="215">
        <v>0.35709999999999997</v>
      </c>
      <c r="DH8" s="5">
        <v>0.13200000000000001</v>
      </c>
      <c r="DI8" s="5">
        <v>8.6099999999999996E-2</v>
      </c>
      <c r="DJ8" s="11">
        <v>-5.8999999999999999E-3</v>
      </c>
      <c r="DK8" s="5">
        <v>0.31740000000000002</v>
      </c>
      <c r="DL8" s="35">
        <v>7.4999999999999997E-3</v>
      </c>
      <c r="DM8" s="35">
        <v>0.16220000000000001</v>
      </c>
      <c r="DN8" s="40">
        <f t="shared" si="3"/>
        <v>9.7935775332096631E-2</v>
      </c>
      <c r="DP8" s="102" t="s">
        <v>4</v>
      </c>
      <c r="DQ8" s="252">
        <v>37035</v>
      </c>
      <c r="DR8" s="12"/>
      <c r="DS8" s="12"/>
      <c r="DT8" s="12"/>
      <c r="DU8" s="12"/>
      <c r="DV8" s="319">
        <v>0.1166</v>
      </c>
      <c r="DW8" s="320">
        <f t="shared" si="8"/>
        <v>0.26499999999999996</v>
      </c>
      <c r="DX8" s="237">
        <v>-0.36980000000000002</v>
      </c>
      <c r="DY8" s="215">
        <v>0.28889999999999999</v>
      </c>
      <c r="DZ8" s="215">
        <v>0.17419999999999999</v>
      </c>
      <c r="EA8" s="215">
        <v>9.7000000000000003E-3</v>
      </c>
      <c r="EB8" s="215">
        <v>0.16450000000000001</v>
      </c>
      <c r="EC8" s="215">
        <v>0.33450000000000002</v>
      </c>
      <c r="ED8" s="321">
        <v>0.12540000000000001</v>
      </c>
      <c r="EE8" s="322">
        <v>3.5999999999999999E-3</v>
      </c>
      <c r="EF8" s="322">
        <v>0.1283</v>
      </c>
      <c r="EG8" s="322">
        <v>0.21210000000000001</v>
      </c>
      <c r="EH8" s="35">
        <v>-5.21E-2</v>
      </c>
      <c r="EI8" s="35">
        <v>2.81E-2</v>
      </c>
      <c r="EJ8" s="40">
        <f t="shared" si="4"/>
        <v>7.5441375990836113E-2</v>
      </c>
      <c r="EL8" s="102"/>
      <c r="EM8" s="252"/>
      <c r="EN8" s="12"/>
      <c r="EO8" s="12"/>
      <c r="EP8" s="319"/>
      <c r="EQ8" s="320"/>
      <c r="ER8" s="237"/>
      <c r="ES8" s="215"/>
      <c r="ET8" s="215"/>
      <c r="EU8" s="215"/>
      <c r="EV8" s="215"/>
      <c r="EW8" s="215"/>
      <c r="EX8" s="321"/>
      <c r="EY8" s="322"/>
      <c r="EZ8" s="322"/>
      <c r="FA8" s="322"/>
      <c r="FB8" s="35"/>
      <c r="FC8" s="35"/>
      <c r="FD8" s="48"/>
      <c r="FF8" s="102" t="s">
        <v>154</v>
      </c>
      <c r="FG8" s="323">
        <v>38011</v>
      </c>
      <c r="FH8" s="12"/>
      <c r="FI8" s="12"/>
      <c r="FJ8" s="326">
        <v>0.09</v>
      </c>
      <c r="FK8" s="320">
        <f>FJ8/$FJ$14</f>
        <v>0.1764705882352941</v>
      </c>
      <c r="FL8" s="340">
        <v>-0.41560000000000002</v>
      </c>
      <c r="FM8" s="35">
        <v>0.40439999999999998</v>
      </c>
      <c r="FN8" s="35">
        <v>0.25679999999999997</v>
      </c>
      <c r="FO8" s="340">
        <v>-2.0799999999999999E-2</v>
      </c>
      <c r="FP8" s="35">
        <v>0.16220000000000001</v>
      </c>
      <c r="FQ8" s="35">
        <v>0.35039999999999999</v>
      </c>
      <c r="FR8" s="35">
        <v>0.13750000000000001</v>
      </c>
      <c r="FS8" s="35">
        <v>-1.35E-2</v>
      </c>
      <c r="FT8" s="35">
        <v>0.11260000000000001</v>
      </c>
      <c r="FU8" s="35">
        <v>0.19270000000000001</v>
      </c>
      <c r="FV8" s="35">
        <v>-9.2200000000000004E-2</v>
      </c>
      <c r="FW8" s="35">
        <v>0.1673</v>
      </c>
      <c r="FX8" s="40">
        <f t="shared" si="6"/>
        <v>8.556870259489946E-2</v>
      </c>
    </row>
    <row r="9" spans="1:180" x14ac:dyDescent="0.2">
      <c r="F9" s="88"/>
      <c r="G9" s="29"/>
      <c r="H9" s="29"/>
      <c r="I9" s="29"/>
      <c r="J9" s="29"/>
      <c r="K9" s="29"/>
      <c r="L9" s="29"/>
      <c r="M9" s="4"/>
      <c r="N9" s="4"/>
      <c r="O9" s="4"/>
      <c r="P9" s="4"/>
      <c r="Q9" s="41"/>
      <c r="R9" s="41"/>
      <c r="S9" s="41"/>
      <c r="U9" s="102" t="s">
        <v>73</v>
      </c>
      <c r="V9" s="12"/>
      <c r="W9" s="12"/>
      <c r="X9" s="12"/>
      <c r="Y9" s="82">
        <v>5.8000000000000003E-2</v>
      </c>
      <c r="Z9" s="140">
        <f>Y9/$Y$13</f>
        <v>0.10922787193973635</v>
      </c>
      <c r="AA9" s="215">
        <v>-0.32200000000000001</v>
      </c>
      <c r="AB9" s="215">
        <v>0.30919999999999997</v>
      </c>
      <c r="AC9" s="215">
        <v>0.251</v>
      </c>
      <c r="AD9" s="215">
        <v>-4.2299999999999997E-2</v>
      </c>
      <c r="AE9" s="215">
        <v>0.1898</v>
      </c>
      <c r="AF9" s="215">
        <v>0.36549999999999999</v>
      </c>
      <c r="AG9" s="5">
        <v>0.1055</v>
      </c>
      <c r="AH9" s="5">
        <v>-4.7600000000000003E-2</v>
      </c>
      <c r="AI9" s="5">
        <v>0.249</v>
      </c>
      <c r="AJ9" s="5">
        <v>0.11799999999999999</v>
      </c>
      <c r="AK9" s="35">
        <v>-0.1226</v>
      </c>
      <c r="AL9" s="35">
        <v>0.1338</v>
      </c>
      <c r="AM9" s="40">
        <f t="shared" si="0"/>
        <v>8.6561079574406063E-2</v>
      </c>
      <c r="AO9" s="102"/>
      <c r="AP9" s="253"/>
      <c r="AQ9" s="12"/>
      <c r="AR9" s="12"/>
      <c r="AS9" s="82"/>
      <c r="AT9" s="140"/>
      <c r="AU9" s="211"/>
      <c r="AV9" s="211"/>
      <c r="AW9" s="211"/>
      <c r="AX9" s="211"/>
      <c r="AY9" s="211"/>
      <c r="AZ9" s="211"/>
      <c r="BA9" s="5"/>
      <c r="BB9" s="5"/>
      <c r="BC9" s="5"/>
      <c r="BD9" s="5"/>
      <c r="BE9" s="40"/>
      <c r="BF9" s="40"/>
      <c r="BG9" s="40"/>
      <c r="BI9" s="102" t="s">
        <v>19</v>
      </c>
      <c r="BJ9" s="221">
        <v>40121</v>
      </c>
      <c r="BK9" s="12" t="s">
        <v>113</v>
      </c>
      <c r="BL9" s="221">
        <v>33991</v>
      </c>
      <c r="BM9" s="12"/>
      <c r="BN9" s="12"/>
      <c r="BO9" s="82">
        <v>7.4200000000000002E-2</v>
      </c>
      <c r="BP9" s="140">
        <f>BO9/$BO$13</f>
        <v>0.18352708384862726</v>
      </c>
      <c r="BQ9" s="257">
        <v>-0.36809999999999998</v>
      </c>
      <c r="BR9" s="257">
        <v>0.2636</v>
      </c>
      <c r="BS9" s="215">
        <v>0.15909999999999999</v>
      </c>
      <c r="BT9" s="215">
        <v>1.55E-2</v>
      </c>
      <c r="BU9" s="236">
        <v>0.16089999999999999</v>
      </c>
      <c r="BV9" s="236">
        <v>0.32429999999999998</v>
      </c>
      <c r="BW9" s="5">
        <v>0.1333</v>
      </c>
      <c r="BX9" s="5">
        <v>1.04E-2</v>
      </c>
      <c r="BY9" s="5">
        <v>0.1188</v>
      </c>
      <c r="BZ9" s="5">
        <v>0.21940000000000001</v>
      </c>
      <c r="CA9" s="35">
        <v>-4.53E-2</v>
      </c>
      <c r="CB9" s="35">
        <v>0.13730000000000001</v>
      </c>
      <c r="CC9" s="40">
        <f t="shared" si="2"/>
        <v>8.3588464621523251E-2</v>
      </c>
      <c r="CE9" s="102"/>
      <c r="CF9" s="82"/>
      <c r="CG9" s="140"/>
      <c r="CH9" s="211"/>
      <c r="CI9" s="211"/>
      <c r="CJ9" s="211"/>
      <c r="CK9" s="211"/>
      <c r="CL9" s="211"/>
      <c r="CM9" s="211"/>
      <c r="CN9" s="5"/>
      <c r="CO9" s="11"/>
      <c r="CP9" s="5"/>
      <c r="CQ9" s="5"/>
      <c r="CR9" s="40"/>
      <c r="CS9" s="40"/>
      <c r="CT9" s="40"/>
      <c r="CV9" s="102" t="s">
        <v>32</v>
      </c>
      <c r="CX9" s="12"/>
      <c r="CY9" s="12"/>
      <c r="CZ9" s="82">
        <v>4.4999999999999998E-2</v>
      </c>
      <c r="DA9" s="140">
        <f>CZ9/$CZ$13</f>
        <v>8.3333333333333329E-2</v>
      </c>
      <c r="DB9" s="215">
        <v>-0.41510000000000002</v>
      </c>
      <c r="DC9" s="215">
        <v>0.3206</v>
      </c>
      <c r="DD9" s="215">
        <v>0.21379999999999999</v>
      </c>
      <c r="DE9" s="215">
        <v>1.17E-2</v>
      </c>
      <c r="DF9" s="215">
        <v>0.189</v>
      </c>
      <c r="DG9" s="215">
        <v>0.41539999999999999</v>
      </c>
      <c r="DH9" s="5">
        <v>0.1368</v>
      </c>
      <c r="DI9" s="11">
        <v>-1.41E-2</v>
      </c>
      <c r="DJ9" s="5">
        <v>0.1792</v>
      </c>
      <c r="DK9" s="5">
        <v>0.13780000000000001</v>
      </c>
      <c r="DL9" s="35">
        <v>-0.1191</v>
      </c>
      <c r="DM9" s="35">
        <v>0.15759999999999999</v>
      </c>
      <c r="DN9" s="40">
        <f t="shared" si="3"/>
        <v>8.3465462449947347E-2</v>
      </c>
      <c r="DP9" s="102" t="s">
        <v>155</v>
      </c>
      <c r="DQ9" s="252">
        <v>38828</v>
      </c>
      <c r="DR9" s="12"/>
      <c r="DS9" s="12"/>
      <c r="DT9" s="12"/>
      <c r="DU9" s="12"/>
      <c r="DV9" s="326">
        <v>0.03</v>
      </c>
      <c r="DW9" s="320">
        <f t="shared" si="8"/>
        <v>6.8181818181818177E-2</v>
      </c>
      <c r="DX9" s="340">
        <v>-0.26690000000000003</v>
      </c>
      <c r="DY9" s="35">
        <v>0.19570000000000001</v>
      </c>
      <c r="DZ9" s="35">
        <v>0.1474</v>
      </c>
      <c r="EA9" s="35">
        <v>6.1600000000000002E-2</v>
      </c>
      <c r="EB9" s="35">
        <v>0.11650000000000001</v>
      </c>
      <c r="EC9" s="35">
        <v>0.28870000000000001</v>
      </c>
      <c r="ED9" s="35">
        <v>0.1008</v>
      </c>
      <c r="EE9" s="35">
        <v>-1.95E-2</v>
      </c>
      <c r="EF9" s="35">
        <v>0.1197</v>
      </c>
      <c r="EG9" s="35">
        <v>0.22220000000000001</v>
      </c>
      <c r="EH9" s="35">
        <v>-2.0799999999999999E-2</v>
      </c>
      <c r="EI9" s="35">
        <v>0.1246</v>
      </c>
      <c r="EJ9" s="40">
        <f t="shared" si="4"/>
        <v>8.5471978895348188E-2</v>
      </c>
      <c r="EL9" s="102"/>
      <c r="EM9" s="12"/>
      <c r="EN9" s="12"/>
      <c r="EO9" s="12"/>
      <c r="EP9" s="326"/>
      <c r="EQ9" s="320"/>
      <c r="ER9" s="327"/>
      <c r="ES9" s="327"/>
      <c r="ET9" s="327"/>
      <c r="EU9" s="327"/>
      <c r="EV9" s="327"/>
      <c r="EW9" s="327"/>
      <c r="EX9" s="321"/>
      <c r="EY9" s="321"/>
      <c r="EZ9" s="321"/>
      <c r="FA9" s="321"/>
      <c r="FB9" s="328"/>
      <c r="FC9" s="328"/>
      <c r="FD9" s="328"/>
    </row>
    <row r="10" spans="1:180" x14ac:dyDescent="0.2">
      <c r="F10" s="88"/>
      <c r="G10" s="29"/>
      <c r="H10" s="29"/>
      <c r="I10" s="29"/>
      <c r="J10" s="29"/>
      <c r="K10" s="29"/>
      <c r="L10" s="29"/>
      <c r="M10" s="4"/>
      <c r="N10" s="4"/>
      <c r="O10" s="4"/>
      <c r="P10" s="4"/>
      <c r="Q10" s="41"/>
      <c r="R10" s="41"/>
      <c r="S10" s="41"/>
      <c r="U10" s="102"/>
      <c r="V10" s="12"/>
      <c r="W10" s="12"/>
      <c r="X10" s="12"/>
      <c r="Y10" s="82"/>
      <c r="Z10" s="140"/>
      <c r="AA10" s="211"/>
      <c r="AB10" s="211"/>
      <c r="AC10" s="211"/>
      <c r="AD10" s="211"/>
      <c r="AE10" s="211"/>
      <c r="AF10" s="211"/>
      <c r="AG10" s="5"/>
      <c r="AH10" s="5"/>
      <c r="AI10" s="5"/>
      <c r="AJ10" s="5"/>
      <c r="AK10" s="40"/>
      <c r="AL10" s="40"/>
      <c r="AM10" s="40"/>
      <c r="AO10" s="102"/>
      <c r="AP10" s="253"/>
      <c r="AQ10" s="12"/>
      <c r="AR10" s="12"/>
      <c r="AS10" s="82"/>
      <c r="AT10" s="140"/>
      <c r="AU10" s="211"/>
      <c r="AV10" s="211"/>
      <c r="AW10" s="211"/>
      <c r="AX10" s="211"/>
      <c r="AY10" s="211"/>
      <c r="AZ10" s="211"/>
      <c r="BA10" s="5"/>
      <c r="BB10" s="5"/>
      <c r="BC10" s="5"/>
      <c r="BD10" s="5"/>
      <c r="BE10" s="53"/>
      <c r="BF10" s="53"/>
      <c r="BG10" s="40"/>
      <c r="CE10" s="102"/>
      <c r="CF10" s="82"/>
      <c r="CG10" s="140"/>
      <c r="CH10" s="211"/>
      <c r="CI10" s="211"/>
      <c r="CJ10" s="211"/>
      <c r="CK10" s="211"/>
      <c r="CL10" s="211"/>
      <c r="CM10" s="211"/>
      <c r="CN10" s="5"/>
      <c r="CO10" s="5"/>
      <c r="CP10" s="5"/>
      <c r="CQ10" s="5"/>
      <c r="CR10" s="40"/>
      <c r="CS10" s="40"/>
      <c r="CT10" s="40"/>
      <c r="CV10" s="102" t="s">
        <v>33</v>
      </c>
      <c r="CX10" s="12"/>
      <c r="CY10" s="12"/>
      <c r="CZ10" s="82">
        <v>0.27</v>
      </c>
      <c r="DA10" s="140">
        <f>CZ10/$CZ$13</f>
        <v>0.5</v>
      </c>
      <c r="DB10" s="215">
        <v>-0.36990000000000001</v>
      </c>
      <c r="DC10" s="215">
        <v>0.2883</v>
      </c>
      <c r="DD10" s="215">
        <v>0.1726</v>
      </c>
      <c r="DE10" s="215">
        <v>1.0800000000000001E-2</v>
      </c>
      <c r="DF10" s="215">
        <v>0.1638</v>
      </c>
      <c r="DG10" s="215">
        <v>0.3352</v>
      </c>
      <c r="DH10" s="5">
        <v>0.12559999999999999</v>
      </c>
      <c r="DI10" s="5">
        <v>3.8999999999999998E-3</v>
      </c>
      <c r="DJ10" s="5">
        <v>0.12659999999999999</v>
      </c>
      <c r="DK10" s="5">
        <v>0.2117</v>
      </c>
      <c r="DL10" s="35">
        <v>-5.1700000000000003E-2</v>
      </c>
      <c r="DM10" s="35">
        <v>0.1404</v>
      </c>
      <c r="DN10" s="40">
        <f t="shared" si="3"/>
        <v>8.5285641328310957E-2</v>
      </c>
      <c r="DP10" s="102" t="s">
        <v>156</v>
      </c>
      <c r="DQ10" s="323">
        <v>37928</v>
      </c>
      <c r="DR10" s="12"/>
      <c r="DS10" s="12"/>
      <c r="DT10" s="12"/>
      <c r="DU10" s="12"/>
      <c r="DV10" s="326">
        <v>0.03</v>
      </c>
      <c r="DW10" s="320">
        <f t="shared" si="8"/>
        <v>6.8181818181818177E-2</v>
      </c>
      <c r="DX10" s="340">
        <v>-0.32869999999999999</v>
      </c>
      <c r="DY10" s="35">
        <v>0.1114</v>
      </c>
      <c r="DZ10" s="35">
        <v>0.1779</v>
      </c>
      <c r="EA10" s="35">
        <v>0.1181</v>
      </c>
      <c r="EB10" s="35">
        <v>0.1048</v>
      </c>
      <c r="EC10" s="35">
        <v>0.28849999999999998</v>
      </c>
      <c r="ED10" s="35">
        <v>0.14860000000000001</v>
      </c>
      <c r="EE10" s="35">
        <v>-2.07E-2</v>
      </c>
      <c r="EF10" s="35">
        <v>0.2165</v>
      </c>
      <c r="EG10" s="35">
        <v>0.14829999999999999</v>
      </c>
      <c r="EH10" s="35">
        <v>-6.3200000000000006E-2</v>
      </c>
      <c r="EI10" s="35">
        <v>0.1091</v>
      </c>
      <c r="EJ10" s="40">
        <f t="shared" si="4"/>
        <v>7.674948143112692E-2</v>
      </c>
      <c r="EL10" s="102"/>
      <c r="EM10" s="12"/>
      <c r="EN10" s="12"/>
      <c r="EO10" s="12"/>
      <c r="EP10" s="326"/>
      <c r="EQ10" s="320"/>
      <c r="ER10" s="327"/>
      <c r="ES10" s="327"/>
      <c r="ET10" s="327"/>
      <c r="EU10" s="327"/>
      <c r="EV10" s="327"/>
      <c r="EW10" s="327"/>
      <c r="EX10" s="321"/>
      <c r="EY10" s="321"/>
      <c r="EZ10" s="321"/>
      <c r="FA10" s="321"/>
      <c r="FB10" s="328"/>
      <c r="FC10" s="328"/>
      <c r="FD10" s="328"/>
      <c r="FF10" s="102"/>
      <c r="FG10" s="252"/>
      <c r="FH10" s="12"/>
      <c r="FI10" s="12"/>
      <c r="FJ10" s="319"/>
      <c r="FK10" s="320"/>
      <c r="FL10" s="237"/>
      <c r="FM10" s="21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40"/>
    </row>
    <row r="11" spans="1:180" x14ac:dyDescent="0.2">
      <c r="F11" s="88"/>
      <c r="G11" s="29"/>
      <c r="H11" s="29"/>
      <c r="I11" s="29"/>
      <c r="J11" s="29"/>
      <c r="K11" s="29"/>
      <c r="L11" s="29"/>
      <c r="M11" s="4"/>
      <c r="N11" s="4"/>
      <c r="O11" s="4"/>
      <c r="P11" s="4"/>
      <c r="Q11" s="41"/>
      <c r="R11" s="41"/>
      <c r="S11" s="41"/>
      <c r="Y11" s="133"/>
      <c r="Z11" s="140"/>
      <c r="AA11" s="211"/>
      <c r="AB11" s="211"/>
      <c r="AC11" s="211"/>
      <c r="AD11" s="211"/>
      <c r="AE11" s="211"/>
      <c r="AF11" s="211"/>
      <c r="AG11" s="5"/>
      <c r="AH11" s="5"/>
      <c r="AI11" s="5"/>
      <c r="AJ11" s="5"/>
      <c r="AK11" s="40"/>
      <c r="AL11" s="40"/>
      <c r="AM11" s="40"/>
      <c r="AP11" s="253"/>
      <c r="AS11" s="133"/>
      <c r="AT11" s="140"/>
      <c r="AU11" s="211"/>
      <c r="AV11" s="211"/>
      <c r="AW11" s="211"/>
      <c r="AX11" s="211"/>
      <c r="AY11" s="211"/>
      <c r="AZ11" s="211"/>
      <c r="BA11" s="5"/>
      <c r="BB11" s="4"/>
      <c r="BC11" s="4"/>
      <c r="BD11" s="4"/>
      <c r="BE11" s="41"/>
      <c r="BF11" s="41"/>
      <c r="BG11" s="41"/>
      <c r="BO11" s="133"/>
      <c r="BP11" s="140"/>
      <c r="BQ11" s="211"/>
      <c r="BR11" s="211"/>
      <c r="BS11" s="211"/>
      <c r="BT11" s="211"/>
      <c r="BU11" s="211"/>
      <c r="BV11" s="211"/>
      <c r="BW11" s="5"/>
      <c r="BX11" s="4"/>
      <c r="BY11" s="4"/>
      <c r="BZ11" s="4"/>
      <c r="CA11" s="41"/>
      <c r="CB11" s="41"/>
      <c r="CC11" s="41"/>
      <c r="CF11" s="82"/>
      <c r="CG11" s="140"/>
      <c r="CH11" s="211"/>
      <c r="CI11" s="211"/>
      <c r="CJ11" s="211"/>
      <c r="CK11" s="211"/>
      <c r="CL11" s="211"/>
      <c r="CM11" s="211"/>
      <c r="CN11" s="4"/>
      <c r="CO11" s="4"/>
      <c r="CP11" s="4"/>
      <c r="CQ11" s="4"/>
      <c r="CR11" s="41"/>
      <c r="CS11" s="41"/>
      <c r="CT11" s="41"/>
      <c r="CZ11" s="82"/>
      <c r="DA11" s="140"/>
      <c r="DB11" s="211"/>
      <c r="DC11" s="211"/>
      <c r="DD11" s="211"/>
      <c r="DE11" s="211"/>
      <c r="DF11" s="211"/>
      <c r="DG11" s="211"/>
      <c r="DH11" s="4"/>
      <c r="DI11" s="4"/>
      <c r="DJ11" s="4"/>
      <c r="DK11" s="4"/>
      <c r="DL11" s="41"/>
      <c r="DM11" s="41"/>
      <c r="DN11" s="41"/>
      <c r="DP11" s="12" t="s">
        <v>157</v>
      </c>
      <c r="DQ11" s="252">
        <v>40836</v>
      </c>
      <c r="DR11" s="12" t="s">
        <v>155</v>
      </c>
      <c r="DS11" s="252">
        <v>38828</v>
      </c>
      <c r="DT11" s="22"/>
      <c r="DU11" s="22"/>
      <c r="DV11" s="326">
        <v>0.03</v>
      </c>
      <c r="DW11" s="320">
        <f t="shared" si="8"/>
        <v>6.8181818181818177E-2</v>
      </c>
      <c r="DX11" s="338">
        <v>-0.26690000000000003</v>
      </c>
      <c r="DY11" s="339">
        <v>0.19570000000000001</v>
      </c>
      <c r="DZ11" s="339">
        <v>0.1474</v>
      </c>
      <c r="EA11" s="339">
        <v>6.1600000000000002E-2</v>
      </c>
      <c r="EB11" s="35">
        <v>0.1139</v>
      </c>
      <c r="EC11" s="35">
        <v>0.32890000000000003</v>
      </c>
      <c r="ED11" s="35">
        <v>0.1168</v>
      </c>
      <c r="EE11" s="35">
        <v>-3.0999999999999999E-3</v>
      </c>
      <c r="EF11" s="35">
        <v>0.16439999999999999</v>
      </c>
      <c r="EG11" s="35">
        <v>0.2084</v>
      </c>
      <c r="EH11" s="35">
        <v>-5.5599999999999997E-2</v>
      </c>
      <c r="EI11" s="35">
        <v>0.1206</v>
      </c>
      <c r="EJ11" s="40">
        <f t="shared" si="4"/>
        <v>9.0093727449992889E-2</v>
      </c>
      <c r="EL11" s="99"/>
      <c r="EM11" s="22"/>
      <c r="EN11" s="22"/>
      <c r="EO11" s="22"/>
      <c r="EP11" s="326"/>
      <c r="EQ11" s="320"/>
      <c r="ER11" s="327"/>
      <c r="ES11" s="327"/>
      <c r="ET11" s="327"/>
      <c r="EU11" s="327"/>
      <c r="EV11" s="327"/>
      <c r="EW11" s="327"/>
      <c r="EX11" s="321"/>
      <c r="EY11" s="321"/>
      <c r="EZ11" s="321"/>
      <c r="FA11" s="321"/>
      <c r="FB11" s="328"/>
      <c r="FC11" s="328"/>
      <c r="FD11" s="328"/>
      <c r="FF11" s="99"/>
      <c r="FG11" s="22"/>
      <c r="FH11" s="22"/>
      <c r="FI11" s="22"/>
      <c r="FJ11" s="326"/>
      <c r="FK11" s="320"/>
      <c r="FL11" s="327"/>
      <c r="FM11" s="327"/>
      <c r="FN11" s="327"/>
      <c r="FO11" s="327"/>
      <c r="FP11" s="327"/>
      <c r="FQ11" s="327"/>
      <c r="FR11" s="321"/>
      <c r="FS11" s="321"/>
      <c r="FT11" s="321"/>
      <c r="FU11" s="321"/>
      <c r="FV11" s="328"/>
      <c r="FW11" s="328"/>
      <c r="FX11" s="328"/>
    </row>
    <row r="12" spans="1:180" x14ac:dyDescent="0.2">
      <c r="B12" s="103"/>
      <c r="C12" s="7"/>
      <c r="D12" s="7"/>
      <c r="E12" s="7"/>
      <c r="F12" s="89"/>
      <c r="G12" s="8"/>
      <c r="H12" s="8"/>
      <c r="I12" s="8"/>
      <c r="J12" s="8"/>
      <c r="K12" s="8"/>
      <c r="L12" s="8"/>
      <c r="M12" s="8"/>
      <c r="N12" s="8"/>
      <c r="O12" s="8"/>
      <c r="P12" s="8"/>
      <c r="Q12" s="42"/>
      <c r="R12" s="42"/>
      <c r="S12" s="42"/>
      <c r="U12" s="103"/>
      <c r="V12" s="7"/>
      <c r="W12" s="7"/>
      <c r="X12" s="7"/>
      <c r="Y12" s="122"/>
      <c r="Z12" s="141"/>
      <c r="AA12" s="212"/>
      <c r="AB12" s="212"/>
      <c r="AC12" s="212"/>
      <c r="AD12" s="212"/>
      <c r="AE12" s="212"/>
      <c r="AF12" s="212"/>
      <c r="AG12" s="10"/>
      <c r="AH12" s="10"/>
      <c r="AI12" s="10"/>
      <c r="AJ12" s="10"/>
      <c r="AK12" s="44"/>
      <c r="AL12" s="44"/>
      <c r="AM12" s="44"/>
      <c r="AO12" s="103"/>
      <c r="AP12" s="254"/>
      <c r="AQ12" s="7"/>
      <c r="AR12" s="7"/>
      <c r="AS12" s="83"/>
      <c r="AT12" s="141"/>
      <c r="AU12" s="212"/>
      <c r="AV12" s="212"/>
      <c r="AW12" s="212"/>
      <c r="AX12" s="212"/>
      <c r="AY12" s="212"/>
      <c r="AZ12" s="212"/>
      <c r="BA12" s="8"/>
      <c r="BB12" s="8"/>
      <c r="BC12" s="8"/>
      <c r="BD12" s="8"/>
      <c r="BE12" s="42"/>
      <c r="BF12" s="42"/>
      <c r="BG12" s="42"/>
      <c r="BI12" s="103"/>
      <c r="BJ12" s="7"/>
      <c r="BK12" s="7"/>
      <c r="BL12" s="7"/>
      <c r="BM12" s="7"/>
      <c r="BN12" s="7"/>
      <c r="BO12" s="83"/>
      <c r="BP12" s="141"/>
      <c r="BQ12" s="212"/>
      <c r="BR12" s="212"/>
      <c r="BS12" s="212"/>
      <c r="BT12" s="212"/>
      <c r="BU12" s="212"/>
      <c r="BV12" s="212"/>
      <c r="BW12" s="8"/>
      <c r="BX12" s="8"/>
      <c r="BY12" s="8"/>
      <c r="BZ12" s="8"/>
      <c r="CA12" s="42"/>
      <c r="CB12" s="42"/>
      <c r="CC12" s="42"/>
      <c r="CE12" s="103"/>
      <c r="CF12" s="83"/>
      <c r="CG12" s="141"/>
      <c r="CH12" s="212"/>
      <c r="CI12" s="212"/>
      <c r="CJ12" s="212"/>
      <c r="CK12" s="212"/>
      <c r="CL12" s="212"/>
      <c r="CM12" s="212"/>
      <c r="CN12" s="8"/>
      <c r="CO12" s="8"/>
      <c r="CP12" s="8"/>
      <c r="CQ12" s="8"/>
      <c r="CR12" s="42"/>
      <c r="CS12" s="42"/>
      <c r="CT12" s="42"/>
      <c r="CV12" s="103"/>
      <c r="CW12" s="7"/>
      <c r="CX12" s="7"/>
      <c r="CY12" s="7"/>
      <c r="CZ12" s="83"/>
      <c r="DA12" s="141"/>
      <c r="DB12" s="212"/>
      <c r="DC12" s="212"/>
      <c r="DD12" s="212"/>
      <c r="DE12" s="212"/>
      <c r="DF12" s="212"/>
      <c r="DG12" s="212"/>
      <c r="DH12" s="8"/>
      <c r="DI12" s="8"/>
      <c r="DJ12" s="8"/>
      <c r="DK12" s="8"/>
      <c r="DL12" s="42"/>
      <c r="DM12" s="42"/>
      <c r="DN12" s="42"/>
      <c r="DQ12" s="22"/>
      <c r="DR12" s="22"/>
      <c r="DS12" s="22"/>
      <c r="DT12" s="22"/>
      <c r="DU12" s="22"/>
      <c r="DV12" s="326"/>
      <c r="DW12" s="320"/>
      <c r="DX12" s="327"/>
      <c r="DY12" s="327"/>
      <c r="DZ12" s="327"/>
      <c r="EA12" s="327"/>
      <c r="EB12" s="327"/>
      <c r="EC12" s="327"/>
      <c r="ED12" s="321"/>
      <c r="EE12" s="321"/>
      <c r="EF12" s="321"/>
      <c r="EG12" s="321"/>
      <c r="EH12" s="328"/>
      <c r="EI12" s="328"/>
      <c r="EJ12" s="328"/>
      <c r="EL12" s="99"/>
      <c r="EM12" s="22"/>
      <c r="EN12" s="22"/>
      <c r="EO12" s="22"/>
      <c r="EP12" s="326"/>
      <c r="EQ12" s="320"/>
      <c r="ER12" s="327"/>
      <c r="ES12" s="327"/>
      <c r="ET12" s="327"/>
      <c r="EU12" s="327"/>
      <c r="EV12" s="327"/>
      <c r="EW12" s="327"/>
      <c r="EX12" s="321"/>
      <c r="EY12" s="321"/>
      <c r="EZ12" s="321"/>
      <c r="FA12" s="321"/>
      <c r="FB12" s="328"/>
      <c r="FC12" s="328"/>
      <c r="FD12" s="328"/>
      <c r="FF12" s="99"/>
      <c r="FG12" s="22"/>
      <c r="FH12" s="22"/>
      <c r="FI12" s="22"/>
      <c r="FJ12" s="326"/>
      <c r="FK12" s="320"/>
      <c r="FL12" s="327"/>
      <c r="FM12" s="327"/>
      <c r="FN12" s="327"/>
      <c r="FO12" s="327"/>
      <c r="FP12" s="327"/>
      <c r="FQ12" s="327"/>
      <c r="FR12" s="321"/>
      <c r="FS12" s="321"/>
      <c r="FT12" s="321"/>
      <c r="FU12" s="321"/>
      <c r="FV12" s="328"/>
      <c r="FW12" s="328"/>
      <c r="FX12" s="328"/>
    </row>
    <row r="13" spans="1:180" x14ac:dyDescent="0.2">
      <c r="B13" s="99" t="s">
        <v>81</v>
      </c>
      <c r="F13" s="88">
        <f t="shared" ref="F13:Q13" si="9">SUM(F6:F12)</f>
        <v>0.6</v>
      </c>
      <c r="G13" s="5">
        <f t="shared" si="9"/>
        <v>-0.36980000000000002</v>
      </c>
      <c r="H13" s="5">
        <f t="shared" si="9"/>
        <v>0.28889999999999999</v>
      </c>
      <c r="I13" s="5">
        <f t="shared" si="9"/>
        <v>0.17419999999999999</v>
      </c>
      <c r="J13" s="5">
        <f t="shared" si="9"/>
        <v>9.7000000000000003E-3</v>
      </c>
      <c r="K13" s="5">
        <f t="shared" si="9"/>
        <v>0.16450000000000001</v>
      </c>
      <c r="L13" s="5">
        <f t="shared" si="9"/>
        <v>0.33450000000000002</v>
      </c>
      <c r="M13" s="5">
        <f t="shared" si="9"/>
        <v>0.12540000000000001</v>
      </c>
      <c r="N13" s="5">
        <f t="shared" si="9"/>
        <v>3.5999999999999999E-3</v>
      </c>
      <c r="O13" s="5">
        <f t="shared" si="9"/>
        <v>0.1283</v>
      </c>
      <c r="P13" s="5">
        <f t="shared" si="9"/>
        <v>0.21210000000000001</v>
      </c>
      <c r="Q13" s="40">
        <f t="shared" si="9"/>
        <v>-5.21E-2</v>
      </c>
      <c r="R13" s="40">
        <f t="shared" ref="R13" si="10">SUM(R6:R12)</f>
        <v>0.14000000000000001</v>
      </c>
      <c r="S13" s="40">
        <f>(((1+G13)*(1+H13)*(1+I13)*(1+J13)*(1+K13)*(1+L13)*(1+M13)*(1+N13)*(1+O13)*(1+P13)*(1+Q13)*(1+R13))^(1/(11+(2/12))))-1</f>
        <v>8.543770779028681E-2</v>
      </c>
      <c r="U13" s="99" t="s">
        <v>81</v>
      </c>
      <c r="Y13" s="82">
        <f>SUM(Y6:Y12)</f>
        <v>0.53100000000000003</v>
      </c>
      <c r="Z13" s="142">
        <f>SUM(Z6:Z10)</f>
        <v>1</v>
      </c>
      <c r="AA13" s="5">
        <f t="shared" ref="AA13:AF13" si="11">($Z$6*AA6)+($Z$7*AA7)+($Z$8*AA8)+($Z$9*AA9)+($Z$10*AA10)</f>
        <v>-0.36237325800376646</v>
      </c>
      <c r="AB13" s="5">
        <f t="shared" si="11"/>
        <v>0.28879924670433138</v>
      </c>
      <c r="AC13" s="5">
        <f t="shared" si="11"/>
        <v>0.18361807909604516</v>
      </c>
      <c r="AD13" s="5">
        <f t="shared" si="11"/>
        <v>2.4640301318267421E-3</v>
      </c>
      <c r="AE13" s="5">
        <f t="shared" si="11"/>
        <v>0.16468775894538606</v>
      </c>
      <c r="AF13" s="5">
        <f t="shared" si="11"/>
        <v>0.34292636534839921</v>
      </c>
      <c r="AG13" s="5">
        <f t="shared" ref="AG13:AL13" si="12">($Z$6*AG6)+($Z$7*AG7)+($Z$8*AG8)+($Z$9*AG9)+($Z$10*AG10)</f>
        <v>0.12608003766478343</v>
      </c>
      <c r="AH13" s="5">
        <f t="shared" si="12"/>
        <v>-7.0612052730696807E-3</v>
      </c>
      <c r="AI13" s="5">
        <f t="shared" si="12"/>
        <v>0.1516905838041431</v>
      </c>
      <c r="AJ13" s="5">
        <f t="shared" si="12"/>
        <v>0.18992693032015065</v>
      </c>
      <c r="AK13" s="5">
        <f t="shared" si="12"/>
        <v>-6.957664783427496E-2</v>
      </c>
      <c r="AL13" s="5">
        <f t="shared" si="12"/>
        <v>0.13368436911487758</v>
      </c>
      <c r="AM13" s="40">
        <f t="shared" ref="AM13" si="13">(((1+AA13)*(1+AB13)*(1+AC13)*(1+AD13)*(1+AE13)*(1+AF13)*(1+AG13)*(1+AH13)*(1+AI13)*(1+AJ13)*(1+AK13)*(1+AL13))^(1/(11+(2/12))))-1</f>
        <v>8.4146235608687281E-2</v>
      </c>
      <c r="AO13" s="99" t="s">
        <v>81</v>
      </c>
      <c r="AP13" s="253"/>
      <c r="AS13" s="82">
        <f>SUM(AS6:AS12)</f>
        <v>0.60000000000000009</v>
      </c>
      <c r="AT13" s="142">
        <f>SUM(AT6:AT10)</f>
        <v>0.99999999999999978</v>
      </c>
      <c r="AU13" s="5">
        <f t="shared" ref="AU13:BD13" si="14">($AT$6*AU6)+($AT$7*AU7)+($AT$8*AU8)+($AT$9*AU9)+($AT$10*AU10)</f>
        <v>-0.36906799999999995</v>
      </c>
      <c r="AV13" s="5">
        <f t="shared" si="14"/>
        <v>0.27718999999999994</v>
      </c>
      <c r="AW13" s="5">
        <f t="shared" si="14"/>
        <v>0.17070999999999997</v>
      </c>
      <c r="AX13" s="5">
        <f t="shared" si="14"/>
        <v>9.6419999999999978E-3</v>
      </c>
      <c r="AY13" s="5">
        <f t="shared" si="14"/>
        <v>0.16148199999999996</v>
      </c>
      <c r="AZ13" s="5">
        <f t="shared" si="14"/>
        <v>0.33125599999999994</v>
      </c>
      <c r="BA13" s="5">
        <f t="shared" si="14"/>
        <v>0.12584199999999995</v>
      </c>
      <c r="BB13" s="5">
        <f t="shared" si="14"/>
        <v>3.6840000000000006E-3</v>
      </c>
      <c r="BC13" s="5">
        <f t="shared" si="14"/>
        <v>0.13095199999999996</v>
      </c>
      <c r="BD13" s="5">
        <f t="shared" si="14"/>
        <v>0.20713799999999996</v>
      </c>
      <c r="BE13" s="5">
        <f t="shared" ref="BE13" si="15">($AT$6*BE6)+($AT$7*BE7)+($AT$8*BE8)+($AT$9*BE9)+($AT$10*BE10)</f>
        <v>-5.4563999999999988E-2</v>
      </c>
      <c r="BF13" s="5">
        <f t="shared" ref="BF13" si="16">($AT$6*BF6)+($AT$7*BF7)+($AT$8*BF8)+($AT$9*BF9)+($AT$10*BF10)</f>
        <v>0.13940599999999997</v>
      </c>
      <c r="BG13" s="40">
        <f t="shared" ref="BG13" si="17">(((1+AU13)*(1+AV13)*(1+AW13)*(1+AX13)*(1+AY13)*(1+AZ13)*(1+BA13)*(1+BB13)*(1+BC13)*(1+BD13)*(1+BE13)*(1+BF13))^(1/(11+(2/12))))-1</f>
        <v>8.3453563259177299E-2</v>
      </c>
      <c r="BI13" s="99" t="s">
        <v>81</v>
      </c>
      <c r="BO13" s="82">
        <f>SUM(BO6:BO12)</f>
        <v>0.40429999999999999</v>
      </c>
      <c r="BP13" s="142">
        <f>SUM(BP6:BP9)</f>
        <v>1</v>
      </c>
      <c r="BQ13" s="293">
        <f>($BP$6*BQ6)+($BP$7*BQ7)+($BP$8*BQ8)+($BP$9*BQ9)</f>
        <v>-0.36061474152856787</v>
      </c>
      <c r="BR13" s="293">
        <f t="shared" ref="BR13:CA13" si="18">($BP$6*BR6)+($BP$7*BR7)+($BP$8*BR8)+($BP$9*BR9)</f>
        <v>0.37691219391540937</v>
      </c>
      <c r="BS13" s="293">
        <f t="shared" si="18"/>
        <v>0.22014501607717044</v>
      </c>
      <c r="BT13" s="293">
        <f t="shared" si="18"/>
        <v>-6.0526589166460549E-3</v>
      </c>
      <c r="BU13" s="293">
        <f t="shared" si="18"/>
        <v>0.17301033885728417</v>
      </c>
      <c r="BV13" s="293">
        <f t="shared" si="18"/>
        <v>0.38137469700717286</v>
      </c>
      <c r="BW13" s="293">
        <f t="shared" si="18"/>
        <v>0.10481936680682662</v>
      </c>
      <c r="BX13" s="293">
        <f t="shared" si="18"/>
        <v>-2.9702102399208515E-2</v>
      </c>
      <c r="BY13" s="293">
        <f t="shared" si="18"/>
        <v>0.17983922829581997</v>
      </c>
      <c r="BZ13" s="293">
        <f t="shared" si="18"/>
        <v>0.16503499876329461</v>
      </c>
      <c r="CA13" s="293">
        <f t="shared" si="18"/>
        <v>-8.7396463022508045E-2</v>
      </c>
      <c r="CB13" s="293">
        <f t="shared" ref="CB13" si="19">($BP$6*CB6)+($BP$7*CB7)+($BP$8*CB8)+($BP$9*CB9)</f>
        <v>0.13412626762305219</v>
      </c>
      <c r="CC13" s="40">
        <f t="shared" ref="CC13" si="20">(((1+BQ13)*(1+BR13)*(1+BS13)*(1+BT13)*(1+BU13)*(1+BV13)*(1+BW13)*(1+BX13)*(1+BY13)*(1+BZ13)*(1+CA13)*(1+CB13))^(1/(11+(2/12))))-1</f>
        <v>9.077109336196254E-2</v>
      </c>
      <c r="CE13" s="99" t="s">
        <v>81</v>
      </c>
      <c r="CF13" s="82">
        <f>SUM(CF6:CF12)</f>
        <v>0.4</v>
      </c>
      <c r="CG13" s="142">
        <f>SUM(CG6:CG10)</f>
        <v>1</v>
      </c>
      <c r="CH13" s="5">
        <f t="shared" ref="CH13:CM13" si="21">+($CG$6*CH6)+($CG$7*CH7)+($CG$8*CH8)+($CG$9*CH9)+($CG$10*CH10)</f>
        <v>-0.3669</v>
      </c>
      <c r="CI13" s="5">
        <f t="shared" si="21"/>
        <v>0.27960000000000002</v>
      </c>
      <c r="CJ13" s="5">
        <f t="shared" si="21"/>
        <v>0.17319999999999999</v>
      </c>
      <c r="CK13" s="5">
        <f t="shared" si="21"/>
        <v>7.7000000000000002E-3</v>
      </c>
      <c r="CL13" s="5">
        <f t="shared" si="21"/>
        <v>0.15859999999999999</v>
      </c>
      <c r="CM13" s="5">
        <f t="shared" si="21"/>
        <v>0.33539999999999998</v>
      </c>
      <c r="CN13" s="5">
        <f>+($CG$6*CN6)+($CG$7*CN7)+($CG$8*CN8)+($CG$9*CN9)+($CG$10*CN10)</f>
        <v>0.13420000000000001</v>
      </c>
      <c r="CO13" s="5">
        <f t="shared" ref="CO13:CR13" si="22">+($CG$6*CO6)+($CG$7*CO7)+($CG$8*CO8)+($CG$9*CO9)+($CG$10*CO10)</f>
        <v>2.5000000000000001E-3</v>
      </c>
      <c r="CP13" s="5">
        <f t="shared" si="22"/>
        <v>0.12230000000000001</v>
      </c>
      <c r="CQ13" s="5">
        <f t="shared" si="22"/>
        <v>0.2117</v>
      </c>
      <c r="CR13" s="5">
        <f t="shared" si="22"/>
        <v>-5.2900000000000003E-2</v>
      </c>
      <c r="CS13" s="5">
        <f t="shared" ref="CS13" si="23">+($CG$6*CS6)+($CG$7*CS7)+($CG$8*CS8)+($CG$9*CS9)+($CG$10*CS10)</f>
        <v>0.1268</v>
      </c>
      <c r="CT13" s="40">
        <f t="shared" ref="CT13" si="24">(((1+CH13)*(1+CI13)*(1+CJ13)*(1+CK13)*(1+CL13)*(1+CM13)*(1+CN13)*(1+CO13)*(1+CP13)*(1+CQ13)*(1+CR13)*(1+CS13))^(1/(11+(2/12))))-1</f>
        <v>8.3364310727507274E-2</v>
      </c>
      <c r="CV13" s="99" t="s">
        <v>81</v>
      </c>
      <c r="CZ13" s="82">
        <f>SUM(CZ6:CZ12)</f>
        <v>0.54</v>
      </c>
      <c r="DA13" s="142">
        <f>SUM(DA6:DA10)</f>
        <v>1</v>
      </c>
      <c r="DB13" s="5">
        <f t="shared" ref="DB13:DG13" si="25">+($DA$6*DB6)+($DA$7*DB7)+($DA$8*DB8)+($DA$9*DB9)+($DA$10*DB10)</f>
        <v>-0.37698333333333334</v>
      </c>
      <c r="DC13" s="5">
        <f t="shared" si="25"/>
        <v>0.30509166666666665</v>
      </c>
      <c r="DD13" s="5">
        <f t="shared" si="25"/>
        <v>0.16454999999999997</v>
      </c>
      <c r="DE13" s="5">
        <f t="shared" si="25"/>
        <v>8.691666666666667E-3</v>
      </c>
      <c r="DF13" s="5">
        <f t="shared" si="25"/>
        <v>0.16910833333333333</v>
      </c>
      <c r="DG13" s="5">
        <f t="shared" si="25"/>
        <v>0.35022500000000001</v>
      </c>
      <c r="DH13" s="5">
        <f t="shared" ref="DH13:DL13" si="26">+($DA$6*DH6)+($DA$7*DH7)+($DA$8*DH8)+($DA$9*DH9)+($DA$10*DH10)</f>
        <v>0.11836666666666666</v>
      </c>
      <c r="DI13" s="5">
        <f t="shared" si="26"/>
        <v>6.3749999999999987E-3</v>
      </c>
      <c r="DJ13" s="5">
        <f t="shared" si="26"/>
        <v>0.110125</v>
      </c>
      <c r="DK13" s="5">
        <f t="shared" si="26"/>
        <v>0.21763333333333335</v>
      </c>
      <c r="DL13" s="40">
        <f t="shared" si="26"/>
        <v>-5.0733333333333339E-2</v>
      </c>
      <c r="DM13" s="40">
        <f>($DA$6*DM6)+($DA$7*DM7)+($DA$8*DM8)+($DA$9*DM9)+($DA$10*DM10)</f>
        <v>0.144925</v>
      </c>
      <c r="DN13" s="40">
        <f t="shared" ref="DN13" si="27">(((1+DB13)*(1+DC13)*(1+DD13)*(1+DE13)*(1+DF13)*(1+DG13)*(1+DH13)*(1+DI13)*(1+DJ13)*(1+DK13)*(1+DL13)*(1+DM13))^(1/(11+(2/12))))-1</f>
        <v>8.5242507454959648E-2</v>
      </c>
      <c r="DP13" s="103"/>
      <c r="DQ13" s="7"/>
      <c r="DR13" s="7"/>
      <c r="DS13" s="7"/>
      <c r="DT13" s="7"/>
      <c r="DU13" s="7"/>
      <c r="DV13" s="329"/>
      <c r="DW13" s="330"/>
      <c r="DX13" s="331"/>
      <c r="DY13" s="331"/>
      <c r="DZ13" s="331"/>
      <c r="EA13" s="331"/>
      <c r="EB13" s="331"/>
      <c r="EC13" s="331"/>
      <c r="ED13" s="332"/>
      <c r="EE13" s="332"/>
      <c r="EF13" s="332"/>
      <c r="EG13" s="332"/>
      <c r="EH13" s="333"/>
      <c r="EI13" s="333"/>
      <c r="EJ13" s="333"/>
      <c r="EL13" s="103"/>
      <c r="EM13" s="7"/>
      <c r="EN13" s="7"/>
      <c r="EO13" s="7"/>
      <c r="EP13" s="329"/>
      <c r="EQ13" s="330"/>
      <c r="ER13" s="331"/>
      <c r="ES13" s="331"/>
      <c r="ET13" s="331"/>
      <c r="EU13" s="331"/>
      <c r="EV13" s="331"/>
      <c r="EW13" s="331"/>
      <c r="EX13" s="332"/>
      <c r="EY13" s="332"/>
      <c r="EZ13" s="332"/>
      <c r="FA13" s="332"/>
      <c r="FB13" s="333"/>
      <c r="FC13" s="333"/>
      <c r="FD13" s="333"/>
      <c r="FF13" s="103"/>
      <c r="FG13" s="7"/>
      <c r="FH13" s="7"/>
      <c r="FI13" s="7"/>
      <c r="FJ13" s="329"/>
      <c r="FK13" s="330"/>
      <c r="FL13" s="331"/>
      <c r="FM13" s="331"/>
      <c r="FN13" s="331"/>
      <c r="FO13" s="331"/>
      <c r="FP13" s="331"/>
      <c r="FQ13" s="331"/>
      <c r="FR13" s="332"/>
      <c r="FS13" s="332"/>
      <c r="FT13" s="332"/>
      <c r="FU13" s="332"/>
      <c r="FV13" s="333"/>
      <c r="FW13" s="333"/>
      <c r="FX13" s="333"/>
    </row>
    <row r="14" spans="1:180" x14ac:dyDescent="0.2">
      <c r="Y14" s="82"/>
      <c r="Z14" s="143"/>
      <c r="AA14" s="29"/>
      <c r="AB14" s="29"/>
      <c r="AC14" s="29"/>
      <c r="AD14" s="29"/>
      <c r="AE14" s="29"/>
      <c r="AF14" s="29"/>
      <c r="AG14" s="5"/>
      <c r="AH14" s="5"/>
      <c r="AI14" s="5"/>
      <c r="AJ14" s="5"/>
      <c r="AK14" s="40"/>
      <c r="AL14" s="40"/>
      <c r="AM14" s="48"/>
      <c r="AP14" s="253"/>
      <c r="AS14" s="82"/>
      <c r="AT14" s="143"/>
      <c r="AU14" s="29"/>
      <c r="AV14" s="29"/>
      <c r="AW14" s="29"/>
      <c r="AX14" s="29"/>
      <c r="AY14" s="29"/>
      <c r="AZ14" s="29"/>
      <c r="BA14" s="5"/>
      <c r="BB14" s="5"/>
      <c r="BC14" s="5"/>
      <c r="BD14" s="5"/>
      <c r="BE14" s="40"/>
      <c r="BF14" s="40"/>
      <c r="BG14" s="48"/>
      <c r="BO14" s="82"/>
      <c r="BP14" s="143"/>
      <c r="BQ14" s="29"/>
      <c r="BR14" s="29"/>
      <c r="BS14" s="29"/>
      <c r="BT14" s="29"/>
      <c r="BU14" s="29"/>
      <c r="BV14" s="29"/>
      <c r="BW14" s="5"/>
      <c r="BX14" s="5"/>
      <c r="BY14" s="5"/>
      <c r="BZ14" s="5"/>
      <c r="CA14" s="40"/>
      <c r="CB14" s="40"/>
      <c r="CC14" s="40"/>
      <c r="CF14" s="82"/>
      <c r="CG14" s="143"/>
      <c r="CH14" s="29"/>
      <c r="CI14" s="29"/>
      <c r="CJ14" s="29"/>
      <c r="CK14" s="29"/>
      <c r="CL14" s="29"/>
      <c r="CM14" s="29"/>
      <c r="CN14" s="5"/>
      <c r="CO14" s="5"/>
      <c r="CP14" s="5"/>
      <c r="CQ14" s="5"/>
      <c r="CR14" s="40"/>
      <c r="CS14" s="40"/>
      <c r="CT14" s="48"/>
      <c r="CZ14" s="82"/>
      <c r="DA14" s="143"/>
      <c r="DB14" s="29"/>
      <c r="DC14" s="29"/>
      <c r="DD14" s="29"/>
      <c r="DE14" s="29"/>
      <c r="DF14" s="29"/>
      <c r="DG14" s="29"/>
      <c r="DH14" s="5"/>
      <c r="DI14" s="5"/>
      <c r="DJ14" s="5"/>
      <c r="DK14" s="5"/>
      <c r="DL14" s="40"/>
      <c r="DM14" s="40"/>
      <c r="DN14" s="48"/>
      <c r="DP14" s="99" t="s">
        <v>81</v>
      </c>
      <c r="DQ14" s="22"/>
      <c r="DR14" s="22"/>
      <c r="DS14" s="22"/>
      <c r="DT14" s="22"/>
      <c r="DU14" s="22"/>
      <c r="DV14" s="334">
        <f>SUM(DV6:DV13)</f>
        <v>0.44000000000000006</v>
      </c>
      <c r="DW14" s="335">
        <f>SUM(DW6:DW13)</f>
        <v>0.99999999999999978</v>
      </c>
      <c r="DX14" s="321">
        <f>($DW$6*DX6)+($DW$7*DX7)+($DW$8*DX8)+($DW$9*DX9)+($DW$10*DX10)+($DW$11*DX11)+($DW$12*DX12)+($DW$13*DX13)</f>
        <v>-0.35187847727272725</v>
      </c>
      <c r="DY14" s="321">
        <f t="shared" ref="DY14:EI14" si="28">($DW$6*DY6)+($DW$7*DY7)+($DW$8*DY8)+($DW$9*DY9)+($DW$10*DY10)+($DW$11*DY11)+($DW$12*DY12)+($DW$13*DY13)</f>
        <v>0.25626443181818181</v>
      </c>
      <c r="DZ14" s="321">
        <f t="shared" si="28"/>
        <v>0.16671322727272725</v>
      </c>
      <c r="EA14" s="321">
        <f t="shared" si="28"/>
        <v>2.7244818181818179E-2</v>
      </c>
      <c r="EB14" s="321">
        <f t="shared" si="28"/>
        <v>0.1517971818181818</v>
      </c>
      <c r="EC14" s="321">
        <f t="shared" si="28"/>
        <v>0.32682470454545454</v>
      </c>
      <c r="ED14" s="321">
        <f t="shared" si="28"/>
        <v>0.12771524999999997</v>
      </c>
      <c r="EE14" s="321">
        <f t="shared" si="28"/>
        <v>1.4496818181818181E-3</v>
      </c>
      <c r="EF14" s="321">
        <f t="shared" si="28"/>
        <v>0.13515424999999998</v>
      </c>
      <c r="EG14" s="321">
        <f t="shared" si="28"/>
        <v>0.20861072727272723</v>
      </c>
      <c r="EH14" s="321">
        <f t="shared" si="28"/>
        <v>-5.1465295454545444E-2</v>
      </c>
      <c r="EI14" s="321">
        <f t="shared" si="28"/>
        <v>0.10557520454545453</v>
      </c>
      <c r="EJ14" s="40">
        <f t="shared" ref="EJ14" si="29">(((1+DX14)*(1+DY14)*(1+DZ14)*(1+EA14)*(1+EB14)*(1+EC14)*(1+ED14)*(1+EE14)*(1+EF14)*(1+EG14)*(1+EH14)*(1+EI14))^(1/(11+(2/12))))-1</f>
        <v>8.2484740192981798E-2</v>
      </c>
      <c r="EL14" s="99" t="s">
        <v>81</v>
      </c>
      <c r="EM14" s="22"/>
      <c r="EN14" s="22"/>
      <c r="EO14" s="22"/>
      <c r="EP14" s="334">
        <f>SUM(EP6:EP13)</f>
        <v>0.56000000000000005</v>
      </c>
      <c r="EQ14" s="335">
        <f>SUM(EQ6:EQ13)</f>
        <v>1</v>
      </c>
      <c r="ER14" s="321">
        <f>($EQ$6*ER6)+($EQ$7*ER7)+($EQ$8*ER8)+($EQ$9*ER9)+($EQ$10*ER10)+($EQ$11*ER11)+($EQ$12*ER12)+($EQ$13*ER13)</f>
        <v>-0.3715</v>
      </c>
      <c r="ES14" s="321">
        <f t="shared" ref="ES14:FC14" si="30">($EQ$6*ES6)+($EQ$7*ES7)+($EQ$8*ES8)+($EQ$9*ES9)+($EQ$10*ES10)+($EQ$11*ES11)+($EQ$12*ES12)+($EQ$13*ES13)</f>
        <v>0.28249999999999997</v>
      </c>
      <c r="ET14" s="321">
        <f t="shared" si="30"/>
        <v>0.1686</v>
      </c>
      <c r="EU14" s="321">
        <f t="shared" si="30"/>
        <v>7.7000000000000002E-3</v>
      </c>
      <c r="EV14" s="321">
        <f t="shared" si="30"/>
        <v>0.16439999999999999</v>
      </c>
      <c r="EW14" s="321">
        <f t="shared" si="30"/>
        <v>0.3301</v>
      </c>
      <c r="EX14" s="321">
        <f t="shared" si="30"/>
        <v>0.1239</v>
      </c>
      <c r="EY14" s="321">
        <f t="shared" si="30"/>
        <v>3.3999999999999998E-3</v>
      </c>
      <c r="EZ14" s="321">
        <f t="shared" si="30"/>
        <v>0.12640000000000001</v>
      </c>
      <c r="FA14" s="321">
        <f t="shared" si="30"/>
        <v>0.2097</v>
      </c>
      <c r="FB14" s="321">
        <f t="shared" si="30"/>
        <v>-5.4100000000000002E-2</v>
      </c>
      <c r="FC14" s="321">
        <f t="shared" si="30"/>
        <v>0.13880000000000001</v>
      </c>
      <c r="FD14" s="40">
        <f t="shared" ref="FD14" si="31">(((1+ER14)*(1+ES14)*(1+ET14)*(1+EU14)*(1+EV14)*(1+EW14)*(1+EX14)*(1+EY14)*(1+EZ14)*(1+FA14)*(1+FB14)*(1+FC14))^(1/(11+(2/12))))-1</f>
        <v>8.2894293556573517E-2</v>
      </c>
      <c r="FF14" s="99" t="s">
        <v>81</v>
      </c>
      <c r="FG14" s="22"/>
      <c r="FH14" s="22"/>
      <c r="FI14" s="22"/>
      <c r="FJ14" s="334">
        <f>SUM(FJ6:FJ13)</f>
        <v>0.51</v>
      </c>
      <c r="FK14" s="335">
        <f>SUM(FK6:FK13)</f>
        <v>1</v>
      </c>
      <c r="FL14" s="321">
        <f>($FK$6*FL6)+($FK$7*FL7)+($FK$10*FL10)+($FK$8*FL8)+($FK$11*FL11)+($FK$12*FL12)+($FK$13*FL13)</f>
        <v>-0.40191176470588236</v>
      </c>
      <c r="FM14" s="321">
        <f t="shared" ref="FM14:FW14" si="32">($FK$6*FM6)+($FK$7*FM7)+($FK$10*FM10)+($FK$8*FM8)+($FK$11*FM11)+($FK$12*FM12)+($FK$13*FM13)</f>
        <v>0.39458627450980394</v>
      </c>
      <c r="FN14" s="321">
        <f t="shared" si="32"/>
        <v>0.26299411764705882</v>
      </c>
      <c r="FO14" s="321">
        <f t="shared" si="32"/>
        <v>-9.8039215686261671E-6</v>
      </c>
      <c r="FP14" s="321">
        <f t="shared" si="32"/>
        <v>0.16622549019607843</v>
      </c>
      <c r="FQ14" s="321">
        <f t="shared" si="32"/>
        <v>0.34211176470588234</v>
      </c>
      <c r="FR14" s="321">
        <f t="shared" si="32"/>
        <v>0.12076274509803921</v>
      </c>
      <c r="FS14" s="321">
        <f t="shared" si="32"/>
        <v>-4.517647058823529E-3</v>
      </c>
      <c r="FT14" s="321">
        <f t="shared" si="32"/>
        <v>0.13607647058823527</v>
      </c>
      <c r="FU14" s="321">
        <f t="shared" si="32"/>
        <v>0.19924313725490195</v>
      </c>
      <c r="FV14" s="321">
        <f t="shared" si="32"/>
        <v>-6.5641176470588231E-2</v>
      </c>
      <c r="FW14" s="321">
        <f t="shared" si="32"/>
        <v>0.14780196078431371</v>
      </c>
      <c r="FX14" s="40">
        <f t="shared" ref="FX14" si="33">(((1+FL14)*(1+FM14)*(1+FN14)*(1+FO14)*(1+FP14)*(1+FQ14)*(1+FR14)*(1+FS14)*(1+FT14)*(1+FU14)*(1+FV14)*(1+FW14))^(1/(11+(2/12))))-1</f>
        <v>9.2586095802297042E-2</v>
      </c>
    </row>
    <row r="15" spans="1:180" x14ac:dyDescent="0.2">
      <c r="B15" s="101" t="s">
        <v>2</v>
      </c>
      <c r="C15" s="160" t="s">
        <v>129</v>
      </c>
      <c r="D15" s="160" t="s">
        <v>112</v>
      </c>
      <c r="E15" s="160" t="s">
        <v>111</v>
      </c>
      <c r="U15" s="101" t="s">
        <v>2</v>
      </c>
      <c r="V15" s="160" t="s">
        <v>129</v>
      </c>
      <c r="W15" s="160" t="s">
        <v>112</v>
      </c>
      <c r="X15" s="160" t="s">
        <v>111</v>
      </c>
      <c r="Y15" s="82"/>
      <c r="Z15" s="143"/>
      <c r="AA15" s="29"/>
      <c r="AB15" s="29"/>
      <c r="AC15" s="29"/>
      <c r="AD15" s="29"/>
      <c r="AE15" s="29"/>
      <c r="AF15" s="29"/>
      <c r="AG15" s="5"/>
      <c r="AH15" s="5"/>
      <c r="AI15" s="5"/>
      <c r="AJ15" s="5"/>
      <c r="AK15" s="40"/>
      <c r="AL15" s="40"/>
      <c r="AM15" s="48"/>
      <c r="AO15" s="101" t="s">
        <v>2</v>
      </c>
      <c r="AP15" s="255" t="s">
        <v>129</v>
      </c>
      <c r="AQ15" s="160" t="s">
        <v>112</v>
      </c>
      <c r="AR15" s="160" t="s">
        <v>111</v>
      </c>
      <c r="AS15" s="82"/>
      <c r="AT15" s="143"/>
      <c r="AU15" s="29"/>
      <c r="AV15" s="29"/>
      <c r="AW15" s="29"/>
      <c r="AX15" s="29"/>
      <c r="AY15" s="29"/>
      <c r="AZ15" s="29"/>
      <c r="BA15" s="5"/>
      <c r="BB15" s="5"/>
      <c r="BC15" s="5"/>
      <c r="BD15" s="5"/>
      <c r="BE15" s="40"/>
      <c r="BF15" s="40"/>
      <c r="BG15" s="48"/>
      <c r="BI15" s="101" t="s">
        <v>2</v>
      </c>
      <c r="BJ15" s="160" t="s">
        <v>129</v>
      </c>
      <c r="BK15" s="160" t="s">
        <v>112</v>
      </c>
      <c r="BL15" s="160" t="s">
        <v>111</v>
      </c>
      <c r="BM15" s="160" t="s">
        <v>130</v>
      </c>
      <c r="BN15" s="160" t="s">
        <v>131</v>
      </c>
      <c r="BO15" s="82"/>
      <c r="BP15" s="143"/>
      <c r="BQ15" s="29"/>
      <c r="BR15" s="29"/>
      <c r="BS15" s="29"/>
      <c r="BT15" s="29"/>
      <c r="BU15" s="29"/>
      <c r="BV15" s="29"/>
      <c r="BW15" s="5"/>
      <c r="BX15" s="5"/>
      <c r="BY15" s="5"/>
      <c r="BZ15" s="5"/>
      <c r="CA15" s="40"/>
      <c r="CB15" s="40"/>
      <c r="CC15" s="48"/>
      <c r="CE15" s="101" t="s">
        <v>2</v>
      </c>
      <c r="CF15" s="82"/>
      <c r="CG15" s="143"/>
      <c r="CH15" s="29"/>
      <c r="CI15" s="29"/>
      <c r="CJ15" s="29"/>
      <c r="CK15" s="29"/>
      <c r="CL15" s="29"/>
      <c r="CM15" s="29"/>
      <c r="CN15" s="5"/>
      <c r="CO15" s="5"/>
      <c r="CP15" s="5"/>
      <c r="CQ15" s="5"/>
      <c r="CR15" s="40"/>
      <c r="CS15" s="40"/>
      <c r="CT15" s="48"/>
      <c r="CV15" s="101" t="s">
        <v>2</v>
      </c>
      <c r="CW15" s="160" t="s">
        <v>129</v>
      </c>
      <c r="CX15" s="160" t="s">
        <v>112</v>
      </c>
      <c r="CY15" s="160" t="s">
        <v>111</v>
      </c>
      <c r="CZ15" s="82"/>
      <c r="DA15" s="143"/>
      <c r="DB15" s="29"/>
      <c r="DC15" s="29"/>
      <c r="DD15" s="29"/>
      <c r="DE15" s="29"/>
      <c r="DF15" s="29"/>
      <c r="DG15" s="29"/>
      <c r="DH15" s="5"/>
      <c r="DI15" s="5"/>
      <c r="DJ15" s="5"/>
      <c r="DK15" s="5"/>
      <c r="DL15" s="40"/>
      <c r="DM15" s="40"/>
      <c r="DN15" s="48"/>
      <c r="DQ15" s="22"/>
      <c r="DR15" s="22"/>
      <c r="DS15" s="22"/>
      <c r="DT15" s="22"/>
      <c r="DU15" s="22"/>
      <c r="DV15" s="326"/>
      <c r="DW15" s="336"/>
      <c r="DX15" s="337"/>
      <c r="DY15" s="337"/>
      <c r="DZ15" s="337"/>
      <c r="EA15" s="337"/>
      <c r="EB15" s="337"/>
      <c r="EC15" s="337"/>
      <c r="ED15" s="321"/>
      <c r="EE15" s="321"/>
      <c r="EF15" s="321"/>
      <c r="EG15" s="321"/>
      <c r="EH15" s="328"/>
      <c r="EI15" s="328"/>
      <c r="EJ15" s="328"/>
      <c r="EL15" s="99"/>
      <c r="EM15" s="22"/>
      <c r="EN15" s="22"/>
      <c r="EO15" s="22"/>
      <c r="EP15" s="326"/>
      <c r="EQ15" s="336"/>
      <c r="ER15" s="337"/>
      <c r="ES15" s="337"/>
      <c r="ET15" s="337"/>
      <c r="EU15" s="337"/>
      <c r="EV15" s="337"/>
      <c r="EW15" s="337"/>
      <c r="EX15" s="321"/>
      <c r="EY15" s="321"/>
      <c r="EZ15" s="321"/>
      <c r="FA15" s="321"/>
      <c r="FB15" s="328"/>
      <c r="FC15" s="328"/>
      <c r="FD15" s="328"/>
      <c r="FF15" s="99"/>
      <c r="FG15" s="22"/>
      <c r="FH15" s="22"/>
      <c r="FI15" s="22"/>
      <c r="FJ15" s="326"/>
      <c r="FK15" s="336"/>
      <c r="FL15" s="337"/>
      <c r="FM15" s="337"/>
      <c r="FN15" s="337"/>
      <c r="FO15" s="337"/>
      <c r="FP15" s="337"/>
      <c r="FQ15" s="337"/>
      <c r="FR15" s="321"/>
      <c r="FS15" s="321"/>
      <c r="FT15" s="321"/>
      <c r="FU15" s="321"/>
      <c r="FV15" s="328"/>
      <c r="FW15" s="328"/>
      <c r="FX15" s="328"/>
    </row>
    <row r="16" spans="1:180" x14ac:dyDescent="0.2">
      <c r="B16" s="102" t="s">
        <v>5</v>
      </c>
      <c r="C16" s="221">
        <v>40571</v>
      </c>
      <c r="D16" s="12" t="s">
        <v>109</v>
      </c>
      <c r="E16" s="221">
        <v>39092</v>
      </c>
      <c r="F16" s="88">
        <v>0.3</v>
      </c>
      <c r="G16" s="257">
        <v>-0.42209999999999998</v>
      </c>
      <c r="H16" s="257">
        <v>0.37219999999999998</v>
      </c>
      <c r="I16" s="257">
        <v>0.1149</v>
      </c>
      <c r="J16" s="257">
        <v>-0.1376</v>
      </c>
      <c r="K16" s="215">
        <v>0.18609999999999999</v>
      </c>
      <c r="L16" s="215">
        <v>0.14610000000000001</v>
      </c>
      <c r="M16" s="11">
        <v>-4.7399999999999998E-2</v>
      </c>
      <c r="N16" s="11">
        <v>-4.19E-2</v>
      </c>
      <c r="O16" s="5">
        <v>4.8099999999999997E-2</v>
      </c>
      <c r="P16" s="5">
        <v>0.27450000000000002</v>
      </c>
      <c r="Q16" s="35">
        <v>-0.14430000000000001</v>
      </c>
      <c r="R16" s="35">
        <v>0.1027</v>
      </c>
      <c r="S16" s="40">
        <f>(((1+G16)*(1+H16)*(1+I16)*(1+J16)*(1+K16)*(1+L16)*(1+M16)*(1+N16)*(1+O16)*(1+P16)*(1+Q16)*(1+R16))^(1/(11+(2/12))))-1</f>
        <v>1.5878860645904158E-2</v>
      </c>
      <c r="U16" s="102" t="s">
        <v>75</v>
      </c>
      <c r="V16" s="12"/>
      <c r="W16" s="12"/>
      <c r="X16" s="12"/>
      <c r="Y16" s="82">
        <v>0.23</v>
      </c>
      <c r="Z16" s="140">
        <f>Y16/$Y$22</f>
        <v>0.6216216216216216</v>
      </c>
      <c r="AA16" s="215">
        <v>-0.40649999999999997</v>
      </c>
      <c r="AB16" s="215">
        <v>0.27489999999999998</v>
      </c>
      <c r="AC16" s="215">
        <v>8.3500000000000005E-2</v>
      </c>
      <c r="AD16" s="215">
        <v>-0.123</v>
      </c>
      <c r="AE16" s="215">
        <v>0.18559999999999999</v>
      </c>
      <c r="AF16" s="215">
        <v>0.21829999999999999</v>
      </c>
      <c r="AG16" s="5">
        <v>-5.9799999999999999E-2</v>
      </c>
      <c r="AH16" s="5">
        <v>-3.8E-3</v>
      </c>
      <c r="AI16" s="5">
        <v>2.6700000000000002E-2</v>
      </c>
      <c r="AJ16" s="5">
        <v>0.26419999999999999</v>
      </c>
      <c r="AK16" s="35">
        <v>-0.14749999999999999</v>
      </c>
      <c r="AL16" s="35">
        <v>0.10639999999999999</v>
      </c>
      <c r="AM16" s="40">
        <f t="shared" ref="AM16:AM17" si="34">(((1+AA16)*(1+AB16)*(1+AC16)*(1+AD16)*(1+AE16)*(1+AF16)*(1+AG16)*(1+AH16)*(1+AI16)*(1+AJ16)*(1+AK16)*(1+AL16))^(1/(11+(2/12))))-1</f>
        <v>1.5763445861233016E-2</v>
      </c>
      <c r="AO16" s="102" t="s">
        <v>105</v>
      </c>
      <c r="AP16" s="252">
        <v>40794</v>
      </c>
      <c r="AQ16" s="226" t="s">
        <v>109</v>
      </c>
      <c r="AR16" s="34">
        <v>39092</v>
      </c>
      <c r="AS16" s="82">
        <v>0.25</v>
      </c>
      <c r="AT16" s="140">
        <f>AS16/$AS$22</f>
        <v>1</v>
      </c>
      <c r="AU16" s="258">
        <v>-0.42209999999999998</v>
      </c>
      <c r="AV16" s="259">
        <v>0.37219999999999998</v>
      </c>
      <c r="AW16" s="259">
        <v>0.1149</v>
      </c>
      <c r="AX16" s="259">
        <v>-0.1376</v>
      </c>
      <c r="AY16" s="236">
        <v>0.1704</v>
      </c>
      <c r="AZ16" s="236">
        <v>0.14000000000000001</v>
      </c>
      <c r="BA16" s="236">
        <v>-3.2500000000000001E-2</v>
      </c>
      <c r="BB16" s="237">
        <v>-5.6500000000000002E-2</v>
      </c>
      <c r="BC16" s="5">
        <v>4.8300000000000003E-2</v>
      </c>
      <c r="BD16" s="236">
        <v>0.26869999999999999</v>
      </c>
      <c r="BE16" s="35">
        <v>-0.13950000000000001</v>
      </c>
      <c r="BF16" s="35">
        <v>0.10249999999999999</v>
      </c>
      <c r="BG16" s="40">
        <f t="shared" ref="BG16" si="35">(((1+AU16)*(1+AV16)*(1+AW16)*(1+AX16)*(1+AY16)*(1+AZ16)*(1+BA16)*(1+BB16)*(1+BC16)*(1+BD16)*(1+BE16)*(1+BF16))^(1/(11+(2/12))))-1</f>
        <v>1.4292135131024786E-2</v>
      </c>
      <c r="BI16" s="102" t="s">
        <v>20</v>
      </c>
      <c r="BJ16" s="265">
        <v>41501</v>
      </c>
      <c r="BK16" s="12" t="s">
        <v>118</v>
      </c>
      <c r="BL16" s="34">
        <v>38884</v>
      </c>
      <c r="BM16" s="12"/>
      <c r="BN16" s="12"/>
      <c r="BO16" s="82">
        <v>4.7699999999999999E-2</v>
      </c>
      <c r="BP16" s="140">
        <f t="shared" ref="BP16:BP21" si="36">BO16/$BO$22</f>
        <v>0.14410876132930514</v>
      </c>
      <c r="BQ16" s="260">
        <v>-0.44350000000000001</v>
      </c>
      <c r="BR16" s="260">
        <v>0.37159999999999999</v>
      </c>
      <c r="BS16" s="260">
        <v>0.19400000000000001</v>
      </c>
      <c r="BT16" s="260">
        <v>-0.1232</v>
      </c>
      <c r="BU16" s="259">
        <v>0.24049999999999999</v>
      </c>
      <c r="BV16" s="259">
        <v>0.26369999999999999</v>
      </c>
      <c r="BW16" s="11">
        <v>-5.1499999999999997E-2</v>
      </c>
      <c r="BX16" s="5">
        <v>4.9099999999999998E-2</v>
      </c>
      <c r="BY16" s="5">
        <v>8.7499999999999994E-2</v>
      </c>
      <c r="BZ16" s="5">
        <v>0.29199999999999998</v>
      </c>
      <c r="CA16" s="35">
        <v>-0.1913</v>
      </c>
      <c r="CB16" s="35">
        <v>9.5899999999999999E-2</v>
      </c>
      <c r="CC16" s="40">
        <f t="shared" ref="CC16:CC22" si="37">(((1+BQ16)*(1+BR16)*(1+BS16)*(1+BT16)*(1+BU16)*(1+BV16)*(1+BW16)*(1+BX16)*(1+BY16)*(1+BZ16)*(1+CA16)*(1+CB16))^(1/(11+(2/12))))-1</f>
        <v>4.015806500214536E-2</v>
      </c>
      <c r="CE16" s="102" t="s">
        <v>91</v>
      </c>
      <c r="CF16" s="82">
        <v>0.25</v>
      </c>
      <c r="CG16" s="140">
        <f>CF16/$CF$22</f>
        <v>0.5</v>
      </c>
      <c r="CH16" s="215">
        <v>-0.40820000000000001</v>
      </c>
      <c r="CI16" s="215">
        <v>0.2858</v>
      </c>
      <c r="CJ16" s="215">
        <v>0.1115</v>
      </c>
      <c r="CK16" s="215">
        <v>-0.1348</v>
      </c>
      <c r="CL16" s="215">
        <v>0.19089999999999999</v>
      </c>
      <c r="CM16" s="215">
        <v>0.18909999999999999</v>
      </c>
      <c r="CN16" s="11">
        <v>-5.3100000000000001E-2</v>
      </c>
      <c r="CO16" s="11">
        <v>-1.7100000000000001E-2</v>
      </c>
      <c r="CP16" s="5">
        <v>0.03</v>
      </c>
      <c r="CQ16" s="5">
        <v>0.25800000000000001</v>
      </c>
      <c r="CR16" s="35">
        <v>-0.14199999999999999</v>
      </c>
      <c r="CS16" s="35">
        <v>9.98E-2</v>
      </c>
      <c r="CT16" s="40">
        <v>0.1043</v>
      </c>
      <c r="CV16" s="102" t="s">
        <v>34</v>
      </c>
      <c r="CX16" s="12"/>
      <c r="CY16" s="12"/>
      <c r="CZ16" s="82">
        <v>0.09</v>
      </c>
      <c r="DA16" s="140">
        <f>CZ16/$CZ$22</f>
        <v>0.25</v>
      </c>
      <c r="DB16" s="215">
        <v>-0.44829999999999998</v>
      </c>
      <c r="DC16" s="215">
        <v>0.41880000000000001</v>
      </c>
      <c r="DD16" s="215">
        <v>0.15809999999999999</v>
      </c>
      <c r="DE16" s="215">
        <v>-0.1358</v>
      </c>
      <c r="DF16" s="215">
        <v>0.20180000000000001</v>
      </c>
      <c r="DG16" s="215">
        <v>0.23119999999999999</v>
      </c>
      <c r="DH16" s="11">
        <v>-5.5100000000000003E-2</v>
      </c>
      <c r="DI16" s="11">
        <v>-5.4000000000000003E-3</v>
      </c>
      <c r="DJ16" s="5">
        <v>1.84E-2</v>
      </c>
      <c r="DK16" s="5">
        <v>0.43159999999999998</v>
      </c>
      <c r="DL16" s="35">
        <v>-0.1258</v>
      </c>
      <c r="DM16" s="35">
        <v>0.1492</v>
      </c>
      <c r="DN16" s="40">
        <f t="shared" ref="DN16:DN18" si="38">(((1+DB16)*(1+DC16)*(1+DD16)*(1+DE16)*(1+DF16)*(1+DG16)*(1+DH16)*(1+DI16)*(1+DJ16)*(1+DK16)*(1+DL16)*(1+DM16))^(1/(11+(2/12))))-1</f>
        <v>4.2731483089309075E-2</v>
      </c>
      <c r="DP16" s="101" t="s">
        <v>2</v>
      </c>
      <c r="DQ16" s="160" t="s">
        <v>129</v>
      </c>
      <c r="DR16" s="160" t="s">
        <v>112</v>
      </c>
      <c r="DS16" s="160" t="s">
        <v>111</v>
      </c>
      <c r="DT16" s="312" t="s">
        <v>130</v>
      </c>
      <c r="DU16" s="312" t="s">
        <v>131</v>
      </c>
      <c r="DV16" s="326"/>
      <c r="DW16" s="336"/>
      <c r="DX16" s="337"/>
      <c r="DY16" s="337"/>
      <c r="DZ16" s="337"/>
      <c r="EA16" s="337"/>
      <c r="EB16" s="337"/>
      <c r="EC16" s="337"/>
      <c r="ED16" s="321"/>
      <c r="EE16" s="321"/>
      <c r="EF16" s="321"/>
      <c r="EG16" s="321"/>
      <c r="EH16" s="328"/>
      <c r="EI16" s="328"/>
      <c r="EJ16" s="328"/>
      <c r="EL16" s="101" t="s">
        <v>2</v>
      </c>
      <c r="EM16" s="160" t="s">
        <v>129</v>
      </c>
      <c r="EN16" s="160" t="s">
        <v>112</v>
      </c>
      <c r="EO16" s="160" t="s">
        <v>111</v>
      </c>
      <c r="EP16" s="326"/>
      <c r="EQ16" s="336"/>
      <c r="ER16" s="337"/>
      <c r="ES16" s="337"/>
      <c r="ET16" s="337"/>
      <c r="EU16" s="337"/>
      <c r="EV16" s="337"/>
      <c r="EW16" s="337"/>
      <c r="EX16" s="321"/>
      <c r="EY16" s="321"/>
      <c r="EZ16" s="321"/>
      <c r="FA16" s="321"/>
      <c r="FB16" s="328"/>
      <c r="FC16" s="328"/>
      <c r="FD16" s="328"/>
      <c r="FF16" s="101" t="s">
        <v>2</v>
      </c>
      <c r="FG16" s="160" t="s">
        <v>129</v>
      </c>
      <c r="FH16" s="160" t="s">
        <v>112</v>
      </c>
      <c r="FI16" s="160" t="s">
        <v>111</v>
      </c>
      <c r="FJ16" s="326"/>
      <c r="FK16" s="336"/>
      <c r="FL16" s="337"/>
      <c r="FM16" s="337"/>
      <c r="FN16" s="337"/>
      <c r="FO16" s="337"/>
      <c r="FP16" s="337"/>
      <c r="FQ16" s="337"/>
      <c r="FR16" s="321"/>
      <c r="FS16" s="321"/>
      <c r="FT16" s="321"/>
      <c r="FU16" s="321"/>
      <c r="FV16" s="328"/>
      <c r="FW16" s="328"/>
      <c r="FX16" s="328"/>
    </row>
    <row r="17" spans="2:180" x14ac:dyDescent="0.2">
      <c r="B17" s="102"/>
      <c r="C17" s="12"/>
      <c r="D17" s="12"/>
      <c r="E17" s="12"/>
      <c r="F17" s="88"/>
      <c r="G17" s="29"/>
      <c r="H17" s="29"/>
      <c r="I17" s="29"/>
      <c r="J17" s="29"/>
      <c r="K17" s="29"/>
      <c r="L17" s="29"/>
      <c r="M17" s="4"/>
      <c r="N17" s="4"/>
      <c r="O17" s="4"/>
      <c r="P17" s="4"/>
      <c r="Q17" s="53"/>
      <c r="R17" s="53"/>
      <c r="S17" s="41"/>
      <c r="U17" s="102" t="s">
        <v>74</v>
      </c>
      <c r="V17" s="12"/>
      <c r="W17" s="12"/>
      <c r="X17" s="12"/>
      <c r="Y17" s="82">
        <v>0.14000000000000001</v>
      </c>
      <c r="Z17" s="140">
        <f>Y17/$Y$22</f>
        <v>0.3783783783783784</v>
      </c>
      <c r="AA17" s="215">
        <v>-0.52490000000000003</v>
      </c>
      <c r="AB17" s="215">
        <v>0.76280000000000003</v>
      </c>
      <c r="AC17" s="215">
        <v>0.19470000000000001</v>
      </c>
      <c r="AD17" s="215">
        <v>-0.18759999999999999</v>
      </c>
      <c r="AE17" s="215">
        <v>0.192</v>
      </c>
      <c r="AF17" s="215">
        <v>-4.9200000000000001E-2</v>
      </c>
      <c r="AG17" s="5">
        <v>-6.9999999999999999E-4</v>
      </c>
      <c r="AH17" s="5">
        <v>-0.15809999999999999</v>
      </c>
      <c r="AI17" s="5">
        <v>0.1221</v>
      </c>
      <c r="AJ17" s="5">
        <v>0.31480000000000002</v>
      </c>
      <c r="AK17" s="35">
        <v>-0.1477</v>
      </c>
      <c r="AL17" s="35">
        <v>0.1177</v>
      </c>
      <c r="AM17" s="40">
        <f t="shared" si="34"/>
        <v>7.6893236895989592E-3</v>
      </c>
      <c r="AO17" s="102"/>
      <c r="AP17" s="253"/>
      <c r="AQ17" s="12"/>
      <c r="AR17" s="12"/>
      <c r="AS17" s="82"/>
      <c r="AT17" s="140"/>
      <c r="AU17" s="211"/>
      <c r="AV17" s="211"/>
      <c r="AW17" s="211"/>
      <c r="AX17" s="211"/>
      <c r="AY17" s="211"/>
      <c r="AZ17" s="211"/>
      <c r="BA17" s="11"/>
      <c r="BB17" s="11"/>
      <c r="BC17" s="5"/>
      <c r="BD17" s="5"/>
      <c r="BE17" s="53"/>
      <c r="BF17" s="53"/>
      <c r="BG17" s="40"/>
      <c r="BI17" s="102" t="s">
        <v>21</v>
      </c>
      <c r="BJ17" s="265">
        <v>41501</v>
      </c>
      <c r="BK17" s="12" t="s">
        <v>119</v>
      </c>
      <c r="BL17" s="34">
        <v>39276</v>
      </c>
      <c r="BM17" s="12"/>
      <c r="BN17" s="12"/>
      <c r="BO17" s="82">
        <v>4.6600000000000003E-2</v>
      </c>
      <c r="BP17" s="140">
        <f t="shared" si="36"/>
        <v>0.14078549848942598</v>
      </c>
      <c r="BQ17" s="257">
        <v>-0.34599999999999997</v>
      </c>
      <c r="BR17" s="257">
        <v>0.58120000000000005</v>
      </c>
      <c r="BS17" s="257">
        <v>0.24629999999999999</v>
      </c>
      <c r="BT17" s="257">
        <v>-0.10390000000000001</v>
      </c>
      <c r="BU17" s="259">
        <v>0.15559999999999999</v>
      </c>
      <c r="BV17" s="259">
        <v>-6.9599999999999995E-2</v>
      </c>
      <c r="BW17" s="11">
        <v>-0.1163</v>
      </c>
      <c r="BX17" s="11">
        <v>-0.20150000000000001</v>
      </c>
      <c r="BY17" s="5">
        <v>0.32579999999999998</v>
      </c>
      <c r="BZ17" s="5">
        <v>0.26740000000000003</v>
      </c>
      <c r="CA17" s="35">
        <v>-0.10340000000000001</v>
      </c>
      <c r="CB17" s="35">
        <v>7.3599999999999999E-2</v>
      </c>
      <c r="CC17" s="40">
        <f t="shared" si="37"/>
        <v>3.1718497857662564E-2</v>
      </c>
      <c r="CE17" s="102" t="s">
        <v>92</v>
      </c>
      <c r="CF17" s="82">
        <v>0.25</v>
      </c>
      <c r="CG17" s="140">
        <f>CF17/$CF$22</f>
        <v>0.5</v>
      </c>
      <c r="CH17" s="215">
        <v>-0.49259999999999998</v>
      </c>
      <c r="CI17" s="215">
        <v>0.7238</v>
      </c>
      <c r="CJ17" s="215">
        <v>0.18740000000000001</v>
      </c>
      <c r="CK17" s="215">
        <v>-0.18970000000000001</v>
      </c>
      <c r="CL17" s="215">
        <v>0.17960000000000001</v>
      </c>
      <c r="CM17" s="215">
        <v>-1.7999999999999999E-2</v>
      </c>
      <c r="CN17" s="11">
        <v>-6.4999999999999997E-3</v>
      </c>
      <c r="CO17" s="11">
        <v>-0.1527</v>
      </c>
      <c r="CP17" s="5">
        <v>0.1172</v>
      </c>
      <c r="CQ17" s="5">
        <v>0.34810000000000002</v>
      </c>
      <c r="CR17" s="35">
        <v>-0.13239999999999999</v>
      </c>
      <c r="CS17" s="35">
        <v>8.5300000000000001E-2</v>
      </c>
      <c r="CT17" s="40">
        <v>0.1051</v>
      </c>
      <c r="CV17" s="102" t="s">
        <v>13</v>
      </c>
      <c r="CX17" s="12"/>
      <c r="CY17" s="12"/>
      <c r="CZ17" s="82">
        <v>0.09</v>
      </c>
      <c r="DA17" s="140">
        <f>CZ17/$CZ$22</f>
        <v>0.25</v>
      </c>
      <c r="DB17" s="215">
        <v>-0.41739999999999999</v>
      </c>
      <c r="DC17" s="215">
        <v>0.3377</v>
      </c>
      <c r="DD17" s="215">
        <v>7.3099999999999998E-2</v>
      </c>
      <c r="DE17" s="215">
        <v>-0.14580000000000001</v>
      </c>
      <c r="DF17" s="215">
        <v>0.20180000000000001</v>
      </c>
      <c r="DG17" s="215">
        <v>0.2215</v>
      </c>
      <c r="DH17" s="11">
        <v>-6.6900000000000001E-2</v>
      </c>
      <c r="DI17" s="11">
        <v>-6.4399999999999999E-2</v>
      </c>
      <c r="DJ17" s="5">
        <v>4.4600000000000001E-2</v>
      </c>
      <c r="DK17" s="5">
        <v>0.27960000000000002</v>
      </c>
      <c r="DL17" s="35">
        <v>-0.1452</v>
      </c>
      <c r="DM17" s="35">
        <v>9.4399999999999998E-2</v>
      </c>
      <c r="DN17" s="40">
        <f t="shared" si="38"/>
        <v>1.2185496085643566E-2</v>
      </c>
      <c r="DP17" s="102" t="s">
        <v>47</v>
      </c>
      <c r="DQ17" s="224">
        <v>41200</v>
      </c>
      <c r="DR17" s="226" t="s">
        <v>126</v>
      </c>
      <c r="DS17" s="224">
        <v>39352</v>
      </c>
      <c r="DT17" s="12"/>
      <c r="DU17" s="12"/>
      <c r="DV17" s="319">
        <v>0.06</v>
      </c>
      <c r="DW17" s="320">
        <f>DV17/$DV$23</f>
        <v>0.13333333333333333</v>
      </c>
      <c r="DX17" s="338">
        <v>-0.45329999999999998</v>
      </c>
      <c r="DY17" s="339">
        <v>0.6704</v>
      </c>
      <c r="DZ17" s="339">
        <v>0.13289999999999999</v>
      </c>
      <c r="EA17" s="338">
        <v>-0.19670000000000001</v>
      </c>
      <c r="EB17" s="339">
        <v>0.1535</v>
      </c>
      <c r="EC17" s="340">
        <v>-2.81E-2</v>
      </c>
      <c r="ED17" s="321">
        <v>-3.44E-2</v>
      </c>
      <c r="EE17" s="341">
        <v>-0.1431</v>
      </c>
      <c r="EF17" s="341">
        <v>0.10290000000000001</v>
      </c>
      <c r="EG17" s="341">
        <v>0.374</v>
      </c>
      <c r="EH17" s="35">
        <v>-0.1492</v>
      </c>
      <c r="EI17" s="35">
        <v>9.6699999999999994E-2</v>
      </c>
      <c r="EJ17" s="40">
        <f t="shared" ref="EJ17:EJ23" si="39">(((1+DX17)*(1+DY17)*(1+DZ17)*(1+EA17)*(1+EB17)*(1+EC17)*(1+ED17)*(1+EE17)*(1+EF17)*(1+EG17)*(1+EH17)*(1+EI17))^(1/(11+(2/12))))-1</f>
        <v>7.7508307439040358E-3</v>
      </c>
      <c r="EL17" s="102" t="s">
        <v>149</v>
      </c>
      <c r="EM17" s="224">
        <v>41200</v>
      </c>
      <c r="EN17" s="226" t="s">
        <v>127</v>
      </c>
      <c r="EO17" s="224">
        <v>39143</v>
      </c>
      <c r="EP17" s="319">
        <v>0.23499999999999999</v>
      </c>
      <c r="EQ17" s="320">
        <f>EP17/EP23</f>
        <v>0.75806451612903225</v>
      </c>
      <c r="ER17" s="338">
        <v>-0.4345</v>
      </c>
      <c r="ES17" s="339">
        <v>0.37590000000000001</v>
      </c>
      <c r="ET17" s="339">
        <v>0.1181</v>
      </c>
      <c r="EU17" s="339">
        <v>-0.14019999999999999</v>
      </c>
      <c r="EV17" s="339">
        <v>0.189</v>
      </c>
      <c r="EW17" s="35">
        <v>0.22420000000000001</v>
      </c>
      <c r="EX17" s="35">
        <v>-6.3299999999999995E-2</v>
      </c>
      <c r="EY17" s="35">
        <v>7.3000000000000001E-3</v>
      </c>
      <c r="EZ17" s="35">
        <v>1.5800000000000002E-2</v>
      </c>
      <c r="FA17" s="35">
        <v>0.26590000000000003</v>
      </c>
      <c r="FB17" s="35">
        <v>-0.14130000000000001</v>
      </c>
      <c r="FC17" s="35">
        <v>0.10489999999999999</v>
      </c>
      <c r="FD17" s="40">
        <f t="shared" ref="FD17:FD18" si="40">(((1+ER17)*(1+ES17)*(1+ET17)*(1+EU17)*(1+EV17)*(1+EW17)*(1+EX17)*(1+EY17)*(1+EZ17)*(1+FA17)*(1+FB17)*(1+FC17))^(1/(11+(2/12))))-1</f>
        <v>2.0426618240580563E-2</v>
      </c>
      <c r="FF17" s="102" t="s">
        <v>75</v>
      </c>
      <c r="FG17" s="224">
        <v>39282</v>
      </c>
      <c r="FH17" s="226"/>
      <c r="FI17" s="224"/>
      <c r="FJ17" s="319">
        <v>0.34</v>
      </c>
      <c r="FK17" s="320">
        <f>FJ17/FJ23</f>
        <v>0.82926829268292679</v>
      </c>
      <c r="FL17" s="340">
        <v>-0.40649999999999997</v>
      </c>
      <c r="FM17" s="35">
        <v>0.27489999999999998</v>
      </c>
      <c r="FN17" s="35">
        <v>8.3500000000000005E-2</v>
      </c>
      <c r="FO17" s="340">
        <v>-0.123</v>
      </c>
      <c r="FP17" s="35">
        <v>0.18559999999999999</v>
      </c>
      <c r="FQ17" s="35">
        <v>0.21829999999999999</v>
      </c>
      <c r="FR17" s="35">
        <v>-5.9799999999999999E-2</v>
      </c>
      <c r="FS17" s="35">
        <v>-3.8E-3</v>
      </c>
      <c r="FT17" s="35">
        <v>2.6700000000000002E-2</v>
      </c>
      <c r="FU17" s="35">
        <v>0.26419999999999999</v>
      </c>
      <c r="FV17" s="35">
        <v>-0.14749999999999999</v>
      </c>
      <c r="FW17" s="35">
        <v>0.10639999999999999</v>
      </c>
      <c r="FX17" s="40">
        <f t="shared" ref="FX17:FX18" si="41">(((1+FL17)*(1+FM17)*(1+FN17)*(1+FO17)*(1+FP17)*(1+FQ17)*(1+FR17)*(1+FS17)*(1+FT17)*(1+FU17)*(1+FV17)*(1+FW17))^(1/(11+(2/12))))-1</f>
        <v>1.5763445861233016E-2</v>
      </c>
    </row>
    <row r="18" spans="2:180" x14ac:dyDescent="0.2">
      <c r="B18" s="102"/>
      <c r="C18" s="12"/>
      <c r="D18" s="12"/>
      <c r="E18" s="12"/>
      <c r="F18" s="88"/>
      <c r="G18" s="29"/>
      <c r="H18" s="29"/>
      <c r="I18" s="29"/>
      <c r="J18" s="29"/>
      <c r="K18" s="29"/>
      <c r="L18" s="29"/>
      <c r="M18" s="4"/>
      <c r="N18" s="4"/>
      <c r="O18" s="4"/>
      <c r="P18" s="4"/>
      <c r="Q18" s="41"/>
      <c r="R18" s="41"/>
      <c r="S18" s="41"/>
      <c r="U18" s="102"/>
      <c r="V18" s="12"/>
      <c r="W18" s="12"/>
      <c r="X18" s="12"/>
      <c r="Y18" s="82"/>
      <c r="Z18" s="140"/>
      <c r="AA18" s="211"/>
      <c r="AB18" s="211"/>
      <c r="AC18" s="211"/>
      <c r="AD18" s="211"/>
      <c r="AE18" s="211"/>
      <c r="AF18" s="211"/>
      <c r="AG18" s="5"/>
      <c r="AH18" s="5"/>
      <c r="AI18" s="5"/>
      <c r="AJ18" s="5"/>
      <c r="AK18" s="40"/>
      <c r="AL18" s="40"/>
      <c r="AM18" s="40"/>
      <c r="AO18" s="102"/>
      <c r="AP18" s="253"/>
      <c r="AQ18" s="12"/>
      <c r="AR18" s="12"/>
      <c r="AS18" s="82"/>
      <c r="AT18" s="140"/>
      <c r="AU18" s="211"/>
      <c r="AV18" s="211"/>
      <c r="AW18" s="211"/>
      <c r="AX18" s="211"/>
      <c r="AY18" s="211"/>
      <c r="AZ18" s="211"/>
      <c r="BA18" s="11"/>
      <c r="BB18" s="11"/>
      <c r="BC18" s="5"/>
      <c r="BD18" s="5"/>
      <c r="BE18" s="53"/>
      <c r="BF18" s="53"/>
      <c r="BG18" s="40"/>
      <c r="BI18" s="102" t="s">
        <v>22</v>
      </c>
      <c r="BJ18" s="265">
        <v>41501</v>
      </c>
      <c r="BK18" s="12" t="s">
        <v>120</v>
      </c>
      <c r="BL18" s="34">
        <v>38884</v>
      </c>
      <c r="BM18" s="12"/>
      <c r="BN18" s="12"/>
      <c r="BO18" s="82">
        <v>0.1163</v>
      </c>
      <c r="BP18" s="140">
        <f t="shared" si="36"/>
        <v>0.3513595166163142</v>
      </c>
      <c r="BQ18" s="257">
        <v>-0.3982</v>
      </c>
      <c r="BR18" s="257">
        <v>0.251</v>
      </c>
      <c r="BS18" s="257">
        <v>1.8100000000000002E-2</v>
      </c>
      <c r="BT18" s="257">
        <v>-8.2100000000000006E-2</v>
      </c>
      <c r="BU18" s="259">
        <v>0.16650000000000001</v>
      </c>
      <c r="BV18" s="259">
        <v>0.19900000000000001</v>
      </c>
      <c r="BW18" s="11">
        <v>-6.5000000000000002E-2</v>
      </c>
      <c r="BX18" s="11">
        <v>-5.2499999999999998E-2</v>
      </c>
      <c r="BY18" s="5">
        <v>7.9299999999999995E-2</v>
      </c>
      <c r="BZ18" s="5">
        <v>0.23949999999999999</v>
      </c>
      <c r="CA18" s="35">
        <v>-0.1426</v>
      </c>
      <c r="CB18" s="35">
        <v>9.3600000000000003E-2</v>
      </c>
      <c r="CC18" s="40">
        <f t="shared" si="37"/>
        <v>8.0370265734002189E-3</v>
      </c>
      <c r="CE18" s="102"/>
      <c r="CF18" s="82"/>
      <c r="CG18" s="140"/>
      <c r="CH18" s="211"/>
      <c r="CI18" s="211"/>
      <c r="CJ18" s="211"/>
      <c r="CK18" s="211"/>
      <c r="CL18" s="211"/>
      <c r="CM18" s="211"/>
      <c r="CN18" s="11"/>
      <c r="CO18" s="11"/>
      <c r="CP18" s="5"/>
      <c r="CQ18" s="5"/>
      <c r="CR18" s="53"/>
      <c r="CS18" s="53"/>
      <c r="CT18" s="40"/>
      <c r="CV18" s="102" t="s">
        <v>35</v>
      </c>
      <c r="CW18" s="221">
        <v>40511</v>
      </c>
      <c r="CX18" s="12" t="s">
        <v>108</v>
      </c>
      <c r="CY18" s="221">
        <v>39352</v>
      </c>
      <c r="CZ18" s="82">
        <v>0.18</v>
      </c>
      <c r="DA18" s="140">
        <f>CZ18/$CZ$22</f>
        <v>0.5</v>
      </c>
      <c r="DB18" s="257">
        <v>-0.41239999999999999</v>
      </c>
      <c r="DC18" s="257">
        <v>0.54790000000000005</v>
      </c>
      <c r="DD18" s="257">
        <v>0.18609999999999999</v>
      </c>
      <c r="DE18" s="215">
        <v>-0.1452</v>
      </c>
      <c r="DF18" s="215">
        <v>0.18210000000000001</v>
      </c>
      <c r="DG18" s="215">
        <v>0.15140000000000001</v>
      </c>
      <c r="DH18" s="11">
        <v>-4.1700000000000001E-2</v>
      </c>
      <c r="DI18" s="11">
        <v>-4.2599999999999999E-2</v>
      </c>
      <c r="DJ18" s="5">
        <v>4.6699999999999998E-2</v>
      </c>
      <c r="DK18" s="5">
        <v>0.27550000000000002</v>
      </c>
      <c r="DL18" s="35">
        <v>-0.14430000000000001</v>
      </c>
      <c r="DM18" s="35">
        <v>0.1024</v>
      </c>
      <c r="DN18" s="40">
        <f t="shared" si="38"/>
        <v>3.3851458703314297E-2</v>
      </c>
      <c r="DP18" s="102" t="s">
        <v>143</v>
      </c>
      <c r="DQ18" s="224">
        <v>41200</v>
      </c>
      <c r="DR18" s="12" t="s">
        <v>144</v>
      </c>
      <c r="DS18" s="224">
        <v>39533</v>
      </c>
      <c r="DT18" s="12" t="s">
        <v>109</v>
      </c>
      <c r="DU18" s="224">
        <v>39092</v>
      </c>
      <c r="DV18" s="319">
        <v>0.09</v>
      </c>
      <c r="DW18" s="320">
        <f t="shared" ref="DW18:DW22" si="42">DV18/$DV$23</f>
        <v>0.19999999999999998</v>
      </c>
      <c r="DX18" s="342">
        <v>-0.42209999999999998</v>
      </c>
      <c r="DY18" s="325">
        <v>0.36370000000000002</v>
      </c>
      <c r="DZ18" s="325">
        <v>0.1037</v>
      </c>
      <c r="EA18" s="324">
        <v>-0.1404</v>
      </c>
      <c r="EB18" s="325">
        <v>0.17100000000000001</v>
      </c>
      <c r="EC18" s="215">
        <v>0.1366</v>
      </c>
      <c r="ED18" s="321">
        <v>-5.0099999999999999E-2</v>
      </c>
      <c r="EE18" s="341">
        <v>-4.6699999999999998E-2</v>
      </c>
      <c r="EF18" s="341">
        <v>4.7199999999999999E-2</v>
      </c>
      <c r="EG18" s="341">
        <v>0.28139999999999998</v>
      </c>
      <c r="EH18" s="35">
        <v>-0.14399999999999999</v>
      </c>
      <c r="EI18" s="35">
        <v>0.1055</v>
      </c>
      <c r="EJ18" s="40">
        <f t="shared" si="39"/>
        <v>1.2143750524299834E-2</v>
      </c>
      <c r="EL18" s="102" t="s">
        <v>47</v>
      </c>
      <c r="EM18" s="224">
        <v>41200</v>
      </c>
      <c r="EN18" s="226" t="s">
        <v>126</v>
      </c>
      <c r="EO18" s="224">
        <v>39352</v>
      </c>
      <c r="EP18" s="319">
        <v>7.4999999999999997E-2</v>
      </c>
      <c r="EQ18" s="320">
        <f>EP18/EP23</f>
        <v>0.24193548387096772</v>
      </c>
      <c r="ER18" s="338">
        <v>-0.45329999999999998</v>
      </c>
      <c r="ES18" s="339">
        <v>0.6704</v>
      </c>
      <c r="ET18" s="339">
        <v>0.13289999999999999</v>
      </c>
      <c r="EU18" s="339">
        <v>-0.19670000000000001</v>
      </c>
      <c r="EV18" s="339">
        <v>0.1535</v>
      </c>
      <c r="EW18" s="340">
        <v>-2.81E-2</v>
      </c>
      <c r="EX18" s="35">
        <v>-3.44E-2</v>
      </c>
      <c r="EY18" s="35">
        <v>-0.1431</v>
      </c>
      <c r="EZ18" s="35">
        <v>0.10290000000000001</v>
      </c>
      <c r="FA18" s="35">
        <v>0.374</v>
      </c>
      <c r="FB18" s="35">
        <v>-0.1492</v>
      </c>
      <c r="FC18" s="35">
        <v>9.6699999999999994E-2</v>
      </c>
      <c r="FD18" s="40">
        <f t="shared" si="40"/>
        <v>7.7508307439040358E-3</v>
      </c>
      <c r="FF18" s="12" t="s">
        <v>74</v>
      </c>
      <c r="FG18" s="252">
        <v>38415</v>
      </c>
      <c r="FH18" s="226"/>
      <c r="FI18" s="224"/>
      <c r="FJ18" s="319">
        <v>7.0000000000000007E-2</v>
      </c>
      <c r="FK18" s="320">
        <f>FJ18/FJ23</f>
        <v>0.17073170731707318</v>
      </c>
      <c r="FL18" s="340">
        <v>-0.52490000000000003</v>
      </c>
      <c r="FM18" s="35">
        <v>0.76280000000000003</v>
      </c>
      <c r="FN18" s="35">
        <v>0.19470000000000001</v>
      </c>
      <c r="FO18" s="340">
        <v>-0.18759999999999999</v>
      </c>
      <c r="FP18" s="35">
        <v>0.192</v>
      </c>
      <c r="FQ18" s="340">
        <v>-4.9200000000000001E-2</v>
      </c>
      <c r="FR18" s="35">
        <v>-6.9999999999999999E-4</v>
      </c>
      <c r="FS18" s="35">
        <v>-0.15809999999999999</v>
      </c>
      <c r="FT18" s="35">
        <v>0.1221</v>
      </c>
      <c r="FU18" s="35">
        <v>0.31480000000000002</v>
      </c>
      <c r="FV18" s="35">
        <v>-0.1477</v>
      </c>
      <c r="FW18" s="179">
        <v>0.1177</v>
      </c>
      <c r="FX18" s="40">
        <f t="shared" si="41"/>
        <v>7.6893236895989592E-3</v>
      </c>
    </row>
    <row r="19" spans="2:180" x14ac:dyDescent="0.2">
      <c r="B19" s="102"/>
      <c r="C19" s="12"/>
      <c r="D19" s="12"/>
      <c r="E19" s="12"/>
      <c r="F19" s="88"/>
      <c r="G19" s="29"/>
      <c r="H19" s="29"/>
      <c r="I19" s="29"/>
      <c r="J19" s="29"/>
      <c r="K19" s="29"/>
      <c r="L19" s="29"/>
      <c r="M19" s="4"/>
      <c r="N19" s="4"/>
      <c r="O19" s="4"/>
      <c r="P19" s="4"/>
      <c r="Q19" s="41"/>
      <c r="R19" s="41"/>
      <c r="S19" s="41"/>
      <c r="U19" s="102"/>
      <c r="V19" s="12"/>
      <c r="W19" s="12"/>
      <c r="X19" s="12"/>
      <c r="Y19" s="82"/>
      <c r="Z19" s="140"/>
      <c r="AA19" s="211"/>
      <c r="AB19" s="211"/>
      <c r="AC19" s="211"/>
      <c r="AD19" s="211"/>
      <c r="AE19" s="211"/>
      <c r="AF19" s="211"/>
      <c r="AG19" s="5"/>
      <c r="AH19" s="5"/>
      <c r="AI19" s="5"/>
      <c r="AJ19" s="5"/>
      <c r="AK19" s="40"/>
      <c r="AL19" s="40"/>
      <c r="AM19" s="40"/>
      <c r="AO19" s="102"/>
      <c r="AP19" s="253"/>
      <c r="AQ19" s="12"/>
      <c r="AR19" s="12"/>
      <c r="AS19" s="82"/>
      <c r="AT19" s="140"/>
      <c r="AU19" s="211"/>
      <c r="AV19" s="211"/>
      <c r="AW19" s="211"/>
      <c r="AX19" s="211"/>
      <c r="AY19" s="211"/>
      <c r="AZ19" s="211"/>
      <c r="BA19" s="11"/>
      <c r="BB19" s="5"/>
      <c r="BC19" s="5"/>
      <c r="BD19" s="5"/>
      <c r="BE19" s="53"/>
      <c r="BF19" s="53"/>
      <c r="BG19" s="40"/>
      <c r="BI19" s="102" t="s">
        <v>23</v>
      </c>
      <c r="BJ19" s="264">
        <v>40192</v>
      </c>
      <c r="BK19" s="12" t="s">
        <v>118</v>
      </c>
      <c r="BL19" s="221">
        <v>38884</v>
      </c>
      <c r="BM19" s="12"/>
      <c r="BN19" s="12"/>
      <c r="BO19" s="82">
        <v>3.8800000000000001E-2</v>
      </c>
      <c r="BP19" s="140">
        <f t="shared" si="36"/>
        <v>0.11722054380664652</v>
      </c>
      <c r="BQ19" s="257">
        <v>-0.44350000000000001</v>
      </c>
      <c r="BR19" s="257">
        <v>0.37159999999999999</v>
      </c>
      <c r="BS19" s="257">
        <v>0.19400000000000001</v>
      </c>
      <c r="BT19" s="215">
        <v>-0.16869999999999999</v>
      </c>
      <c r="BU19" s="236">
        <v>0.192</v>
      </c>
      <c r="BV19" s="236">
        <v>0.214</v>
      </c>
      <c r="BW19" s="11">
        <v>-7.2700000000000001E-2</v>
      </c>
      <c r="BX19" s="5">
        <v>2.3099999999999999E-2</v>
      </c>
      <c r="BY19" s="5">
        <v>2.9899999999999999E-2</v>
      </c>
      <c r="BZ19" s="5">
        <v>0.29380000000000001</v>
      </c>
      <c r="CA19" s="35">
        <v>-0.18629999999999999</v>
      </c>
      <c r="CB19" s="35">
        <v>0.1082</v>
      </c>
      <c r="CC19" s="40">
        <f t="shared" si="37"/>
        <v>2.0167738938390745E-2</v>
      </c>
      <c r="CE19" s="102"/>
      <c r="CF19" s="82"/>
      <c r="CG19" s="140"/>
      <c r="CH19" s="211"/>
      <c r="CI19" s="211"/>
      <c r="CJ19" s="211"/>
      <c r="CK19" s="211"/>
      <c r="CL19" s="211"/>
      <c r="CM19" s="211"/>
      <c r="CN19" s="4"/>
      <c r="CO19" s="4"/>
      <c r="CP19" s="4"/>
      <c r="CQ19" s="4"/>
      <c r="CR19" s="41"/>
      <c r="CS19" s="41"/>
      <c r="CT19" s="49"/>
      <c r="CV19" s="102"/>
      <c r="CX19" s="12"/>
      <c r="CY19" s="12"/>
      <c r="CZ19" s="82"/>
      <c r="DA19" s="140"/>
      <c r="DB19" s="211"/>
      <c r="DC19" s="211"/>
      <c r="DD19" s="211"/>
      <c r="DE19" s="211"/>
      <c r="DF19" s="211"/>
      <c r="DG19" s="211"/>
      <c r="DH19" s="4"/>
      <c r="DI19" s="4"/>
      <c r="DJ19" s="4"/>
      <c r="DK19" s="4"/>
      <c r="DL19" s="41"/>
      <c r="DM19" s="41"/>
      <c r="DN19" s="49"/>
      <c r="DP19" s="102" t="s">
        <v>24</v>
      </c>
      <c r="DQ19" s="224">
        <v>40192</v>
      </c>
      <c r="DR19" s="12" t="s">
        <v>126</v>
      </c>
      <c r="DS19" s="224">
        <v>39352</v>
      </c>
      <c r="DT19" s="12"/>
      <c r="DU19" s="12"/>
      <c r="DV19" s="319">
        <v>0.06</v>
      </c>
      <c r="DW19" s="320">
        <f t="shared" si="42"/>
        <v>0.13333333333333333</v>
      </c>
      <c r="DX19" s="324">
        <v>-0.45329999999999998</v>
      </c>
      <c r="DY19" s="325">
        <v>0.6704</v>
      </c>
      <c r="DZ19" s="325">
        <v>0.13289999999999999</v>
      </c>
      <c r="EA19" s="237">
        <v>-0.1915</v>
      </c>
      <c r="EB19" s="215">
        <v>0.1789</v>
      </c>
      <c r="EC19" s="237">
        <v>-4.3400000000000001E-2</v>
      </c>
      <c r="ED19" s="321">
        <v>-5.0000000000000001E-4</v>
      </c>
      <c r="EE19" s="341">
        <v>-0.1633</v>
      </c>
      <c r="EF19" s="341">
        <v>0.1305</v>
      </c>
      <c r="EG19" s="341">
        <v>0.32669999999999999</v>
      </c>
      <c r="EH19" s="35">
        <v>-0.1356</v>
      </c>
      <c r="EI19" s="35">
        <v>0.10539999999999999</v>
      </c>
      <c r="EJ19" s="40">
        <f t="shared" si="39"/>
        <v>1.1046700713561064E-2</v>
      </c>
      <c r="EL19" s="102"/>
      <c r="EM19" s="224"/>
      <c r="EN19" s="12"/>
      <c r="EO19" s="224"/>
      <c r="EP19" s="319"/>
      <c r="EQ19" s="320"/>
      <c r="ER19" s="383"/>
      <c r="ES19" s="242"/>
      <c r="ET19" s="242"/>
      <c r="EU19" s="383"/>
      <c r="EV19" s="242"/>
      <c r="EW19" s="383"/>
      <c r="EX19" s="381"/>
      <c r="EY19" s="382"/>
      <c r="EZ19" s="382"/>
      <c r="FA19" s="382"/>
      <c r="FB19" s="193"/>
      <c r="FC19" s="193"/>
      <c r="FD19" s="48"/>
      <c r="FF19" s="102"/>
      <c r="FG19" s="224"/>
      <c r="FH19" s="12"/>
      <c r="FI19" s="224"/>
      <c r="FJ19" s="319"/>
      <c r="FK19" s="320"/>
      <c r="FL19" s="383"/>
      <c r="FM19" s="242"/>
      <c r="FN19" s="242"/>
      <c r="FO19" s="383"/>
      <c r="FP19" s="242"/>
      <c r="FQ19" s="383"/>
      <c r="FR19" s="381"/>
      <c r="FS19" s="382"/>
      <c r="FT19" s="382"/>
      <c r="FU19" s="382"/>
      <c r="FV19" s="193"/>
      <c r="FW19" s="193"/>
      <c r="FX19" s="48"/>
    </row>
    <row r="20" spans="2:180" x14ac:dyDescent="0.2">
      <c r="B20" s="102"/>
      <c r="C20" s="12"/>
      <c r="D20" s="12"/>
      <c r="E20" s="12"/>
      <c r="F20" s="88"/>
      <c r="G20" s="29"/>
      <c r="H20" s="29"/>
      <c r="I20" s="29"/>
      <c r="J20" s="29"/>
      <c r="K20" s="29"/>
      <c r="L20" s="29"/>
      <c r="M20" s="4"/>
      <c r="N20" s="4"/>
      <c r="O20" s="4"/>
      <c r="P20" s="4"/>
      <c r="Q20" s="41"/>
      <c r="R20" s="41"/>
      <c r="S20" s="41"/>
      <c r="U20" s="102"/>
      <c r="V20" s="12"/>
      <c r="W20" s="12"/>
      <c r="X20" s="12"/>
      <c r="Y20" s="82"/>
      <c r="Z20" s="140"/>
      <c r="AA20" s="211"/>
      <c r="AB20" s="211"/>
      <c r="AC20" s="211"/>
      <c r="AD20" s="211"/>
      <c r="AE20" s="211"/>
      <c r="AF20" s="211"/>
      <c r="AG20" s="5"/>
      <c r="AH20" s="5"/>
      <c r="AI20" s="5"/>
      <c r="AJ20" s="5"/>
      <c r="AK20" s="40"/>
      <c r="AL20" s="40"/>
      <c r="AM20" s="40"/>
      <c r="AO20" s="102"/>
      <c r="AP20" s="253"/>
      <c r="AQ20" s="12"/>
      <c r="AR20" s="12"/>
      <c r="AS20" s="82"/>
      <c r="AT20" s="140"/>
      <c r="AU20" s="211"/>
      <c r="AV20" s="211"/>
      <c r="AW20" s="211"/>
      <c r="AX20" s="211"/>
      <c r="AY20" s="211"/>
      <c r="AZ20" s="211"/>
      <c r="BA20" s="11"/>
      <c r="BB20" s="11"/>
      <c r="BC20" s="5"/>
      <c r="BD20" s="5"/>
      <c r="BE20" s="53"/>
      <c r="BF20" s="53"/>
      <c r="BG20" s="40"/>
      <c r="BI20" s="102" t="s">
        <v>24</v>
      </c>
      <c r="BJ20" s="264">
        <v>40192</v>
      </c>
      <c r="BK20" s="12" t="s">
        <v>126</v>
      </c>
      <c r="BL20" s="221">
        <v>39352</v>
      </c>
      <c r="BM20" s="12"/>
      <c r="BN20" s="12"/>
      <c r="BO20" s="82">
        <v>4.0000000000000001E-3</v>
      </c>
      <c r="BP20" s="140">
        <f t="shared" si="36"/>
        <v>1.2084592145015106E-2</v>
      </c>
      <c r="BQ20" s="257">
        <v>-0.45329999999999998</v>
      </c>
      <c r="BR20" s="257">
        <v>0.6704</v>
      </c>
      <c r="BS20" s="257">
        <v>0.13289999999999999</v>
      </c>
      <c r="BT20" s="215">
        <v>-0.1915</v>
      </c>
      <c r="BU20" s="215">
        <v>0.1789</v>
      </c>
      <c r="BV20" s="215">
        <v>-4.3400000000000001E-2</v>
      </c>
      <c r="BW20" s="11">
        <v>-5.0000000000000001E-4</v>
      </c>
      <c r="BX20" s="11">
        <v>-0.1633</v>
      </c>
      <c r="BY20" s="5">
        <v>0.1305</v>
      </c>
      <c r="BZ20" s="5">
        <v>0.32669999999999999</v>
      </c>
      <c r="CA20" s="35">
        <v>-0.1356</v>
      </c>
      <c r="CB20" s="35">
        <v>0.10539999999999999</v>
      </c>
      <c r="CC20" s="40">
        <f t="shared" si="37"/>
        <v>1.1046700713561064E-2</v>
      </c>
      <c r="CE20" s="102"/>
      <c r="CF20" s="82"/>
      <c r="CG20" s="140"/>
      <c r="CH20" s="211"/>
      <c r="CI20" s="211"/>
      <c r="CJ20" s="211"/>
      <c r="CK20" s="211"/>
      <c r="CL20" s="211"/>
      <c r="CM20" s="211"/>
      <c r="CN20" s="5"/>
      <c r="CO20" s="5"/>
      <c r="CP20" s="11"/>
      <c r="CQ20" s="11"/>
      <c r="CR20" s="40"/>
      <c r="CS20" s="40"/>
      <c r="CT20" s="49"/>
      <c r="CV20" s="102"/>
      <c r="CX20" s="12"/>
      <c r="CY20" s="12"/>
      <c r="CZ20" s="82"/>
      <c r="DA20" s="140"/>
      <c r="DB20" s="211"/>
      <c r="DC20" s="211"/>
      <c r="DD20" s="211"/>
      <c r="DE20" s="211"/>
      <c r="DF20" s="211"/>
      <c r="DG20" s="211"/>
      <c r="DH20" s="5"/>
      <c r="DI20" s="5"/>
      <c r="DJ20" s="11"/>
      <c r="DK20" s="11"/>
      <c r="DL20" s="40"/>
      <c r="DM20" s="40"/>
      <c r="DN20" s="49"/>
      <c r="DP20" s="102" t="s">
        <v>25</v>
      </c>
      <c r="DQ20" s="224">
        <v>40120</v>
      </c>
      <c r="DR20" s="12" t="s">
        <v>127</v>
      </c>
      <c r="DS20" s="224">
        <v>39143</v>
      </c>
      <c r="DT20" s="12"/>
      <c r="DU20" s="12"/>
      <c r="DV20" s="319">
        <v>0.09</v>
      </c>
      <c r="DW20" s="320">
        <f t="shared" si="42"/>
        <v>0.19999999999999998</v>
      </c>
      <c r="DX20" s="324">
        <v>-0.4345</v>
      </c>
      <c r="DY20" s="325">
        <v>0.37590000000000001</v>
      </c>
      <c r="DZ20" s="215">
        <v>9.2899999999999996E-2</v>
      </c>
      <c r="EA20" s="237">
        <v>-0.12559999999999999</v>
      </c>
      <c r="EB20" s="215">
        <v>0.1883</v>
      </c>
      <c r="EC20" s="215">
        <v>0.1893</v>
      </c>
      <c r="ED20" s="321">
        <v>-5.6899999999999999E-2</v>
      </c>
      <c r="EE20" s="341">
        <v>-2.5000000000000001E-2</v>
      </c>
      <c r="EF20" s="341">
        <v>3.0300000000000001E-2</v>
      </c>
      <c r="EG20" s="341">
        <v>0.26</v>
      </c>
      <c r="EH20" s="35">
        <v>-0.14319999999999999</v>
      </c>
      <c r="EI20" s="35">
        <v>0.10440000000000001</v>
      </c>
      <c r="EJ20" s="40">
        <f t="shared" si="39"/>
        <v>1.5465974619362388E-2</v>
      </c>
      <c r="EL20" s="102"/>
      <c r="EM20" s="224"/>
      <c r="EN20" s="12"/>
      <c r="EO20" s="224"/>
      <c r="EP20" s="319"/>
      <c r="EQ20" s="320"/>
      <c r="ER20" s="383"/>
      <c r="ES20" s="242"/>
      <c r="ET20" s="242"/>
      <c r="EU20" s="383"/>
      <c r="EV20" s="242"/>
      <c r="EW20" s="242"/>
      <c r="EX20" s="381"/>
      <c r="EY20" s="382"/>
      <c r="EZ20" s="382"/>
      <c r="FA20" s="382"/>
      <c r="FB20" s="193"/>
      <c r="FC20" s="193"/>
      <c r="FD20" s="48"/>
      <c r="FF20" s="102"/>
      <c r="FG20" s="224"/>
      <c r="FH20" s="12"/>
      <c r="FI20" s="224"/>
      <c r="FJ20" s="319"/>
      <c r="FK20" s="320"/>
      <c r="FL20" s="383"/>
      <c r="FM20" s="242"/>
      <c r="FN20" s="242"/>
      <c r="FO20" s="383"/>
      <c r="FP20" s="242"/>
      <c r="FQ20" s="242"/>
      <c r="FR20" s="381"/>
      <c r="FS20" s="382"/>
      <c r="FT20" s="382"/>
      <c r="FU20" s="382"/>
      <c r="FV20" s="193"/>
      <c r="FW20" s="193"/>
      <c r="FX20" s="48"/>
    </row>
    <row r="21" spans="2:180" x14ac:dyDescent="0.2">
      <c r="B21" s="104"/>
      <c r="C21" s="9"/>
      <c r="D21" s="9"/>
      <c r="E21" s="9"/>
      <c r="F21" s="89"/>
      <c r="G21" s="8"/>
      <c r="H21" s="8"/>
      <c r="I21" s="8"/>
      <c r="J21" s="8"/>
      <c r="K21" s="8"/>
      <c r="L21" s="8"/>
      <c r="M21" s="8"/>
      <c r="N21" s="8"/>
      <c r="O21" s="8"/>
      <c r="P21" s="8"/>
      <c r="Q21" s="42"/>
      <c r="R21" s="42"/>
      <c r="S21" s="42"/>
      <c r="U21" s="104"/>
      <c r="V21" s="9"/>
      <c r="W21" s="9"/>
      <c r="X21" s="9"/>
      <c r="Y21" s="83"/>
      <c r="Z21" s="141"/>
      <c r="AA21" s="212"/>
      <c r="AB21" s="212"/>
      <c r="AC21" s="212"/>
      <c r="AD21" s="212"/>
      <c r="AE21" s="212"/>
      <c r="AF21" s="212"/>
      <c r="AG21" s="10"/>
      <c r="AH21" s="10"/>
      <c r="AI21" s="10"/>
      <c r="AJ21" s="10"/>
      <c r="AK21" s="44"/>
      <c r="AL21" s="44"/>
      <c r="AM21" s="44"/>
      <c r="AO21" s="104"/>
      <c r="AP21" s="254"/>
      <c r="AQ21" s="9"/>
      <c r="AR21" s="9"/>
      <c r="AS21" s="83"/>
      <c r="AT21" s="141"/>
      <c r="AU21" s="212"/>
      <c r="AV21" s="212"/>
      <c r="AW21" s="212"/>
      <c r="AX21" s="212"/>
      <c r="AY21" s="212"/>
      <c r="AZ21" s="212"/>
      <c r="BA21" s="28"/>
      <c r="BB21" s="28"/>
      <c r="BC21" s="10"/>
      <c r="BD21" s="10"/>
      <c r="BE21" s="54"/>
      <c r="BF21" s="54"/>
      <c r="BG21" s="44"/>
      <c r="BI21" s="104" t="s">
        <v>25</v>
      </c>
      <c r="BJ21" s="256">
        <v>40120</v>
      </c>
      <c r="BK21" s="9" t="s">
        <v>127</v>
      </c>
      <c r="BL21" s="256">
        <v>39143</v>
      </c>
      <c r="BM21" s="9"/>
      <c r="BN21" s="9"/>
      <c r="BO21" s="83">
        <v>7.7600000000000002E-2</v>
      </c>
      <c r="BP21" s="141">
        <f t="shared" si="36"/>
        <v>0.23444108761329305</v>
      </c>
      <c r="BQ21" s="257">
        <v>-0.4345</v>
      </c>
      <c r="BR21" s="257">
        <v>0.37590000000000001</v>
      </c>
      <c r="BS21" s="215">
        <v>9.2899999999999996E-2</v>
      </c>
      <c r="BT21" s="215">
        <v>-0.12559999999999999</v>
      </c>
      <c r="BU21" s="215">
        <v>0.1883</v>
      </c>
      <c r="BV21" s="215">
        <v>0.1893</v>
      </c>
      <c r="BW21" s="28">
        <v>-5.6899999999999999E-2</v>
      </c>
      <c r="BX21" s="28">
        <v>-2.5000000000000001E-2</v>
      </c>
      <c r="BY21" s="10">
        <v>3.0300000000000001E-2</v>
      </c>
      <c r="BZ21" s="10">
        <v>0.26</v>
      </c>
      <c r="CA21" s="35">
        <v>-0.14319999999999999</v>
      </c>
      <c r="CB21" s="35">
        <v>0.10440000000000001</v>
      </c>
      <c r="CC21" s="44">
        <f t="shared" si="37"/>
        <v>1.5465974619362388E-2</v>
      </c>
      <c r="CE21" s="104"/>
      <c r="CF21" s="83"/>
      <c r="CG21" s="141"/>
      <c r="CH21" s="212"/>
      <c r="CI21" s="212"/>
      <c r="CJ21" s="212"/>
      <c r="CK21" s="212"/>
      <c r="CL21" s="212"/>
      <c r="CM21" s="212"/>
      <c r="CN21" s="10"/>
      <c r="CO21" s="10"/>
      <c r="CP21" s="28"/>
      <c r="CQ21" s="28"/>
      <c r="CR21" s="44"/>
      <c r="CS21" s="44"/>
      <c r="CT21" s="42"/>
      <c r="CV21" s="104"/>
      <c r="CW21" s="7"/>
      <c r="CX21" s="9"/>
      <c r="CY21" s="9"/>
      <c r="CZ21" s="83"/>
      <c r="DA21" s="141"/>
      <c r="DB21" s="212"/>
      <c r="DC21" s="212"/>
      <c r="DD21" s="212"/>
      <c r="DE21" s="212"/>
      <c r="DF21" s="212"/>
      <c r="DG21" s="212"/>
      <c r="DH21" s="10"/>
      <c r="DI21" s="10"/>
      <c r="DJ21" s="28"/>
      <c r="DK21" s="28"/>
      <c r="DL21" s="44"/>
      <c r="DM21" s="44"/>
      <c r="DN21" s="42"/>
      <c r="DP21" s="102" t="s">
        <v>75</v>
      </c>
      <c r="DQ21" s="252">
        <v>39283</v>
      </c>
      <c r="DR21" s="12"/>
      <c r="DS21" s="12"/>
      <c r="DT21" s="12"/>
      <c r="DU21" s="12"/>
      <c r="DV21" s="319">
        <v>0.09</v>
      </c>
      <c r="DW21" s="320">
        <f t="shared" si="42"/>
        <v>0.19999999999999998</v>
      </c>
      <c r="DX21" s="237">
        <v>-0.40649999999999997</v>
      </c>
      <c r="DY21" s="215">
        <v>0.27489999999999998</v>
      </c>
      <c r="DZ21" s="215">
        <v>8.3500000000000005E-2</v>
      </c>
      <c r="EA21" s="237">
        <v>-0.123</v>
      </c>
      <c r="EB21" s="215">
        <v>0.18559999999999999</v>
      </c>
      <c r="EC21" s="215">
        <v>0.21829999999999999</v>
      </c>
      <c r="ED21" s="321">
        <v>-5.9799999999999999E-2</v>
      </c>
      <c r="EE21" s="341">
        <v>-3.8E-3</v>
      </c>
      <c r="EF21" s="341">
        <v>2.6700000000000002E-2</v>
      </c>
      <c r="EG21" s="341">
        <v>0.26419999999999999</v>
      </c>
      <c r="EH21" s="35">
        <v>-0.14749999999999999</v>
      </c>
      <c r="EI21" s="35">
        <v>0.10639999999999999</v>
      </c>
      <c r="EJ21" s="40">
        <f t="shared" si="39"/>
        <v>1.5763445861233016E-2</v>
      </c>
      <c r="EL21" s="102"/>
      <c r="EM21" s="252"/>
      <c r="EN21" s="12"/>
      <c r="EO21" s="12"/>
      <c r="EP21" s="319"/>
      <c r="EQ21" s="320"/>
      <c r="ER21" s="383"/>
      <c r="ES21" s="242"/>
      <c r="ET21" s="242"/>
      <c r="EU21" s="383"/>
      <c r="EV21" s="242"/>
      <c r="EW21" s="242"/>
      <c r="EX21" s="381"/>
      <c r="EY21" s="382"/>
      <c r="EZ21" s="382"/>
      <c r="FA21" s="382"/>
      <c r="FB21" s="193"/>
      <c r="FC21" s="193"/>
      <c r="FD21" s="48"/>
      <c r="FF21" s="102"/>
      <c r="FG21" s="252"/>
      <c r="FH21" s="12"/>
      <c r="FI21" s="12"/>
      <c r="FJ21" s="319"/>
      <c r="FK21" s="320"/>
      <c r="FL21" s="383"/>
      <c r="FM21" s="242"/>
      <c r="FN21" s="242"/>
      <c r="FO21" s="383"/>
      <c r="FP21" s="242"/>
      <c r="FQ21" s="242"/>
      <c r="FR21" s="381"/>
      <c r="FS21" s="382"/>
      <c r="FT21" s="382"/>
      <c r="FU21" s="382"/>
      <c r="FV21" s="193"/>
      <c r="FW21" s="193"/>
      <c r="FX21" s="48"/>
    </row>
    <row r="22" spans="2:180" x14ac:dyDescent="0.2">
      <c r="B22" s="99" t="s">
        <v>81</v>
      </c>
      <c r="F22" s="88">
        <f>SUM(F16:F21)</f>
        <v>0.3</v>
      </c>
      <c r="G22" s="11">
        <f t="shared" ref="G22:Q22" si="43">SUM(G16:G21)</f>
        <v>-0.42209999999999998</v>
      </c>
      <c r="H22" s="5">
        <f t="shared" si="43"/>
        <v>0.37219999999999998</v>
      </c>
      <c r="I22" s="5">
        <f t="shared" si="43"/>
        <v>0.1149</v>
      </c>
      <c r="J22" s="11">
        <f t="shared" si="43"/>
        <v>-0.1376</v>
      </c>
      <c r="K22" s="5">
        <f t="shared" si="43"/>
        <v>0.18609999999999999</v>
      </c>
      <c r="L22" s="5">
        <f t="shared" si="43"/>
        <v>0.14610000000000001</v>
      </c>
      <c r="M22" s="11">
        <f t="shared" si="43"/>
        <v>-4.7399999999999998E-2</v>
      </c>
      <c r="N22" s="11">
        <f t="shared" si="43"/>
        <v>-4.19E-2</v>
      </c>
      <c r="O22" s="5">
        <f t="shared" si="43"/>
        <v>4.8099999999999997E-2</v>
      </c>
      <c r="P22" s="5">
        <f t="shared" si="43"/>
        <v>0.27450000000000002</v>
      </c>
      <c r="Q22" s="53">
        <f t="shared" si="43"/>
        <v>-0.14430000000000001</v>
      </c>
      <c r="R22" s="40">
        <f t="shared" ref="R22" si="44">SUM(R16:R21)</f>
        <v>0.1027</v>
      </c>
      <c r="S22" s="40">
        <f>(((1+G22)*(1+H22)*(1+I22)*(1+J22)*(1+K22)*(1+L22)*(1+M22)*(1+N22)*(1+O22)*(1+P22)*(1+Q22)*(1+R22))^(1/(11+(2/12))))-1</f>
        <v>1.5878860645904158E-2</v>
      </c>
      <c r="U22" s="99" t="s">
        <v>81</v>
      </c>
      <c r="Y22" s="82">
        <f>SUM(Y16:Y21)</f>
        <v>0.37</v>
      </c>
      <c r="Z22" s="142">
        <f>SUM(Z16:Z21)</f>
        <v>1</v>
      </c>
      <c r="AA22" s="5">
        <f t="shared" ref="AA22:AE22" si="45">($Z$16*AA16)+($Z$17*AA17)+($Z$18*AA18)</f>
        <v>-0.45129999999999998</v>
      </c>
      <c r="AB22" s="5">
        <f t="shared" si="45"/>
        <v>0.45951081081081085</v>
      </c>
      <c r="AC22" s="5">
        <f t="shared" si="45"/>
        <v>0.12557567567567568</v>
      </c>
      <c r="AD22" s="5">
        <f t="shared" si="45"/>
        <v>-0.14744324324324323</v>
      </c>
      <c r="AE22" s="5">
        <f t="shared" si="45"/>
        <v>0.18802162162162162</v>
      </c>
      <c r="AF22" s="5">
        <f>($Z$16*AF16)+($Z$17*AF17)+($Z$18*AF18)</f>
        <v>0.11708378378378377</v>
      </c>
      <c r="AG22" s="5">
        <f>($Z$16*AG16)+($Z$17*AG17)+($Z$18*AG18)</f>
        <v>-3.7437837837837835E-2</v>
      </c>
      <c r="AH22" s="5">
        <f t="shared" ref="AH22:AK22" si="46">($Z$16*AH16)+($Z$17*AH17)+($Z$18*AH18)</f>
        <v>-6.218378378378378E-2</v>
      </c>
      <c r="AI22" s="5">
        <f t="shared" si="46"/>
        <v>6.27972972972973E-2</v>
      </c>
      <c r="AJ22" s="5">
        <f t="shared" si="46"/>
        <v>0.28334594594594598</v>
      </c>
      <c r="AK22" s="5">
        <f t="shared" si="46"/>
        <v>-0.14757567567567567</v>
      </c>
      <c r="AL22" s="5">
        <f t="shared" ref="AL22" si="47">($Z$16*AL16)+($Z$17*AL17)+($Z$18*AL18)</f>
        <v>0.11067567567567568</v>
      </c>
      <c r="AM22" s="40">
        <f t="shared" ref="AM22" si="48">(((1+AA22)*(1+AB22)*(1+AC22)*(1+AD22)*(1+AE22)*(1+AF22)*(1+AG22)*(1+AH22)*(1+AI22)*(1+AJ22)*(1+AK22)*(1+AL22))^(1/(11+(2/12))))-1</f>
        <v>1.561342556190759E-2</v>
      </c>
      <c r="AO22" s="99" t="s">
        <v>81</v>
      </c>
      <c r="AP22" s="253"/>
      <c r="AS22" s="82">
        <f>SUM(AS16:AS21)</f>
        <v>0.25</v>
      </c>
      <c r="AT22" s="142">
        <f>SUM(AT16:AT21)</f>
        <v>1</v>
      </c>
      <c r="AU22" s="5">
        <f t="shared" ref="AU22:BD22" si="49">($AT$16*AU16)+($AT$17*AU17)+($AT$18*AU18)</f>
        <v>-0.42209999999999998</v>
      </c>
      <c r="AV22" s="5">
        <f t="shared" si="49"/>
        <v>0.37219999999999998</v>
      </c>
      <c r="AW22" s="5">
        <f t="shared" si="49"/>
        <v>0.1149</v>
      </c>
      <c r="AX22" s="5">
        <f t="shared" si="49"/>
        <v>-0.1376</v>
      </c>
      <c r="AY22" s="5">
        <f t="shared" si="49"/>
        <v>0.1704</v>
      </c>
      <c r="AZ22" s="5">
        <f t="shared" si="49"/>
        <v>0.14000000000000001</v>
      </c>
      <c r="BA22" s="5">
        <f t="shared" si="49"/>
        <v>-3.2500000000000001E-2</v>
      </c>
      <c r="BB22" s="5">
        <f t="shared" si="49"/>
        <v>-5.6500000000000002E-2</v>
      </c>
      <c r="BC22" s="5">
        <f t="shared" si="49"/>
        <v>4.8300000000000003E-2</v>
      </c>
      <c r="BD22" s="5">
        <f t="shared" si="49"/>
        <v>0.26869999999999999</v>
      </c>
      <c r="BE22" s="5">
        <f t="shared" ref="BE22" si="50">($AT$16*BE16)+($AT$17*BE17)+($AT$18*BE18)</f>
        <v>-0.13950000000000001</v>
      </c>
      <c r="BF22" s="5">
        <f t="shared" ref="BF22" si="51">($AT$16*BF16)+($AT$17*BF17)+($AT$18*BF18)</f>
        <v>0.10249999999999999</v>
      </c>
      <c r="BG22" s="40">
        <f t="shared" ref="BG22" si="52">(((1+AU22)*(1+AV22)*(1+AW22)*(1+AX22)*(1+AY22)*(1+AZ22)*(1+BA22)*(1+BB22)*(1+BC22)*(1+BD22)*(1+BE22)*(1+BF22))^(1/(11+(2/12))))-1</f>
        <v>1.4292135131024786E-2</v>
      </c>
      <c r="BI22" s="99" t="s">
        <v>81</v>
      </c>
      <c r="BO22" s="82">
        <f>SUM(BO16:BO21)</f>
        <v>0.33100000000000002</v>
      </c>
      <c r="BP22" s="142">
        <f>SUM(BP16:BP21)</f>
        <v>1</v>
      </c>
      <c r="BQ22" s="250">
        <f t="shared" ref="BQ22:BV22" si="53">($BP$16*BQ16)+($BP$17*BQ17)+($BP$18*BQ18)+($BP$19*BQ19)+($BP$20*BQ20)+($BP$21*BQ21)</f>
        <v>-0.41186528700906344</v>
      </c>
      <c r="BR22" s="30">
        <f t="shared" si="53"/>
        <v>0.36335365558912391</v>
      </c>
      <c r="BS22" s="30">
        <f t="shared" si="53"/>
        <v>0.11511858006042296</v>
      </c>
      <c r="BT22" s="32">
        <f t="shared" si="53"/>
        <v>-0.11276353474320241</v>
      </c>
      <c r="BU22" s="30">
        <f t="shared" si="53"/>
        <v>0.18387927492447129</v>
      </c>
      <c r="BV22" s="30">
        <f t="shared" si="53"/>
        <v>0.16706377643504533</v>
      </c>
      <c r="BW22" s="11">
        <f t="shared" ref="BW22:CB22" si="54">($BP$16*BW16)+($BP$17*BW17)+($BP$18*BW18)+($BP$19*BW19)+($BP$20*BW20)+($BP$21*BW21)</f>
        <v>-6.8500996978851966E-2</v>
      </c>
      <c r="BX22" s="11">
        <f t="shared" si="54"/>
        <v>-4.4865558912386701E-2</v>
      </c>
      <c r="BY22" s="5">
        <f t="shared" si="54"/>
        <v>9.8525740181268875E-2</v>
      </c>
      <c r="BZ22" s="5">
        <f t="shared" si="54"/>
        <v>0.26321851963746223</v>
      </c>
      <c r="CA22" s="55">
        <f t="shared" si="54"/>
        <v>-0.14927791540785498</v>
      </c>
      <c r="CB22" s="47">
        <f t="shared" si="54"/>
        <v>9.5501722054380664E-2</v>
      </c>
      <c r="CC22" s="40">
        <f t="shared" si="37"/>
        <v>2.0999309993932957E-2</v>
      </c>
      <c r="CE22" s="99" t="s">
        <v>81</v>
      </c>
      <c r="CF22" s="82">
        <f>SUM(CF16:CF21)</f>
        <v>0.5</v>
      </c>
      <c r="CG22" s="142">
        <f>SUM(CG16:CG21)</f>
        <v>1</v>
      </c>
      <c r="CH22" s="11">
        <f t="shared" ref="CH22:CM22" si="55">($CG$16*CH16)+($CG$17*CH17)+($CG$18*CH18)</f>
        <v>-0.45040000000000002</v>
      </c>
      <c r="CI22" s="5">
        <f t="shared" si="55"/>
        <v>0.50480000000000003</v>
      </c>
      <c r="CJ22" s="5">
        <f t="shared" si="55"/>
        <v>0.14945</v>
      </c>
      <c r="CK22" s="11">
        <f t="shared" si="55"/>
        <v>-0.16225000000000001</v>
      </c>
      <c r="CL22" s="5">
        <f t="shared" si="55"/>
        <v>0.18525</v>
      </c>
      <c r="CM22" s="5">
        <f t="shared" si="55"/>
        <v>8.5550000000000001E-2</v>
      </c>
      <c r="CN22" s="11">
        <f>($CG$16*CN16)+($CG$17*CN17)+($CG$18*CN18)</f>
        <v>-2.98E-2</v>
      </c>
      <c r="CO22" s="11">
        <f t="shared" ref="CO22:CR22" si="56">($CG$16*CO16)+($CG$17*CO17)+($CG$18*CO18)</f>
        <v>-8.4900000000000003E-2</v>
      </c>
      <c r="CP22" s="5">
        <f t="shared" si="56"/>
        <v>7.3599999999999999E-2</v>
      </c>
      <c r="CQ22" s="5">
        <f t="shared" si="56"/>
        <v>0.30305000000000004</v>
      </c>
      <c r="CR22" s="11">
        <f t="shared" si="56"/>
        <v>-0.13719999999999999</v>
      </c>
      <c r="CS22" s="5">
        <f t="shared" ref="CS22" si="57">($CG$16*CS16)+($CG$17*CS17)+($CG$18*CS18)</f>
        <v>9.2549999999999993E-2</v>
      </c>
      <c r="CT22" s="40">
        <f t="shared" ref="CT22" si="58">(((1+CH22)*(1+CI22)*(1+CJ22)*(1+CK22)*(1+CL22)*(1+CM22)*(1+CN22)*(1+CO22)*(1+CP22)*(1+CQ22)*(1+CR22)*(1+CS22))^(1/(11+(2/12))))-1</f>
        <v>1.6438988979104119E-2</v>
      </c>
      <c r="CV22" s="99" t="s">
        <v>81</v>
      </c>
      <c r="CZ22" s="82">
        <f>SUM(CZ16:CZ21)</f>
        <v>0.36</v>
      </c>
      <c r="DA22" s="142">
        <f>SUM(DA16:DA21)</f>
        <v>1</v>
      </c>
      <c r="DB22" s="11">
        <f t="shared" ref="DB22:DG22" si="59">($DA$16*DB16)+($DA$17*DB17)+($DA$18*DB18)</f>
        <v>-0.42262499999999997</v>
      </c>
      <c r="DC22" s="5">
        <f t="shared" si="59"/>
        <v>0.46307500000000001</v>
      </c>
      <c r="DD22" s="5">
        <f t="shared" si="59"/>
        <v>0.15084999999999998</v>
      </c>
      <c r="DE22" s="11">
        <f t="shared" si="59"/>
        <v>-0.14300000000000002</v>
      </c>
      <c r="DF22" s="5">
        <f t="shared" si="59"/>
        <v>0.19195000000000001</v>
      </c>
      <c r="DG22" s="5">
        <f t="shared" si="59"/>
        <v>0.18887500000000002</v>
      </c>
      <c r="DH22" s="11">
        <f t="shared" ref="DH22:DM22" si="60">($DA$16*DH16)+($DA$17*DH17)+($DA$18*DH18)</f>
        <v>-5.135E-2</v>
      </c>
      <c r="DI22" s="11">
        <f t="shared" si="60"/>
        <v>-3.875E-2</v>
      </c>
      <c r="DJ22" s="5">
        <f t="shared" si="60"/>
        <v>3.9099999999999996E-2</v>
      </c>
      <c r="DK22" s="5">
        <f t="shared" si="60"/>
        <v>0.31555</v>
      </c>
      <c r="DL22" s="53">
        <f t="shared" si="60"/>
        <v>-0.13990000000000002</v>
      </c>
      <c r="DM22" s="40">
        <f t="shared" si="60"/>
        <v>0.11210000000000001</v>
      </c>
      <c r="DN22" s="40">
        <f t="shared" ref="DN22" si="61">(((1+DB22)*(1+DC22)*(1+DD22)*(1+DE22)*(1+DF22)*(1+DG22)*(1+DH22)*(1+DI22)*(1+DJ22)*(1+DK22)*(1+DL22)*(1+DM22))^(1/(11+(2/12))))-1</f>
        <v>3.1098457298029514E-2</v>
      </c>
      <c r="DP22" s="104" t="s">
        <v>74</v>
      </c>
      <c r="DQ22" s="343">
        <v>38415</v>
      </c>
      <c r="DR22" s="9"/>
      <c r="DS22" s="9"/>
      <c r="DT22" s="9"/>
      <c r="DU22" s="9"/>
      <c r="DV22" s="344">
        <v>0.06</v>
      </c>
      <c r="DW22" s="330">
        <f t="shared" si="42"/>
        <v>0.13333333333333333</v>
      </c>
      <c r="DX22" s="345">
        <v>-0.52490000000000003</v>
      </c>
      <c r="DY22" s="239">
        <v>0.76280000000000003</v>
      </c>
      <c r="DZ22" s="239">
        <v>0.19470000000000001</v>
      </c>
      <c r="EA22" s="346">
        <v>-0.18759999999999999</v>
      </c>
      <c r="EB22" s="239">
        <v>0.192</v>
      </c>
      <c r="EC22" s="346">
        <v>-4.9200000000000001E-2</v>
      </c>
      <c r="ED22" s="332">
        <v>-6.9999999999999999E-4</v>
      </c>
      <c r="EE22" s="347">
        <v>-0.15809999999999999</v>
      </c>
      <c r="EF22" s="347">
        <v>0.1221</v>
      </c>
      <c r="EG22" s="347">
        <v>0.31480000000000002</v>
      </c>
      <c r="EH22" s="296">
        <v>-0.1477</v>
      </c>
      <c r="EI22" s="296">
        <v>0.1177</v>
      </c>
      <c r="EJ22" s="44">
        <f t="shared" si="39"/>
        <v>7.6893236895989592E-3</v>
      </c>
      <c r="EL22" s="104"/>
      <c r="EM22" s="343"/>
      <c r="EN22" s="9"/>
      <c r="EO22" s="9"/>
      <c r="EP22" s="344"/>
      <c r="EQ22" s="330"/>
      <c r="ER22" s="384"/>
      <c r="ES22" s="385"/>
      <c r="ET22" s="385"/>
      <c r="EU22" s="386"/>
      <c r="EV22" s="385"/>
      <c r="EW22" s="386"/>
      <c r="EX22" s="387"/>
      <c r="EY22" s="388"/>
      <c r="EZ22" s="388"/>
      <c r="FA22" s="388"/>
      <c r="FB22" s="389"/>
      <c r="FC22" s="389"/>
      <c r="FD22" s="44"/>
      <c r="FF22" s="104"/>
      <c r="FG22" s="343"/>
      <c r="FH22" s="9"/>
      <c r="FI22" s="9"/>
      <c r="FJ22" s="344"/>
      <c r="FK22" s="330"/>
      <c r="FL22" s="384"/>
      <c r="FM22" s="385"/>
      <c r="FN22" s="385"/>
      <c r="FO22" s="386"/>
      <c r="FP22" s="385"/>
      <c r="FQ22" s="386"/>
      <c r="FR22" s="387"/>
      <c r="FS22" s="388"/>
      <c r="FT22" s="388"/>
      <c r="FU22" s="388"/>
      <c r="FV22" s="389"/>
      <c r="FW22" s="389"/>
      <c r="FX22" s="44"/>
    </row>
    <row r="23" spans="2:180" x14ac:dyDescent="0.2">
      <c r="F23" s="88"/>
      <c r="G23" s="29"/>
      <c r="H23" s="29"/>
      <c r="I23" s="29"/>
      <c r="J23" s="29"/>
      <c r="K23" s="29"/>
      <c r="L23" s="29"/>
      <c r="M23" s="5"/>
      <c r="N23" s="5"/>
      <c r="O23" s="5"/>
      <c r="P23" s="5"/>
      <c r="Q23" s="40"/>
      <c r="R23" s="40"/>
      <c r="S23" s="40"/>
      <c r="Y23" s="82"/>
      <c r="Z23" s="143"/>
      <c r="AA23" s="29"/>
      <c r="AB23" s="29"/>
      <c r="AC23" s="29"/>
      <c r="AD23" s="29"/>
      <c r="AE23" s="29"/>
      <c r="AF23" s="29"/>
      <c r="AG23" s="5"/>
      <c r="AH23" s="5"/>
      <c r="AI23" s="5"/>
      <c r="AJ23" s="5"/>
      <c r="AK23" s="40"/>
      <c r="AL23" s="40"/>
      <c r="AM23" s="48"/>
      <c r="AP23" s="253"/>
      <c r="AS23" s="82"/>
      <c r="AT23" s="143"/>
      <c r="AU23" s="29"/>
      <c r="AV23" s="29"/>
      <c r="AW23" s="29"/>
      <c r="AX23" s="29"/>
      <c r="AY23" s="29"/>
      <c r="AZ23" s="29"/>
      <c r="BA23" s="5"/>
      <c r="BB23" s="5"/>
      <c r="BC23" s="5"/>
      <c r="BD23" s="5"/>
      <c r="BE23" s="40"/>
      <c r="BF23" s="40"/>
      <c r="BG23" s="48"/>
      <c r="BO23" s="82"/>
      <c r="BP23" s="143"/>
      <c r="BQ23" s="29"/>
      <c r="BR23" s="29"/>
      <c r="BS23" s="29"/>
      <c r="BT23" s="29"/>
      <c r="BU23" s="29"/>
      <c r="BV23" s="29"/>
      <c r="BW23" s="5"/>
      <c r="BX23" s="5"/>
      <c r="BY23" s="5"/>
      <c r="BZ23" s="5"/>
      <c r="CA23" s="40"/>
      <c r="CB23" s="40"/>
      <c r="CC23" s="48"/>
      <c r="CF23" s="82"/>
      <c r="CG23" s="143"/>
      <c r="CH23" s="29"/>
      <c r="CI23" s="29"/>
      <c r="CJ23" s="29"/>
      <c r="CK23" s="29"/>
      <c r="CL23" s="29"/>
      <c r="CM23" s="29"/>
      <c r="CN23" s="5"/>
      <c r="CO23" s="5"/>
      <c r="CP23" s="5"/>
      <c r="CQ23" s="5"/>
      <c r="CR23" s="40"/>
      <c r="CS23" s="40"/>
      <c r="CT23" s="49"/>
      <c r="CZ23" s="82"/>
      <c r="DA23" s="143"/>
      <c r="DB23" s="29"/>
      <c r="DC23" s="29"/>
      <c r="DD23" s="29"/>
      <c r="DE23" s="29"/>
      <c r="DF23" s="29"/>
      <c r="DG23" s="29"/>
      <c r="DH23" s="5"/>
      <c r="DI23" s="5"/>
      <c r="DJ23" s="5"/>
      <c r="DK23" s="5"/>
      <c r="DL23" s="40"/>
      <c r="DM23" s="40"/>
      <c r="DN23" s="49"/>
      <c r="DP23" s="99" t="s">
        <v>145</v>
      </c>
      <c r="DQ23" s="22"/>
      <c r="DR23" s="22"/>
      <c r="DS23" s="22"/>
      <c r="DT23" s="22"/>
      <c r="DU23" s="22"/>
      <c r="DV23" s="334">
        <f>SUM(DV17:DV22)</f>
        <v>0.45</v>
      </c>
      <c r="DW23" s="335">
        <f>SUM(DW17:DW22)</f>
        <v>0.99999999999999989</v>
      </c>
      <c r="DX23" s="328">
        <f>($DW$17*DX17)+($DW$18*DX18)+($DW$19*DX19)+($DW$20*DX20)+($DW$21*DX21)+($DW$22*DX22)</f>
        <v>-0.44348666666666658</v>
      </c>
      <c r="DY23" s="328">
        <f t="shared" ref="DY23:EI23" si="62">($DW$17*DY17)+($DW$18*DY18)+($DW$19*DY19)+($DW$20*DY20)+($DW$21*DY21)+($DW$22*DY22)</f>
        <v>0.48338000000000003</v>
      </c>
      <c r="DZ23" s="328">
        <f t="shared" si="62"/>
        <v>0.11741999999999998</v>
      </c>
      <c r="EA23" s="328">
        <f t="shared" si="62"/>
        <v>-0.15457333333333334</v>
      </c>
      <c r="EB23" s="328">
        <f t="shared" si="62"/>
        <v>0.1789</v>
      </c>
      <c r="EC23" s="328">
        <f t="shared" si="62"/>
        <v>9.2746666666666658E-2</v>
      </c>
      <c r="ED23" s="328">
        <f t="shared" si="62"/>
        <v>-3.8106666666666664E-2</v>
      </c>
      <c r="EE23" s="328">
        <f t="shared" si="62"/>
        <v>-7.7033333333333329E-2</v>
      </c>
      <c r="EF23" s="328">
        <f t="shared" si="62"/>
        <v>6.8239999999999995E-2</v>
      </c>
      <c r="EG23" s="328">
        <f t="shared" si="62"/>
        <v>0.29652000000000001</v>
      </c>
      <c r="EH23" s="328">
        <f t="shared" si="62"/>
        <v>-0.14460666666666666</v>
      </c>
      <c r="EI23" s="328">
        <f t="shared" si="62"/>
        <v>0.10589999999999999</v>
      </c>
      <c r="EJ23" s="40">
        <f t="shared" si="39"/>
        <v>1.4049285473159534E-2</v>
      </c>
      <c r="EL23" s="99" t="s">
        <v>145</v>
      </c>
      <c r="EM23" s="22"/>
      <c r="EN23" s="22"/>
      <c r="EO23" s="22"/>
      <c r="EP23" s="334">
        <f>SUM(EP17:EP22)</f>
        <v>0.31</v>
      </c>
      <c r="EQ23" s="335">
        <f>SUM(EQ17:EQ22)</f>
        <v>1</v>
      </c>
      <c r="ER23" s="328">
        <f>($EQ$17*ER17)+($EQ$18*ER18)+($EQ$19*ER19)+($EQ$20*ER20)+($EQ$21*ER21)+($EQ$22*ER22)</f>
        <v>-0.43904838709677418</v>
      </c>
      <c r="ES23" s="328">
        <f t="shared" ref="ES23:FC23" si="63">($EQ$17*ES17)+($EQ$18*ES18)+($EQ$19*ES19)+($EQ$20*ES20)+($EQ$21*ES21)+($EQ$22*ES22)</f>
        <v>0.44714999999999999</v>
      </c>
      <c r="ET23" s="328">
        <f t="shared" si="63"/>
        <v>0.12168064516129032</v>
      </c>
      <c r="EU23" s="328">
        <f t="shared" si="63"/>
        <v>-0.15386935483870967</v>
      </c>
      <c r="EV23" s="328">
        <f t="shared" si="63"/>
        <v>0.18041129032258066</v>
      </c>
      <c r="EW23" s="328">
        <f t="shared" si="63"/>
        <v>0.16315967741935486</v>
      </c>
      <c r="EX23" s="328">
        <f t="shared" si="63"/>
        <v>-5.6308064516129026E-2</v>
      </c>
      <c r="EY23" s="328">
        <f t="shared" si="63"/>
        <v>-2.9087096774193546E-2</v>
      </c>
      <c r="EZ23" s="328">
        <f t="shared" si="63"/>
        <v>3.6872580645161288E-2</v>
      </c>
      <c r="FA23" s="328">
        <f t="shared" si="63"/>
        <v>0.2920532258064516</v>
      </c>
      <c r="FB23" s="328">
        <f t="shared" si="63"/>
        <v>-0.14321129032258065</v>
      </c>
      <c r="FC23" s="328">
        <f t="shared" si="63"/>
        <v>0.10291612903225805</v>
      </c>
      <c r="FD23" s="40">
        <f t="shared" ref="FD23" si="64">(((1+ER23)*(1+ES23)*(1+ET23)*(1+EU23)*(1+EV23)*(1+EW23)*(1+EX23)*(1+EY23)*(1+EZ23)*(1+FA23)*(1+FB23)*(1+FC23))^(1/(11+(2/12))))-1</f>
        <v>1.8490049957707422E-2</v>
      </c>
      <c r="FF23" s="99" t="s">
        <v>145</v>
      </c>
      <c r="FG23" s="22"/>
      <c r="FH23" s="22"/>
      <c r="FI23" s="22"/>
      <c r="FJ23" s="334">
        <f>SUM(FJ17:FJ22)</f>
        <v>0.41000000000000003</v>
      </c>
      <c r="FK23" s="335">
        <f>SUM(FK17:FK22)</f>
        <v>1</v>
      </c>
      <c r="FL23" s="328">
        <f>($FK$17*FL17)+($FK$18*FL18)+($FK$19*FL19)+($FK$20*FL20)+($FK$21*FL21)+($FK$22*FL22)</f>
        <v>-0.42671463414634148</v>
      </c>
      <c r="FM23" s="328">
        <f t="shared" ref="FM23:FW23" si="65">($FK$17*FM17)+($FK$18*FM18)+($FK$19*FM19)+($FK$20*FM20)+($FK$21*FM21)+($FK$22*FM22)</f>
        <v>0.35819999999999996</v>
      </c>
      <c r="FN23" s="328">
        <f t="shared" si="65"/>
        <v>0.10248536585365856</v>
      </c>
      <c r="FO23" s="328">
        <f t="shared" si="65"/>
        <v>-0.13402926829268291</v>
      </c>
      <c r="FP23" s="328">
        <f t="shared" si="65"/>
        <v>0.18669268292682925</v>
      </c>
      <c r="FQ23" s="328">
        <f t="shared" si="65"/>
        <v>0.17262926829268294</v>
      </c>
      <c r="FR23" s="328">
        <f t="shared" si="65"/>
        <v>-4.9709756097560967E-2</v>
      </c>
      <c r="FS23" s="328">
        <f t="shared" si="65"/>
        <v>-3.0143902439024393E-2</v>
      </c>
      <c r="FT23" s="328">
        <f t="shared" si="65"/>
        <v>4.2987804878048784E-2</v>
      </c>
      <c r="FU23" s="328">
        <f t="shared" si="65"/>
        <v>0.27283902439024388</v>
      </c>
      <c r="FV23" s="328">
        <f t="shared" si="65"/>
        <v>-0.14753414634146339</v>
      </c>
      <c r="FW23" s="328">
        <f t="shared" si="65"/>
        <v>0.10832926829268293</v>
      </c>
      <c r="FX23" s="40">
        <f t="shared" ref="FX23" si="66">(((1+FL23)*(1+FM23)*(1+FN23)*(1+FO23)*(1+FP23)*(1+FQ23)*(1+FR23)*(1+FS23)*(1+FT23)*(1+FU23)*(1+FV23)*(1+FW23))^(1/(11+(2/12))))-1</f>
        <v>1.614497708686824E-2</v>
      </c>
    </row>
    <row r="24" spans="2:180" x14ac:dyDescent="0.2">
      <c r="B24" s="101" t="s">
        <v>3</v>
      </c>
      <c r="C24" s="160" t="s">
        <v>129</v>
      </c>
      <c r="D24" s="160" t="s">
        <v>112</v>
      </c>
      <c r="E24" s="160" t="s">
        <v>111</v>
      </c>
      <c r="F24" s="88"/>
      <c r="G24" s="29"/>
      <c r="H24" s="29"/>
      <c r="I24" s="29"/>
      <c r="J24" s="29"/>
      <c r="K24" s="29"/>
      <c r="L24" s="29"/>
      <c r="M24" s="5"/>
      <c r="N24" s="5"/>
      <c r="O24" s="5"/>
      <c r="P24" s="5"/>
      <c r="Q24" s="40"/>
      <c r="R24" s="40"/>
      <c r="S24" s="40"/>
      <c r="U24" s="101" t="s">
        <v>3</v>
      </c>
      <c r="V24" s="160" t="s">
        <v>129</v>
      </c>
      <c r="W24" s="160" t="s">
        <v>112</v>
      </c>
      <c r="X24" s="160" t="s">
        <v>111</v>
      </c>
      <c r="Y24" s="82"/>
      <c r="Z24" s="143"/>
      <c r="AA24" s="29"/>
      <c r="AB24" s="29"/>
      <c r="AC24" s="29"/>
      <c r="AD24" s="29"/>
      <c r="AE24" s="29"/>
      <c r="AF24" s="29"/>
      <c r="AG24" s="5"/>
      <c r="AH24" s="5"/>
      <c r="AI24" s="5"/>
      <c r="AJ24" s="5"/>
      <c r="AK24" s="40"/>
      <c r="AL24" s="40"/>
      <c r="AM24" s="48"/>
      <c r="AO24" s="101" t="s">
        <v>3</v>
      </c>
      <c r="AP24" s="255" t="s">
        <v>129</v>
      </c>
      <c r="AQ24" s="160" t="s">
        <v>112</v>
      </c>
      <c r="AR24" s="160" t="s">
        <v>111</v>
      </c>
      <c r="AS24" s="82"/>
      <c r="AT24" s="143"/>
      <c r="AU24" s="29"/>
      <c r="AV24" s="29"/>
      <c r="AW24" s="29"/>
      <c r="AX24" s="29"/>
      <c r="AY24" s="29"/>
      <c r="AZ24" s="29"/>
      <c r="BA24" s="5"/>
      <c r="BB24" s="5"/>
      <c r="BC24" s="5"/>
      <c r="BD24" s="5"/>
      <c r="BE24" s="40"/>
      <c r="BF24" s="40"/>
      <c r="BG24" s="48"/>
      <c r="BI24" s="101" t="s">
        <v>3</v>
      </c>
      <c r="BJ24" s="160" t="s">
        <v>129</v>
      </c>
      <c r="BK24" s="160" t="s">
        <v>112</v>
      </c>
      <c r="BL24" s="160" t="s">
        <v>111</v>
      </c>
      <c r="BM24" s="160" t="s">
        <v>130</v>
      </c>
      <c r="BN24" s="160" t="s">
        <v>131</v>
      </c>
      <c r="BO24" s="82"/>
      <c r="BP24" s="143"/>
      <c r="BQ24" s="29"/>
      <c r="BR24" s="29"/>
      <c r="BS24" s="29"/>
      <c r="BT24" s="29"/>
      <c r="BU24" s="29"/>
      <c r="BV24" s="29"/>
      <c r="BW24" s="5"/>
      <c r="BX24" s="5"/>
      <c r="BY24" s="5"/>
      <c r="BZ24" s="5"/>
      <c r="CA24" s="40"/>
      <c r="CB24" s="40"/>
      <c r="CC24" s="48"/>
      <c r="CE24" s="101" t="s">
        <v>3</v>
      </c>
      <c r="CF24" s="82"/>
      <c r="CG24" s="143"/>
      <c r="CH24" s="29"/>
      <c r="CI24" s="29"/>
      <c r="CJ24" s="29"/>
      <c r="CK24" s="29"/>
      <c r="CL24" s="29"/>
      <c r="CM24" s="29"/>
      <c r="CN24" s="5"/>
      <c r="CO24" s="5"/>
      <c r="CP24" s="5"/>
      <c r="CQ24" s="5"/>
      <c r="CR24" s="40"/>
      <c r="CS24" s="40"/>
      <c r="CT24" s="49"/>
      <c r="CV24" s="101" t="s">
        <v>3</v>
      </c>
      <c r="CW24" s="160" t="s">
        <v>129</v>
      </c>
      <c r="CX24" s="160" t="s">
        <v>112</v>
      </c>
      <c r="CY24" s="160" t="s">
        <v>111</v>
      </c>
      <c r="CZ24" s="82"/>
      <c r="DA24" s="143"/>
      <c r="DB24" s="29"/>
      <c r="DC24" s="29"/>
      <c r="DD24" s="29"/>
      <c r="DE24" s="29"/>
      <c r="DF24" s="29"/>
      <c r="DG24" s="29"/>
      <c r="DH24" s="5"/>
      <c r="DI24" s="5"/>
      <c r="DJ24" s="5"/>
      <c r="DK24" s="5"/>
      <c r="DL24" s="40"/>
      <c r="DM24" s="35"/>
      <c r="DN24" s="49"/>
      <c r="DQ24" s="22"/>
      <c r="DR24" s="22"/>
      <c r="DS24" s="22"/>
      <c r="DT24" s="22"/>
      <c r="DU24" s="22"/>
      <c r="DV24" s="326"/>
      <c r="DW24" s="336"/>
      <c r="DX24" s="337"/>
      <c r="DY24" s="337"/>
      <c r="DZ24" s="337"/>
      <c r="EA24" s="337"/>
      <c r="EB24" s="337"/>
      <c r="EC24" s="337"/>
      <c r="ED24" s="321"/>
      <c r="EE24" s="321"/>
      <c r="EF24" s="321"/>
      <c r="EG24" s="321"/>
      <c r="EH24" s="328"/>
      <c r="EI24" s="328"/>
      <c r="EJ24" s="328"/>
      <c r="EL24" s="99"/>
      <c r="EM24" s="22"/>
      <c r="EN24" s="22"/>
      <c r="EO24" s="22"/>
      <c r="EP24" s="326"/>
      <c r="EQ24" s="336"/>
      <c r="ER24" s="337"/>
      <c r="ES24" s="337"/>
      <c r="ET24" s="337"/>
      <c r="EU24" s="337"/>
      <c r="EV24" s="337"/>
      <c r="EW24" s="337"/>
      <c r="EX24" s="321"/>
      <c r="EY24" s="321"/>
      <c r="EZ24" s="321"/>
      <c r="FA24" s="321"/>
      <c r="FB24" s="328"/>
      <c r="FC24" s="328"/>
      <c r="FD24" s="328"/>
      <c r="FF24" s="99"/>
      <c r="FG24" s="22"/>
      <c r="FH24" s="22"/>
      <c r="FI24" s="22"/>
      <c r="FJ24" s="326"/>
      <c r="FK24" s="336"/>
      <c r="FL24" s="337"/>
      <c r="FM24" s="337"/>
      <c r="FN24" s="337"/>
      <c r="FO24" s="337"/>
      <c r="FP24" s="337"/>
      <c r="FQ24" s="337"/>
      <c r="FR24" s="321"/>
      <c r="FS24" s="321"/>
      <c r="FT24" s="321"/>
      <c r="FU24" s="321"/>
      <c r="FV24" s="328"/>
      <c r="FW24" s="328"/>
      <c r="FX24" s="328"/>
    </row>
    <row r="25" spans="2:180" x14ac:dyDescent="0.2">
      <c r="B25" s="102" t="s">
        <v>6</v>
      </c>
      <c r="C25" s="12"/>
      <c r="D25" s="12"/>
      <c r="E25" s="12"/>
      <c r="F25" s="88">
        <v>0.1</v>
      </c>
      <c r="G25" s="215">
        <v>6.8599999999999994E-2</v>
      </c>
      <c r="H25" s="215">
        <v>3.6400000000000002E-2</v>
      </c>
      <c r="I25" s="215">
        <v>6.2E-2</v>
      </c>
      <c r="J25" s="215">
        <v>7.9200000000000007E-2</v>
      </c>
      <c r="K25" s="215">
        <v>3.1600000000000003E-2</v>
      </c>
      <c r="L25" s="215">
        <v>-2.1000000000000001E-2</v>
      </c>
      <c r="M25" s="5">
        <v>5.8200000000000002E-2</v>
      </c>
      <c r="N25" s="5">
        <v>5.5999999999999999E-3</v>
      </c>
      <c r="O25" s="5">
        <v>2.52E-2</v>
      </c>
      <c r="P25" s="5">
        <v>3.5700000000000003E-2</v>
      </c>
      <c r="Q25" s="35">
        <v>-1.1999999999999999E-3</v>
      </c>
      <c r="R25" s="35">
        <v>2.98E-2</v>
      </c>
      <c r="S25" s="40">
        <f>(((1+G25)*(1+H25)*(1+I25)*(1+J25)*(1+K25)*(1+L25)*(1+M25)*(1+N25)*(1+O25)*(1+P25)*(1+Q25)*(1+R25))^(1/(11+(2/12))))-1</f>
        <v>3.634459174357807E-2</v>
      </c>
      <c r="U25" s="102" t="s">
        <v>76</v>
      </c>
      <c r="V25" s="221">
        <v>41194</v>
      </c>
      <c r="W25" s="12" t="s">
        <v>110</v>
      </c>
      <c r="X25" s="221">
        <v>37959</v>
      </c>
      <c r="Y25" s="82">
        <v>6.0000000000000001E-3</v>
      </c>
      <c r="Z25" s="140">
        <f>Y25/$Y$30</f>
        <v>6.0606060606060608E-2</v>
      </c>
      <c r="AA25" s="257">
        <v>4.0000000000000002E-4</v>
      </c>
      <c r="AB25" s="257">
        <v>8.9399999999999993E-2</v>
      </c>
      <c r="AC25" s="257">
        <v>6.1400000000000003E-2</v>
      </c>
      <c r="AD25" s="257">
        <v>0.1328</v>
      </c>
      <c r="AE25" s="257">
        <v>6.3899999999999998E-2</v>
      </c>
      <c r="AF25" s="215">
        <v>-1.5299999999999999E-2</v>
      </c>
      <c r="AG25" s="5">
        <v>-1.41E-2</v>
      </c>
      <c r="AH25" s="5">
        <v>2.3E-3</v>
      </c>
      <c r="AI25" s="5">
        <v>2.4500000000000001E-2</v>
      </c>
      <c r="AJ25" s="5">
        <v>8.2000000000000007E-3</v>
      </c>
      <c r="AK25" s="35">
        <v>5.5999999999999999E-3</v>
      </c>
      <c r="AL25" s="35">
        <v>1.5900000000000001E-2</v>
      </c>
      <c r="AM25" s="40">
        <f t="shared" ref="AM25:AM30" si="67">(((1+AA25)*(1+AB25)*(1+AC25)*(1+AD25)*(1+AE25)*(1+AF25)*(1+AG25)*(1+AH25)*(1+AI25)*(1+AJ25)*(1+AK25)*(1+AL25))^(1/(11+(2/12))))-1</f>
        <v>3.2640084606811559E-2</v>
      </c>
      <c r="AO25" s="102" t="s">
        <v>106</v>
      </c>
      <c r="AP25" s="252">
        <v>42803</v>
      </c>
      <c r="AQ25" s="226" t="s">
        <v>77</v>
      </c>
      <c r="AR25" s="34">
        <v>37886</v>
      </c>
      <c r="AS25" s="82">
        <v>0.14000000000000001</v>
      </c>
      <c r="AT25" s="140">
        <f>AS25/$AS$30</f>
        <v>0.93333333333333324</v>
      </c>
      <c r="AU25" s="259">
        <v>7.9000000000000001E-2</v>
      </c>
      <c r="AV25" s="260">
        <v>2.98E-2</v>
      </c>
      <c r="AW25" s="259">
        <v>6.3700000000000007E-2</v>
      </c>
      <c r="AX25" s="259">
        <v>7.6899999999999996E-2</v>
      </c>
      <c r="AY25" s="259">
        <v>3.7600000000000001E-2</v>
      </c>
      <c r="AZ25" s="258">
        <v>-1.9800000000000002E-2</v>
      </c>
      <c r="BA25" s="261">
        <v>0.06</v>
      </c>
      <c r="BB25" s="259">
        <v>4.7999999999999996E-3</v>
      </c>
      <c r="BC25" s="259">
        <v>2.4199999999999999E-2</v>
      </c>
      <c r="BD25" s="259">
        <v>3.5200000000000002E-2</v>
      </c>
      <c r="BE25" s="35">
        <v>1.1000000000000001E-3</v>
      </c>
      <c r="BF25" s="35">
        <v>3.0599999999999999E-2</v>
      </c>
      <c r="BG25" s="40">
        <f t="shared" ref="BG25:BG26" si="68">(((1+AU25)*(1+AV25)*(1+AW25)*(1+AX25)*(1+AY25)*(1+AZ25)*(1+BA25)*(1+BB25)*(1+BC25)*(1+BD25)*(1+BE25)*(1+BF25))^(1/(11+(2/12))))-1</f>
        <v>3.7487551703619948E-2</v>
      </c>
      <c r="BI25" s="102" t="s">
        <v>48</v>
      </c>
      <c r="BJ25" s="264">
        <v>40597</v>
      </c>
      <c r="BK25" s="12" t="s">
        <v>80</v>
      </c>
      <c r="BL25" s="291">
        <v>39448</v>
      </c>
      <c r="BM25" s="12"/>
      <c r="BN25" s="12"/>
      <c r="BO25" s="82">
        <v>1.9599999999999999E-2</v>
      </c>
      <c r="BP25" s="140">
        <f>BO25/$BO$30</f>
        <v>0.12588310854206808</v>
      </c>
      <c r="BQ25" s="292">
        <v>-2.1399999999999999E-2</v>
      </c>
      <c r="BR25" s="292">
        <v>0.15379999999999999</v>
      </c>
      <c r="BS25" s="292">
        <v>0.10829999999999999</v>
      </c>
      <c r="BT25" s="292">
        <v>7.6399999999999996E-2</v>
      </c>
      <c r="BU25" s="236">
        <v>0.1431</v>
      </c>
      <c r="BV25" s="237">
        <v>-5.7700000000000001E-2</v>
      </c>
      <c r="BW25" s="11">
        <v>-4.2799999999999998E-2</v>
      </c>
      <c r="BX25" s="11">
        <v>-0.1348</v>
      </c>
      <c r="BY25" s="5">
        <v>8.14E-2</v>
      </c>
      <c r="BZ25" s="5">
        <v>0.13930000000000001</v>
      </c>
      <c r="CA25" s="35">
        <v>-6.5199999999999994E-2</v>
      </c>
      <c r="CB25" s="35">
        <v>2.2800000000000001E-2</v>
      </c>
      <c r="CC25" s="40">
        <f t="shared" ref="CC25:CC30" si="69">(((1+BQ25)*(1+BR25)*(1+BS25)*(1+BT25)*(1+BU25)*(1+BV25)*(1+BW25)*(1+BX25)*(1+BY25)*(1+BZ25)*(1+CA25)*(1+CB25))^(1/(11+(2/12))))-1</f>
        <v>3.160355528508707E-2</v>
      </c>
      <c r="CE25" s="102" t="s">
        <v>93</v>
      </c>
      <c r="CF25" s="82">
        <v>7.0000000000000007E-2</v>
      </c>
      <c r="CG25" s="140">
        <f>CF25/$CF$30</f>
        <v>0.70000000000000007</v>
      </c>
      <c r="CH25" s="215">
        <v>8.4000000000000005E-2</v>
      </c>
      <c r="CI25" s="215">
        <v>3.5400000000000001E-2</v>
      </c>
      <c r="CJ25" s="215">
        <v>6.2600000000000003E-2</v>
      </c>
      <c r="CK25" s="215">
        <v>7.9100000000000004E-2</v>
      </c>
      <c r="CL25" s="215">
        <v>3.78E-2</v>
      </c>
      <c r="CM25" s="215">
        <v>-2.1299999999999999E-2</v>
      </c>
      <c r="CN25" s="14">
        <v>5.9799999999999999E-2</v>
      </c>
      <c r="CO25" s="14">
        <v>3.7000000000000002E-3</v>
      </c>
      <c r="CP25" s="14">
        <v>2.3699999999999999E-2</v>
      </c>
      <c r="CQ25" s="14">
        <v>3.7100000000000001E-2</v>
      </c>
      <c r="CR25" s="35">
        <v>-1.8E-3</v>
      </c>
      <c r="CS25" s="35">
        <v>9.1000000000000004E-3</v>
      </c>
      <c r="CT25" s="40">
        <v>3.0099999999999998E-2</v>
      </c>
      <c r="CV25" s="102" t="s">
        <v>36</v>
      </c>
      <c r="CX25" s="12"/>
      <c r="CY25" s="12"/>
      <c r="CZ25" s="82">
        <v>7.0000000000000007E-2</v>
      </c>
      <c r="DA25" s="140">
        <f>CZ25/$CZ$30</f>
        <v>0.70000000000000007</v>
      </c>
      <c r="DB25" s="215">
        <v>5.1499999999999997E-2</v>
      </c>
      <c r="DC25" s="215">
        <v>6.0400000000000002E-2</v>
      </c>
      <c r="DD25" s="215">
        <v>6.54E-2</v>
      </c>
      <c r="DE25" s="215">
        <v>7.6899999999999996E-2</v>
      </c>
      <c r="DF25" s="215">
        <v>4.1500000000000002E-2</v>
      </c>
      <c r="DG25" s="215">
        <v>-2.1499999999999998E-2</v>
      </c>
      <c r="DH25" s="14">
        <v>5.8900000000000001E-2</v>
      </c>
      <c r="DI25" s="14">
        <v>4.0000000000000001E-3</v>
      </c>
      <c r="DJ25" s="14">
        <v>2.5999999999999999E-2</v>
      </c>
      <c r="DK25" s="14">
        <v>3.56E-2</v>
      </c>
      <c r="DL25" s="35">
        <v>-2.9999999999999997E-4</v>
      </c>
      <c r="DM25" s="35">
        <v>2.9399999999999999E-2</v>
      </c>
      <c r="DN25" s="40">
        <f t="shared" ref="DN25:DN26" si="70">(((1+DB25)*(1+DC25)*(1+DD25)*(1+DE25)*(1+DF25)*(1+DG25)*(1+DH25)*(1+DI25)*(1+DJ25)*(1+DK25)*(1+DL25)*(1+DM25))^(1/(11+(2/12))))-1</f>
        <v>3.793550012417013E-2</v>
      </c>
      <c r="DP25" s="101" t="s">
        <v>3</v>
      </c>
      <c r="DQ25" s="160" t="s">
        <v>129</v>
      </c>
      <c r="DR25" s="160" t="s">
        <v>112</v>
      </c>
      <c r="DS25" s="160" t="s">
        <v>111</v>
      </c>
      <c r="DT25" s="312" t="s">
        <v>130</v>
      </c>
      <c r="DU25" s="312" t="s">
        <v>131</v>
      </c>
      <c r="DV25" s="326"/>
      <c r="DW25" s="336"/>
      <c r="DX25" s="337"/>
      <c r="DY25" s="337"/>
      <c r="DZ25" s="337"/>
      <c r="EA25" s="337"/>
      <c r="EB25" s="337"/>
      <c r="EC25" s="337"/>
      <c r="ED25" s="321"/>
      <c r="EE25" s="321"/>
      <c r="EF25" s="321"/>
      <c r="EG25" s="321"/>
      <c r="EH25" s="328"/>
      <c r="EI25" s="328"/>
      <c r="EJ25" s="328"/>
      <c r="EL25" s="101" t="s">
        <v>3</v>
      </c>
      <c r="EM25" s="160" t="s">
        <v>129</v>
      </c>
      <c r="EN25" s="160" t="s">
        <v>112</v>
      </c>
      <c r="EO25" s="160" t="s">
        <v>111</v>
      </c>
      <c r="EP25" s="326"/>
      <c r="EQ25" s="336"/>
      <c r="ER25" s="337"/>
      <c r="ES25" s="337"/>
      <c r="ET25" s="337"/>
      <c r="EU25" s="337"/>
      <c r="EV25" s="337"/>
      <c r="EW25" s="337"/>
      <c r="EX25" s="321"/>
      <c r="EY25" s="321"/>
      <c r="EZ25" s="321"/>
      <c r="FA25" s="321"/>
      <c r="FB25" s="328"/>
      <c r="FC25" s="328"/>
      <c r="FD25" s="328"/>
      <c r="FF25" s="101" t="s">
        <v>3</v>
      </c>
      <c r="FG25" s="160" t="s">
        <v>129</v>
      </c>
      <c r="FH25" s="160" t="s">
        <v>112</v>
      </c>
      <c r="FI25" s="160" t="s">
        <v>111</v>
      </c>
      <c r="FJ25" s="326"/>
      <c r="FK25" s="336"/>
      <c r="FL25" s="337"/>
      <c r="FM25" s="337"/>
      <c r="FN25" s="337"/>
      <c r="FO25" s="337"/>
      <c r="FP25" s="337"/>
      <c r="FQ25" s="337"/>
      <c r="FR25" s="321"/>
      <c r="FS25" s="321"/>
      <c r="FT25" s="321"/>
      <c r="FU25" s="321"/>
      <c r="FV25" s="328"/>
      <c r="FW25" s="328"/>
      <c r="FX25" s="328"/>
    </row>
    <row r="26" spans="2:180" x14ac:dyDescent="0.2">
      <c r="F26" s="88"/>
      <c r="G26" s="29"/>
      <c r="H26" s="29"/>
      <c r="I26" s="29"/>
      <c r="J26" s="29"/>
      <c r="K26" s="29"/>
      <c r="L26" s="29"/>
      <c r="M26" s="4"/>
      <c r="N26" s="4"/>
      <c r="O26" s="4"/>
      <c r="P26" s="4"/>
      <c r="Q26" s="41"/>
      <c r="R26" s="41"/>
      <c r="S26" s="41"/>
      <c r="U26" s="102" t="s">
        <v>77</v>
      </c>
      <c r="V26" s="12"/>
      <c r="W26" s="12"/>
      <c r="X26" s="12"/>
      <c r="Y26" s="82">
        <v>1.0999999999999999E-2</v>
      </c>
      <c r="Z26" s="140">
        <f t="shared" ref="Z26:Z29" si="71">Y26/$Y$30</f>
        <v>0.1111111111111111</v>
      </c>
      <c r="AA26" s="215">
        <v>7.9000000000000001E-2</v>
      </c>
      <c r="AB26" s="215">
        <v>2.98E-2</v>
      </c>
      <c r="AC26" s="215">
        <v>6.3700000000000007E-2</v>
      </c>
      <c r="AD26" s="215">
        <v>7.6899999999999996E-2</v>
      </c>
      <c r="AE26" s="215">
        <v>3.7600000000000001E-2</v>
      </c>
      <c r="AF26" s="215">
        <v>-1.9800000000000002E-2</v>
      </c>
      <c r="AG26" s="5">
        <v>0.06</v>
      </c>
      <c r="AH26" s="5">
        <v>4.7999999999999996E-3</v>
      </c>
      <c r="AI26" s="5">
        <v>2.4199999999999999E-2</v>
      </c>
      <c r="AJ26" s="5">
        <v>3.5200000000000002E-2</v>
      </c>
      <c r="AK26" s="35">
        <v>3.3E-3</v>
      </c>
      <c r="AL26" s="35">
        <v>2.9399999999999999E-2</v>
      </c>
      <c r="AM26" s="40">
        <f t="shared" si="67"/>
        <v>3.7583264143371542E-2</v>
      </c>
      <c r="AO26" s="102" t="s">
        <v>12</v>
      </c>
      <c r="AP26" s="253"/>
      <c r="AQ26" s="12"/>
      <c r="AR26" s="12"/>
      <c r="AS26" s="82">
        <v>0.01</v>
      </c>
      <c r="AT26" s="140">
        <f>AS26/$AS$30</f>
        <v>6.6666666666666652E-2</v>
      </c>
      <c r="AU26" s="236">
        <v>1.5900000000000001E-2</v>
      </c>
      <c r="AV26" s="236">
        <v>8.9999999999999998E-4</v>
      </c>
      <c r="AW26" s="236">
        <v>1E-3</v>
      </c>
      <c r="AX26" s="236">
        <v>4.0000000000000002E-4</v>
      </c>
      <c r="AY26" s="236">
        <v>5.9999999999999995E-4</v>
      </c>
      <c r="AZ26" s="236">
        <v>0</v>
      </c>
      <c r="BA26" s="236">
        <v>0</v>
      </c>
      <c r="BB26" s="236">
        <v>1E-4</v>
      </c>
      <c r="BC26" s="236">
        <v>2.0999999999999999E-3</v>
      </c>
      <c r="BD26" s="236">
        <v>7.9000000000000008E-3</v>
      </c>
      <c r="BE26" s="35">
        <v>1.7899999999999999E-2</v>
      </c>
      <c r="BF26" s="35">
        <v>5.7000000000000002E-3</v>
      </c>
      <c r="BG26" s="40">
        <f t="shared" si="68"/>
        <v>4.6825113178761146E-3</v>
      </c>
      <c r="BI26" s="102" t="s">
        <v>47</v>
      </c>
      <c r="BJ26" s="265">
        <v>41200</v>
      </c>
      <c r="BK26" s="12" t="s">
        <v>121</v>
      </c>
      <c r="BL26" s="34">
        <v>37207</v>
      </c>
      <c r="BM26" s="12"/>
      <c r="BN26" s="12"/>
      <c r="BO26" s="82">
        <v>2.4299999999999999E-2</v>
      </c>
      <c r="BP26" s="140">
        <f>BO26/$BO$30</f>
        <v>0.15606936416184969</v>
      </c>
      <c r="BQ26" s="257">
        <v>-0.36770000000000003</v>
      </c>
      <c r="BR26" s="257">
        <v>0.2477</v>
      </c>
      <c r="BS26" s="257">
        <v>0.1174</v>
      </c>
      <c r="BT26" s="257">
        <v>4.0000000000000002E-4</v>
      </c>
      <c r="BU26" s="257">
        <v>2.8000000000000001E-2</v>
      </c>
      <c r="BV26" s="215">
        <v>-2.81E-2</v>
      </c>
      <c r="BW26" s="11">
        <v>-3.44E-2</v>
      </c>
      <c r="BX26" s="11">
        <v>-0.1431</v>
      </c>
      <c r="BY26" s="5">
        <v>0.10290000000000001</v>
      </c>
      <c r="BZ26" s="5">
        <v>0.374</v>
      </c>
      <c r="CA26" s="35">
        <v>-0.1492</v>
      </c>
      <c r="CB26" s="35">
        <v>9.6699999999999994E-2</v>
      </c>
      <c r="CC26" s="40">
        <f t="shared" si="69"/>
        <v>2.7247419077747193E-3</v>
      </c>
      <c r="CE26" s="102" t="s">
        <v>80</v>
      </c>
      <c r="CF26" s="82">
        <v>0.03</v>
      </c>
      <c r="CG26" s="140">
        <f>CF26/$CF$30</f>
        <v>0.3</v>
      </c>
      <c r="CH26" s="215">
        <v>-2.1399999999999999E-2</v>
      </c>
      <c r="CI26" s="215">
        <v>0.15379999999999999</v>
      </c>
      <c r="CJ26" s="215">
        <v>0.10829999999999999</v>
      </c>
      <c r="CK26" s="215">
        <v>7.6399999999999996E-2</v>
      </c>
      <c r="CL26" s="215">
        <v>0.16919999999999999</v>
      </c>
      <c r="CM26" s="215">
        <v>-7.7899999999999997E-2</v>
      </c>
      <c r="CN26" s="14">
        <v>6.0499999999999998E-2</v>
      </c>
      <c r="CO26" s="14">
        <v>1.04E-2</v>
      </c>
      <c r="CP26" s="14">
        <v>9.2600000000000002E-2</v>
      </c>
      <c r="CQ26" s="14">
        <v>0.1028</v>
      </c>
      <c r="CR26" s="35">
        <v>-5.4699999999999999E-2</v>
      </c>
      <c r="CS26" s="35">
        <v>5.1999999999999998E-2</v>
      </c>
      <c r="CT26" s="40">
        <v>6.7900000000000002E-2</v>
      </c>
      <c r="CV26" s="102" t="s">
        <v>37</v>
      </c>
      <c r="CW26" s="221">
        <v>41425</v>
      </c>
      <c r="CX26" s="12" t="s">
        <v>36</v>
      </c>
      <c r="CY26" s="221">
        <v>37207</v>
      </c>
      <c r="CZ26" s="82">
        <v>0.03</v>
      </c>
      <c r="DA26" s="140">
        <f>CZ26/$CZ$30</f>
        <v>0.3</v>
      </c>
      <c r="DB26" s="257">
        <v>5.1499999999999997E-2</v>
      </c>
      <c r="DC26" s="257">
        <v>6.0400000000000002E-2</v>
      </c>
      <c r="DD26" s="257">
        <v>6.54E-2</v>
      </c>
      <c r="DE26" s="257">
        <v>7.6899999999999996E-2</v>
      </c>
      <c r="DF26" s="257">
        <v>4.1500000000000002E-2</v>
      </c>
      <c r="DG26" s="257">
        <v>-2.1499999999999998E-2</v>
      </c>
      <c r="DH26" s="14">
        <v>8.8200000000000001E-2</v>
      </c>
      <c r="DI26" s="14">
        <v>1.06E-2</v>
      </c>
      <c r="DJ26" s="14">
        <v>4.6600000000000003E-2</v>
      </c>
      <c r="DK26" s="14">
        <v>2.3900000000000001E-2</v>
      </c>
      <c r="DL26" s="35">
        <v>2.9700000000000001E-2</v>
      </c>
      <c r="DM26" s="35">
        <v>3.09E-2</v>
      </c>
      <c r="DN26" s="40">
        <f t="shared" si="70"/>
        <v>4.4779256352830643E-2</v>
      </c>
      <c r="DP26" s="102" t="s">
        <v>158</v>
      </c>
      <c r="DQ26" s="252">
        <v>42237</v>
      </c>
      <c r="DR26" s="12" t="s">
        <v>78</v>
      </c>
      <c r="DS26" s="252">
        <v>39332</v>
      </c>
      <c r="DT26" s="12"/>
      <c r="DU26" s="12"/>
      <c r="DV26" s="319">
        <v>3.6600000000000001E-2</v>
      </c>
      <c r="DW26" s="320">
        <f t="shared" ref="DW26:DW27" si="72">DV26/$DV$31</f>
        <v>0.3327272727272727</v>
      </c>
      <c r="DX26" s="339">
        <v>1.1599999999999999E-2</v>
      </c>
      <c r="DY26" s="339">
        <v>7.0699999999999999E-2</v>
      </c>
      <c r="DZ26" s="339">
        <v>1E-3</v>
      </c>
      <c r="EA26" s="339">
        <v>0.1298</v>
      </c>
      <c r="EB26" s="339">
        <v>5.1900000000000002E-2</v>
      </c>
      <c r="EC26" s="338">
        <v>-3.44E-2</v>
      </c>
      <c r="ED26" s="339">
        <v>9.35E-2</v>
      </c>
      <c r="EE26" s="339">
        <v>2.9100000000000001E-2</v>
      </c>
      <c r="EF26" s="35">
        <v>1.8E-3</v>
      </c>
      <c r="EG26" s="35">
        <v>4.6899999999999997E-2</v>
      </c>
      <c r="EH26" s="35">
        <v>1.0500000000000001E-2</v>
      </c>
      <c r="EI26" s="35">
        <v>2.5600000000000001E-2</v>
      </c>
      <c r="EJ26" s="40">
        <f t="shared" ref="EJ26:EJ28" si="73">(((1+DX26)*(1+DY26)*(1+DZ26)*(1+EA26)*(1+EB26)*(1+EC26)*(1+ED26)*(1+EE26)*(1+EF26)*(1+EG26)*(1+EH26)*(1+EI26))^(1/(11+(2/12))))-1</f>
        <v>3.831906278705044E-2</v>
      </c>
      <c r="EL26" s="102" t="s">
        <v>77</v>
      </c>
      <c r="EM26" s="221">
        <v>37886</v>
      </c>
      <c r="EN26" s="12"/>
      <c r="EO26" s="12"/>
      <c r="EP26" s="319">
        <v>0.11</v>
      </c>
      <c r="EQ26" s="320">
        <f>EP26/$EP$31</f>
        <v>0.84615384615384615</v>
      </c>
      <c r="ER26" s="35">
        <v>7.9000000000000001E-2</v>
      </c>
      <c r="ES26" s="35">
        <v>2.98E-2</v>
      </c>
      <c r="ET26" s="35">
        <v>6.3700000000000007E-2</v>
      </c>
      <c r="EU26" s="35">
        <v>7.6899999999999996E-2</v>
      </c>
      <c r="EV26" s="35">
        <v>3.7600000000000001E-2</v>
      </c>
      <c r="EW26" s="340">
        <v>-1.9800000000000002E-2</v>
      </c>
      <c r="EX26" s="35">
        <v>0.06</v>
      </c>
      <c r="EY26" s="35">
        <v>4.7999999999999996E-3</v>
      </c>
      <c r="EZ26" s="35">
        <v>2.4199999999999999E-2</v>
      </c>
      <c r="FA26" s="35">
        <v>3.5200000000000002E-2</v>
      </c>
      <c r="FB26" s="35">
        <v>3.3E-3</v>
      </c>
      <c r="FC26" s="35">
        <v>2.9399999999999999E-2</v>
      </c>
      <c r="FD26" s="40">
        <f t="shared" ref="FD26:FD28" si="74">(((1+ER26)*(1+ES26)*(1+ET26)*(1+EU26)*(1+EV26)*(1+EW26)*(1+EX26)*(1+EY26)*(1+EZ26)*(1+FA26)*(1+FB26)*(1+FC26))^(1/(11+(2/12))))-1</f>
        <v>3.7583264143371542E-2</v>
      </c>
      <c r="FF26" s="102" t="s">
        <v>146</v>
      </c>
      <c r="FG26" s="221">
        <v>38252</v>
      </c>
      <c r="FH26" s="12"/>
      <c r="FI26" s="12"/>
      <c r="FJ26" s="319">
        <v>7.0000000000000007E-2</v>
      </c>
      <c r="FK26" s="391">
        <f>FJ26/$FJ$31</f>
        <v>0.87500000000000011</v>
      </c>
      <c r="FL26" s="340">
        <v>-0.37</v>
      </c>
      <c r="FM26" s="35">
        <v>0.30080000000000001</v>
      </c>
      <c r="FN26" s="35">
        <v>0.28370000000000001</v>
      </c>
      <c r="FO26" s="35">
        <v>8.6199999999999999E-2</v>
      </c>
      <c r="FP26" s="35">
        <v>0.17630000000000001</v>
      </c>
      <c r="FQ26" s="35">
        <v>2.3099999999999999E-2</v>
      </c>
      <c r="FR26" s="35">
        <v>0.30359999999999998</v>
      </c>
      <c r="FS26" s="35">
        <v>2.4199999999999999E-2</v>
      </c>
      <c r="FT26" s="35">
        <v>8.5999999999999993E-2</v>
      </c>
      <c r="FU26" s="35">
        <v>4.9099999999999998E-2</v>
      </c>
      <c r="FV26" s="35">
        <v>-6.0199999999999997E-2</v>
      </c>
      <c r="FW26" s="35">
        <v>0.17369999999999999</v>
      </c>
      <c r="FX26" s="40">
        <f t="shared" ref="FX26:FX27" si="75">(((1+FL26)*(1+FM26)*(1+FN26)*(1+FO26)*(1+FP26)*(1+FQ26)*(1+FR26)*(1+FS26)*(1+FT26)*(1+FU26)*(1+FV26)*(1+FW26))^(1/(11+(2/12))))-1</f>
        <v>7.7752435949131726E-2</v>
      </c>
    </row>
    <row r="27" spans="2:180" x14ac:dyDescent="0.2">
      <c r="F27" s="88"/>
      <c r="G27" s="29"/>
      <c r="H27" s="29"/>
      <c r="I27" s="29"/>
      <c r="J27" s="29"/>
      <c r="K27" s="29"/>
      <c r="L27" s="29"/>
      <c r="M27" s="4"/>
      <c r="N27" s="4"/>
      <c r="O27" s="4"/>
      <c r="P27" s="4"/>
      <c r="Q27" s="41"/>
      <c r="R27" s="41"/>
      <c r="S27" s="41"/>
      <c r="U27" s="102" t="s">
        <v>78</v>
      </c>
      <c r="V27" s="12"/>
      <c r="W27" s="12"/>
      <c r="X27" s="12"/>
      <c r="Y27" s="82">
        <v>3.7999999999999999E-2</v>
      </c>
      <c r="Z27" s="140">
        <f t="shared" si="71"/>
        <v>0.38383838383838381</v>
      </c>
      <c r="AA27" s="215">
        <v>1.1599999999999999E-2</v>
      </c>
      <c r="AB27" s="215">
        <v>7.0699999999999999E-2</v>
      </c>
      <c r="AC27" s="215">
        <v>1E-3</v>
      </c>
      <c r="AD27" s="215">
        <v>0.1298</v>
      </c>
      <c r="AE27" s="215">
        <v>5.1900000000000002E-2</v>
      </c>
      <c r="AF27" s="215">
        <v>-3.44E-2</v>
      </c>
      <c r="AG27" s="5">
        <v>9.35E-2</v>
      </c>
      <c r="AH27" s="5">
        <v>2.9100000000000001E-2</v>
      </c>
      <c r="AI27" s="5">
        <v>-1.6999999999999999E-3</v>
      </c>
      <c r="AJ27" s="5">
        <v>4.7199999999999999E-2</v>
      </c>
      <c r="AK27" s="35">
        <v>9.2999999999999992E-3</v>
      </c>
      <c r="AL27" s="35">
        <v>2.4199999999999999E-2</v>
      </c>
      <c r="AM27" s="40">
        <f t="shared" si="67"/>
        <v>3.7782914137982182E-2</v>
      </c>
      <c r="AO27" s="102"/>
      <c r="AP27" s="253"/>
      <c r="AQ27" s="12"/>
      <c r="AR27" s="12"/>
      <c r="AS27" s="82"/>
      <c r="AT27" s="140"/>
      <c r="AU27" s="211"/>
      <c r="AV27" s="211"/>
      <c r="AW27" s="211"/>
      <c r="AX27" s="211"/>
      <c r="AY27" s="211"/>
      <c r="AZ27" s="211"/>
      <c r="BA27" s="5"/>
      <c r="BB27" s="11"/>
      <c r="BC27" s="5"/>
      <c r="BD27" s="5"/>
      <c r="BE27" s="53"/>
      <c r="BF27" s="53"/>
      <c r="BG27" s="40"/>
      <c r="BI27" s="102" t="s">
        <v>49</v>
      </c>
      <c r="BJ27" s="221">
        <v>40395</v>
      </c>
      <c r="BK27" s="12" t="s">
        <v>125</v>
      </c>
      <c r="BL27" s="221">
        <v>38946</v>
      </c>
      <c r="BM27" s="12"/>
      <c r="BN27" s="12"/>
      <c r="BO27" s="82">
        <v>2.0199999999999999E-2</v>
      </c>
      <c r="BP27" s="140">
        <f>BO27/$BO$30</f>
        <v>0.12973667308927422</v>
      </c>
      <c r="BQ27" s="257">
        <v>-6.0600000000000001E-2</v>
      </c>
      <c r="BR27" s="257">
        <v>0.17879999999999999</v>
      </c>
      <c r="BS27" s="257">
        <v>0.106</v>
      </c>
      <c r="BT27" s="215">
        <v>0.1341</v>
      </c>
      <c r="BU27" s="215">
        <v>6.5000000000000002E-2</v>
      </c>
      <c r="BV27" s="215">
        <v>-8.8999999999999996E-2</v>
      </c>
      <c r="BW27" s="5">
        <v>4.1000000000000002E-2</v>
      </c>
      <c r="BX27" s="11">
        <v>-1.78E-2</v>
      </c>
      <c r="BY27" s="5">
        <v>4.6399999999999997E-2</v>
      </c>
      <c r="BZ27" s="5">
        <v>3.0200000000000001E-2</v>
      </c>
      <c r="CA27" s="35">
        <v>-1.4200000000000001E-2</v>
      </c>
      <c r="CB27" s="35">
        <v>3.2899999999999999E-2</v>
      </c>
      <c r="CC27" s="40">
        <f t="shared" si="69"/>
        <v>3.7745695904861654E-2</v>
      </c>
      <c r="CF27" s="80"/>
      <c r="CG27" s="140"/>
      <c r="CH27" s="211"/>
      <c r="CI27" s="211"/>
      <c r="CJ27" s="211"/>
      <c r="CK27" s="211"/>
      <c r="CL27" s="211"/>
      <c r="CM27" s="211"/>
      <c r="CT27" s="49"/>
      <c r="CZ27" s="80"/>
      <c r="DN27" s="49"/>
      <c r="DP27" s="102" t="s">
        <v>159</v>
      </c>
      <c r="DQ27" s="252">
        <v>39336</v>
      </c>
      <c r="DR27" s="12"/>
      <c r="DS27" s="252"/>
      <c r="DT27" s="12"/>
      <c r="DU27" s="12"/>
      <c r="DV27" s="319">
        <v>3.6700000000000003E-2</v>
      </c>
      <c r="DW27" s="320">
        <f t="shared" si="72"/>
        <v>0.33363636363636362</v>
      </c>
      <c r="DX27" s="35">
        <v>0</v>
      </c>
      <c r="DY27" s="35">
        <v>9.9900000000000003E-2</v>
      </c>
      <c r="DZ27" s="340">
        <v>-5.3E-3</v>
      </c>
      <c r="EA27" s="35">
        <v>0.1386</v>
      </c>
      <c r="EB27" s="35">
        <v>5.0599999999999999E-2</v>
      </c>
      <c r="EC27" s="340">
        <v>-3.8899999999999997E-2</v>
      </c>
      <c r="ED27" s="35">
        <v>9.7600000000000006E-2</v>
      </c>
      <c r="EE27" s="35">
        <v>3.39E-2</v>
      </c>
      <c r="EF27" s="35">
        <v>-2.5999999999999999E-3</v>
      </c>
      <c r="EG27" s="35">
        <v>5.5E-2</v>
      </c>
      <c r="EH27" s="35">
        <v>5.1999999999999998E-3</v>
      </c>
      <c r="EI27" s="35">
        <v>0.14000000000000001</v>
      </c>
      <c r="EJ27" s="40">
        <f t="shared" si="73"/>
        <v>4.9829061021527066E-2</v>
      </c>
      <c r="EL27" s="102" t="s">
        <v>150</v>
      </c>
      <c r="EM27" s="252">
        <v>40163</v>
      </c>
      <c r="EN27" s="12" t="s">
        <v>151</v>
      </c>
      <c r="EO27" s="252">
        <v>36934</v>
      </c>
      <c r="EP27" s="319">
        <v>0.01</v>
      </c>
      <c r="EQ27" s="320">
        <f t="shared" ref="EQ27:EQ28" si="76">EP27/$EP$31</f>
        <v>7.6923076923076927E-2</v>
      </c>
      <c r="ER27" s="338">
        <v>-4.65E-2</v>
      </c>
      <c r="ES27" s="339">
        <v>0.14169999999999999</v>
      </c>
      <c r="ET27" s="35">
        <v>2.7900000000000001E-2</v>
      </c>
      <c r="EU27" s="35">
        <v>1.4800000000000001E-2</v>
      </c>
      <c r="EV27" s="35">
        <v>3.6200000000000003E-2</v>
      </c>
      <c r="EW27" s="35">
        <v>1.3100000000000001E-2</v>
      </c>
      <c r="EX27" s="35">
        <v>8.8000000000000005E-3</v>
      </c>
      <c r="EY27" s="35">
        <v>8.6E-3</v>
      </c>
      <c r="EZ27" s="35">
        <v>2.0899999999999998E-2</v>
      </c>
      <c r="FA27" s="35">
        <v>1.5800000000000002E-2</v>
      </c>
      <c r="FB27" s="35">
        <v>1.4500000000000001E-2</v>
      </c>
      <c r="FC27" s="35">
        <v>1.8499999999999999E-2</v>
      </c>
      <c r="FD27" s="40">
        <f t="shared" si="74"/>
        <v>2.3749242684016014E-2</v>
      </c>
      <c r="FF27" s="102" t="s">
        <v>79</v>
      </c>
      <c r="FG27" s="221">
        <v>41398</v>
      </c>
      <c r="FH27" s="12" t="s">
        <v>77</v>
      </c>
      <c r="FI27" s="221">
        <v>37886</v>
      </c>
      <c r="FJ27" s="319">
        <v>0.01</v>
      </c>
      <c r="FK27" s="391">
        <f>FJ27/$FJ$31</f>
        <v>0.125</v>
      </c>
      <c r="FL27" s="339">
        <v>7.9000000000000001E-2</v>
      </c>
      <c r="FM27" s="339">
        <v>2.98E-2</v>
      </c>
      <c r="FN27" s="339">
        <v>6.3700000000000007E-2</v>
      </c>
      <c r="FO27" s="339">
        <v>7.6899999999999996E-2</v>
      </c>
      <c r="FP27" s="339">
        <v>3.7600000000000001E-2</v>
      </c>
      <c r="FQ27" s="339">
        <v>-1.9800000000000002E-2</v>
      </c>
      <c r="FR27" s="35">
        <v>8.7400000000000005E-2</v>
      </c>
      <c r="FS27" s="35">
        <v>1.1900000000000001E-2</v>
      </c>
      <c r="FT27" s="35">
        <v>4.6100000000000002E-2</v>
      </c>
      <c r="FU27" s="35">
        <v>2.4E-2</v>
      </c>
      <c r="FV27" s="35">
        <v>2.81E-2</v>
      </c>
      <c r="FW27" s="35">
        <v>2.9899999999999999E-2</v>
      </c>
      <c r="FX27" s="40">
        <f t="shared" si="75"/>
        <v>4.3897059749776757E-2</v>
      </c>
    </row>
    <row r="28" spans="2:180" x14ac:dyDescent="0.2">
      <c r="F28" s="8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49"/>
      <c r="R28" s="49"/>
      <c r="S28" s="49"/>
      <c r="U28" s="102" t="s">
        <v>79</v>
      </c>
      <c r="V28" s="221">
        <v>41398</v>
      </c>
      <c r="W28" s="12" t="s">
        <v>77</v>
      </c>
      <c r="X28" s="221">
        <v>37886</v>
      </c>
      <c r="Y28" s="82">
        <v>2.9000000000000001E-2</v>
      </c>
      <c r="Z28" s="140">
        <f t="shared" si="71"/>
        <v>0.29292929292929293</v>
      </c>
      <c r="AA28" s="257">
        <v>7.9000000000000001E-2</v>
      </c>
      <c r="AB28" s="257">
        <v>2.98E-2</v>
      </c>
      <c r="AC28" s="257">
        <v>6.3700000000000007E-2</v>
      </c>
      <c r="AD28" s="257">
        <v>7.6899999999999996E-2</v>
      </c>
      <c r="AE28" s="257">
        <v>3.7600000000000001E-2</v>
      </c>
      <c r="AF28" s="257">
        <v>-1.9800000000000002E-2</v>
      </c>
      <c r="AG28" s="5">
        <v>8.7400000000000005E-2</v>
      </c>
      <c r="AH28" s="5">
        <v>1.1900000000000001E-2</v>
      </c>
      <c r="AI28" s="5">
        <v>4.6100000000000002E-2</v>
      </c>
      <c r="AJ28" s="5">
        <v>2.4E-2</v>
      </c>
      <c r="AK28" s="35">
        <v>2.81E-2</v>
      </c>
      <c r="AL28" s="35">
        <v>2.9899999999999999E-2</v>
      </c>
      <c r="AM28" s="40">
        <f t="shared" si="67"/>
        <v>4.3897059749776757E-2</v>
      </c>
      <c r="AP28" s="253"/>
      <c r="BI28" s="102" t="s">
        <v>50</v>
      </c>
      <c r="BJ28" s="221">
        <v>40395</v>
      </c>
      <c r="BK28" s="12" t="s">
        <v>77</v>
      </c>
      <c r="BL28" s="221">
        <v>37886</v>
      </c>
      <c r="BM28" s="12"/>
      <c r="BN28" s="12"/>
      <c r="BO28" s="82">
        <v>2.1000000000000001E-2</v>
      </c>
      <c r="BP28" s="294">
        <f>BO28/$BO$30</f>
        <v>0.13487475915221581</v>
      </c>
      <c r="BQ28" s="257">
        <v>7.9000000000000001E-2</v>
      </c>
      <c r="BR28" s="257">
        <v>2.98E-2</v>
      </c>
      <c r="BS28" s="257">
        <v>6.3700000000000007E-2</v>
      </c>
      <c r="BT28" s="215">
        <v>0.1036</v>
      </c>
      <c r="BU28" s="236">
        <v>2.1399999999999999E-2</v>
      </c>
      <c r="BV28" s="237">
        <v>-2.7E-2</v>
      </c>
      <c r="BW28" s="5">
        <v>4.4499999999999998E-2</v>
      </c>
      <c r="BX28" s="5">
        <v>1.5599999999999999E-2</v>
      </c>
      <c r="BY28" s="5">
        <v>9.4999999999999998E-3</v>
      </c>
      <c r="BZ28" s="5">
        <v>1.5900000000000001E-2</v>
      </c>
      <c r="CA28" s="35">
        <v>1.46E-2</v>
      </c>
      <c r="CB28" s="35">
        <v>1.9800000000000002E-2</v>
      </c>
      <c r="CC28" s="40">
        <f t="shared" si="69"/>
        <v>3.4419292036894422E-2</v>
      </c>
      <c r="CF28" s="80"/>
      <c r="CN28" s="22"/>
      <c r="CO28" s="22"/>
      <c r="CP28" s="22"/>
      <c r="CQ28" s="22"/>
      <c r="CR28" s="37"/>
      <c r="CS28" s="37"/>
      <c r="CT28" s="49"/>
      <c r="CZ28" s="80"/>
      <c r="DH28" s="22"/>
      <c r="DI28" s="22"/>
      <c r="DJ28" s="22"/>
      <c r="DK28" s="22"/>
      <c r="DL28" s="37"/>
      <c r="DM28" s="37"/>
      <c r="DN28" s="49"/>
      <c r="DP28" s="102" t="s">
        <v>78</v>
      </c>
      <c r="DQ28" s="252">
        <v>39332</v>
      </c>
      <c r="DR28" s="12"/>
      <c r="DS28" s="12"/>
      <c r="DT28" s="12"/>
      <c r="DU28" s="12"/>
      <c r="DV28" s="319">
        <v>3.6700000000000003E-2</v>
      </c>
      <c r="DW28" s="320">
        <f>DV28/$DV$31</f>
        <v>0.33363636363636362</v>
      </c>
      <c r="DX28" s="35">
        <v>1.1599999999999999E-2</v>
      </c>
      <c r="DY28" s="35">
        <v>7.0699999999999999E-2</v>
      </c>
      <c r="DZ28" s="35">
        <v>1E-3</v>
      </c>
      <c r="EA28" s="35">
        <v>0.1298</v>
      </c>
      <c r="EB28" s="35">
        <v>5.1900000000000002E-2</v>
      </c>
      <c r="EC28" s="340">
        <v>-3.44E-2</v>
      </c>
      <c r="ED28" s="35">
        <v>9.35E-2</v>
      </c>
      <c r="EE28" s="35">
        <v>2.9100000000000001E-2</v>
      </c>
      <c r="EF28" s="35">
        <v>-1.6999999999999999E-3</v>
      </c>
      <c r="EG28" s="35">
        <v>4.7199999999999999E-2</v>
      </c>
      <c r="EH28" s="35">
        <v>9.2999999999999992E-3</v>
      </c>
      <c r="EI28" s="35">
        <v>2.4199999999999999E-2</v>
      </c>
      <c r="EJ28" s="40">
        <f t="shared" si="73"/>
        <v>3.7782914137982182E-2</v>
      </c>
      <c r="EL28" s="102" t="s">
        <v>12</v>
      </c>
      <c r="EM28" s="252"/>
      <c r="EN28" s="12"/>
      <c r="EO28" s="12"/>
      <c r="EP28" s="319">
        <v>0.01</v>
      </c>
      <c r="EQ28" s="320">
        <f t="shared" si="76"/>
        <v>7.6923076923076927E-2</v>
      </c>
      <c r="ER28" s="35">
        <v>1.5900000000000001E-2</v>
      </c>
      <c r="ES28" s="35">
        <v>8.9999999999999998E-4</v>
      </c>
      <c r="ET28" s="35">
        <v>1E-3</v>
      </c>
      <c r="EU28" s="35">
        <v>4.0000000000000002E-4</v>
      </c>
      <c r="EV28" s="35">
        <v>5.9999999999999995E-4</v>
      </c>
      <c r="EW28" s="35">
        <v>0</v>
      </c>
      <c r="EX28" s="35">
        <v>0</v>
      </c>
      <c r="EY28" s="35">
        <v>1E-4</v>
      </c>
      <c r="EZ28" s="35">
        <v>2.0999999999999999E-3</v>
      </c>
      <c r="FA28" s="35">
        <v>7.9000000000000008E-3</v>
      </c>
      <c r="FB28" s="35">
        <v>1.7999999999999999E-2</v>
      </c>
      <c r="FC28" s="35">
        <v>5.7000000000000002E-3</v>
      </c>
      <c r="FD28" s="40">
        <f t="shared" si="74"/>
        <v>4.6913498624023831E-3</v>
      </c>
      <c r="FF28" s="102"/>
      <c r="FG28" s="252"/>
      <c r="FH28" s="12"/>
      <c r="FI28" s="12"/>
      <c r="FJ28" s="319"/>
      <c r="FK28" s="320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40"/>
    </row>
    <row r="29" spans="2:180" s="22" customFormat="1" x14ac:dyDescent="0.2">
      <c r="B29" s="99"/>
      <c r="F29" s="8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49"/>
      <c r="R29" s="49"/>
      <c r="S29" s="42"/>
      <c r="U29" s="102" t="s">
        <v>80</v>
      </c>
      <c r="V29" s="12"/>
      <c r="W29" s="12"/>
      <c r="X29" s="12"/>
      <c r="Y29" s="82">
        <v>1.4999999999999999E-2</v>
      </c>
      <c r="Z29" s="140">
        <f t="shared" si="71"/>
        <v>0.15151515151515149</v>
      </c>
      <c r="AA29" s="215">
        <v>-2.1399999999999999E-2</v>
      </c>
      <c r="AB29" s="215">
        <v>0.15379999999999999</v>
      </c>
      <c r="AC29" s="215">
        <v>0.10829999999999999</v>
      </c>
      <c r="AD29" s="215">
        <v>7.6399999999999996E-2</v>
      </c>
      <c r="AE29" s="215">
        <v>0.16919999999999999</v>
      </c>
      <c r="AF29" s="215">
        <v>-7.7899999999999997E-2</v>
      </c>
      <c r="AG29" s="14">
        <v>6.0499999999999998E-2</v>
      </c>
      <c r="AH29" s="14">
        <v>1.04E-2</v>
      </c>
      <c r="AI29" s="14">
        <v>9.2600000000000002E-2</v>
      </c>
      <c r="AJ29" s="14">
        <v>0.1028</v>
      </c>
      <c r="AK29" s="35">
        <v>-5.4699999999999999E-2</v>
      </c>
      <c r="AL29" s="35">
        <v>6.7900000000000002E-2</v>
      </c>
      <c r="AM29" s="44">
        <f t="shared" si="67"/>
        <v>5.8801504517542735E-2</v>
      </c>
      <c r="AO29" s="102"/>
      <c r="AP29" s="12"/>
      <c r="AQ29" s="12"/>
      <c r="AR29" s="12"/>
      <c r="AS29" s="82"/>
      <c r="AT29" s="140"/>
      <c r="AU29" s="244"/>
      <c r="AV29" s="240"/>
      <c r="AW29" s="240"/>
      <c r="AX29" s="240"/>
      <c r="AY29" s="240"/>
      <c r="AZ29" s="240"/>
      <c r="BA29" s="240"/>
      <c r="BB29" s="240"/>
      <c r="BC29" s="240"/>
      <c r="BD29" s="240"/>
      <c r="BE29" s="46"/>
      <c r="BF29" s="46"/>
      <c r="BG29" s="46"/>
      <c r="BI29" s="102" t="s">
        <v>12</v>
      </c>
      <c r="BK29" s="12"/>
      <c r="BL29" s="12"/>
      <c r="BM29" s="12"/>
      <c r="BN29" s="12"/>
      <c r="BO29" s="82">
        <v>7.0599999999999996E-2</v>
      </c>
      <c r="BP29" s="140">
        <f>BO29/$BO$30</f>
        <v>0.45343609505459215</v>
      </c>
      <c r="BQ29" s="215">
        <v>1.5900000000000001E-2</v>
      </c>
      <c r="BR29" s="215">
        <v>8.9999999999999998E-4</v>
      </c>
      <c r="BS29" s="215">
        <v>1E-3</v>
      </c>
      <c r="BT29" s="215">
        <v>4.0000000000000002E-4</v>
      </c>
      <c r="BU29" s="236">
        <v>5.9999999999999995E-4</v>
      </c>
      <c r="BV29" s="236">
        <v>0</v>
      </c>
      <c r="BW29" s="5">
        <v>0</v>
      </c>
      <c r="BX29" s="5">
        <v>1E-4</v>
      </c>
      <c r="BY29" s="5">
        <v>2.0999999999999999E-3</v>
      </c>
      <c r="BZ29" s="5">
        <v>7.9000000000000008E-3</v>
      </c>
      <c r="CA29" s="35">
        <v>1.7899999999999999E-2</v>
      </c>
      <c r="CB29" s="35">
        <v>5.7000000000000002E-3</v>
      </c>
      <c r="CC29" s="44">
        <f t="shared" si="69"/>
        <v>4.6825113178761146E-3</v>
      </c>
      <c r="CE29" s="99"/>
      <c r="CF29" s="80"/>
      <c r="CG29" s="130"/>
      <c r="CR29" s="37"/>
      <c r="CS29" s="37"/>
      <c r="CT29" s="42"/>
      <c r="CV29" s="99"/>
      <c r="CZ29" s="80"/>
      <c r="DA29" s="130"/>
      <c r="DL29" s="37"/>
      <c r="DM29" s="37"/>
      <c r="DN29" s="42"/>
      <c r="DP29" s="99"/>
      <c r="DV29" s="349"/>
      <c r="DW29" s="350"/>
      <c r="DX29" s="351"/>
      <c r="DY29" s="351"/>
      <c r="DZ29" s="351"/>
      <c r="EA29" s="351"/>
      <c r="EB29" s="351"/>
      <c r="EC29" s="351"/>
      <c r="ED29" s="316"/>
      <c r="EE29" s="316"/>
      <c r="EF29" s="316"/>
      <c r="EG29" s="316"/>
      <c r="EH29" s="317"/>
      <c r="EI29" s="317"/>
      <c r="EJ29" s="317"/>
      <c r="EL29" s="99"/>
      <c r="EP29" s="349"/>
      <c r="EQ29" s="350"/>
      <c r="ER29" s="351"/>
      <c r="ES29" s="351"/>
      <c r="ET29" s="351"/>
      <c r="EU29" s="351"/>
      <c r="EV29" s="351"/>
      <c r="EW29" s="351"/>
      <c r="EX29" s="316"/>
      <c r="EY29" s="316"/>
      <c r="EZ29" s="316"/>
      <c r="FA29" s="316"/>
      <c r="FB29" s="317"/>
      <c r="FC29" s="317"/>
      <c r="FD29" s="317"/>
      <c r="FF29" s="99"/>
      <c r="FJ29" s="349"/>
      <c r="FK29" s="350"/>
      <c r="FL29" s="351"/>
      <c r="FM29" s="351"/>
      <c r="FN29" s="351"/>
      <c r="FO29" s="351"/>
      <c r="FP29" s="351"/>
      <c r="FQ29" s="351"/>
      <c r="FR29" s="316"/>
      <c r="FS29" s="316"/>
      <c r="FT29" s="316"/>
      <c r="FU29" s="316"/>
      <c r="FV29" s="317"/>
      <c r="FW29" s="317"/>
      <c r="FX29" s="317"/>
    </row>
    <row r="30" spans="2:180" x14ac:dyDescent="0.2">
      <c r="B30" s="105" t="s">
        <v>81</v>
      </c>
      <c r="C30" s="31"/>
      <c r="D30" s="31"/>
      <c r="E30" s="218"/>
      <c r="F30" s="227">
        <f>SUM(F25:F28)</f>
        <v>0.1</v>
      </c>
      <c r="G30" s="30">
        <f t="shared" ref="G30:Q30" si="77">SUM(G25:G28)</f>
        <v>6.8599999999999994E-2</v>
      </c>
      <c r="H30" s="30">
        <f t="shared" si="77"/>
        <v>3.6400000000000002E-2</v>
      </c>
      <c r="I30" s="30">
        <f t="shared" si="77"/>
        <v>6.2E-2</v>
      </c>
      <c r="J30" s="30">
        <f t="shared" si="77"/>
        <v>7.9200000000000007E-2</v>
      </c>
      <c r="K30" s="30">
        <f t="shared" si="77"/>
        <v>3.1600000000000003E-2</v>
      </c>
      <c r="L30" s="30">
        <f t="shared" si="77"/>
        <v>-2.1000000000000001E-2</v>
      </c>
      <c r="M30" s="30">
        <f t="shared" si="77"/>
        <v>5.8200000000000002E-2</v>
      </c>
      <c r="N30" s="30">
        <f t="shared" si="77"/>
        <v>5.5999999999999999E-3</v>
      </c>
      <c r="O30" s="30">
        <f t="shared" si="77"/>
        <v>2.52E-2</v>
      </c>
      <c r="P30" s="30">
        <f t="shared" si="77"/>
        <v>3.5700000000000003E-2</v>
      </c>
      <c r="Q30" s="55">
        <f t="shared" si="77"/>
        <v>-1.1999999999999999E-3</v>
      </c>
      <c r="R30" s="47">
        <f t="shared" ref="R30" si="78">SUM(R25:R28)</f>
        <v>2.98E-2</v>
      </c>
      <c r="S30" s="40">
        <f>(((1+G30)*(1+H30)*(1+I30)*(1+J30)*(1+K30)*(1+L30)*(1+M30)*(1+N30)*(1+O30)*(1+P30)*(1+Q30)*(1+R30))^(1/(11+(2/12))))-1</f>
        <v>3.634459174357807E-2</v>
      </c>
      <c r="U30" s="105" t="s">
        <v>81</v>
      </c>
      <c r="V30" s="31"/>
      <c r="W30" s="31"/>
      <c r="X30" s="31"/>
      <c r="Y30" s="149">
        <f>SUM(Y25:Y29)</f>
        <v>9.9000000000000005E-2</v>
      </c>
      <c r="Z30" s="144">
        <f>SUM(Z25:Z29)</f>
        <v>1</v>
      </c>
      <c r="AA30" s="30">
        <f t="shared" ref="AA30:AE30" si="79">($Z$25*AA25)+($Z$26*AA26)+($Z$27*AA27)+($Z$28*AA28)+($Z$29*AA29)</f>
        <v>3.3153535353535352E-2</v>
      </c>
      <c r="AB30" s="30">
        <f t="shared" si="79"/>
        <v>6.7898989898989889E-2</v>
      </c>
      <c r="AC30" s="30">
        <f t="shared" si="79"/>
        <v>4.6251515151515155E-2</v>
      </c>
      <c r="AD30" s="30">
        <f t="shared" si="79"/>
        <v>0.1005171717171717</v>
      </c>
      <c r="AE30" s="30">
        <f t="shared" si="79"/>
        <v>6.462222222222222E-2</v>
      </c>
      <c r="AF30" s="30">
        <f>($Z$25*AF25)+($Z$26*AF26)+($Z$27*AF27)+($Z$28*AF28)+($Z$29*AF29)</f>
        <v>-3.3934343434343428E-2</v>
      </c>
      <c r="AG30" s="30">
        <f>($Z$25*AG25)+($Z$26*AG26)+($Z$27*AG27)+($Z$28*AG28)+($Z$29*AG29)</f>
        <v>7.6469696969696979E-2</v>
      </c>
      <c r="AH30" s="30">
        <f t="shared" ref="AH30:AK30" si="80">($Z$25*AH25)+($Z$26*AH26)+($Z$27*AH27)+($Z$28*AH28)+($Z$29*AH29)</f>
        <v>1.6904040404040404E-2</v>
      </c>
      <c r="AI30" s="30">
        <f t="shared" si="80"/>
        <v>3.1055555555555555E-2</v>
      </c>
      <c r="AJ30" s="30">
        <f t="shared" si="80"/>
        <v>4.5131313131313133E-2</v>
      </c>
      <c r="AK30" s="30">
        <f t="shared" si="80"/>
        <v>4.2191919191919194E-3</v>
      </c>
      <c r="AL30" s="30">
        <f t="shared" ref="AL30" si="81">($Z$25*AL25)+($Z$26*AL26)+($Z$27*AL27)+($Z$28*AL28)+($Z$29*AL29)</f>
        <v>3.2565656565656562E-2</v>
      </c>
      <c r="AM30" s="40">
        <f t="shared" si="67"/>
        <v>4.287876433312654E-2</v>
      </c>
      <c r="AO30" s="105" t="s">
        <v>81</v>
      </c>
      <c r="AP30" s="31"/>
      <c r="AQ30" s="31"/>
      <c r="AR30" s="31"/>
      <c r="AS30" s="149">
        <f>SUM(AS25:AS27)</f>
        <v>0.15000000000000002</v>
      </c>
      <c r="AT30" s="144">
        <f>SUM(AT25:AT27)</f>
        <v>0.99999999999999989</v>
      </c>
      <c r="AU30" s="30">
        <f t="shared" ref="AU30:BD30" si="82">($AT$25*AU25)+($AT$26*AU26)+($AT$27*AU27)</f>
        <v>7.4793333333333337E-2</v>
      </c>
      <c r="AV30" s="30">
        <f t="shared" si="82"/>
        <v>2.7873333333333333E-2</v>
      </c>
      <c r="AW30" s="30">
        <f t="shared" si="82"/>
        <v>5.9519999999999997E-2</v>
      </c>
      <c r="AX30" s="30">
        <f t="shared" si="82"/>
        <v>7.1799999999999989E-2</v>
      </c>
      <c r="AY30" s="30">
        <f t="shared" si="82"/>
        <v>3.5133333333333329E-2</v>
      </c>
      <c r="AZ30" s="30">
        <f t="shared" si="82"/>
        <v>-1.848E-2</v>
      </c>
      <c r="BA30" s="30">
        <f t="shared" si="82"/>
        <v>5.5999999999999994E-2</v>
      </c>
      <c r="BB30" s="30">
        <f t="shared" si="82"/>
        <v>4.4866666666666657E-3</v>
      </c>
      <c r="BC30" s="30">
        <f t="shared" si="82"/>
        <v>2.2726666666666666E-2</v>
      </c>
      <c r="BD30" s="30">
        <f t="shared" si="82"/>
        <v>3.338E-2</v>
      </c>
      <c r="BE30" s="30">
        <f t="shared" ref="BE30" si="83">($AT$25*BE25)+($AT$26*BE26)+($AT$27*BE27)</f>
        <v>2.2199999999999998E-3</v>
      </c>
      <c r="BF30" s="30">
        <f t="shared" ref="BF30" si="84">($AT$25*BF25)+($AT$26*BF26)+($AT$27*BF27)</f>
        <v>2.8939999999999994E-2</v>
      </c>
      <c r="BG30" s="40">
        <f t="shared" ref="BG30" si="85">(((1+AU30)*(1+AV30)*(1+AW30)*(1+AX30)*(1+AY30)*(1+AZ30)*(1+BA30)*(1+BB30)*(1+BC30)*(1+BD30)*(1+BE30)*(1+BF30))^(1/(11+(2/12))))-1</f>
        <v>3.5326551939248052E-2</v>
      </c>
      <c r="BI30" s="105" t="s">
        <v>81</v>
      </c>
      <c r="BJ30" s="31"/>
      <c r="BK30" s="31"/>
      <c r="BL30" s="31"/>
      <c r="BM30" s="31"/>
      <c r="BN30" s="31"/>
      <c r="BO30" s="149">
        <f>SUM(BO25:BO29)</f>
        <v>0.15570000000000001</v>
      </c>
      <c r="BP30" s="144">
        <f>SUM(BP25:BP29)</f>
        <v>1</v>
      </c>
      <c r="BQ30" s="295">
        <f>($BP$25*BQ25)+($BP$26*BQ26)+($BP$27*BQ27)+($BP$29*BQ29)+($BP$28*BQ28)</f>
        <v>-5.0077906229929345E-2</v>
      </c>
      <c r="BR30" s="299">
        <f t="shared" ref="BR30:CA30" si="86">($BP$25*BR25)+($BP$26*BR26)+($BP$27*BR27)+($BP$29*BR29)+($BP$28*BR28)</f>
        <v>8.5643481053307616E-2</v>
      </c>
      <c r="BS30" s="299">
        <f t="shared" si="86"/>
        <v>5.4752729608220932E-2</v>
      </c>
      <c r="BT30" s="299">
        <f t="shared" si="86"/>
        <v>4.1231984585741809E-2</v>
      </c>
      <c r="BU30" s="299">
        <f t="shared" si="86"/>
        <v>3.3975080282594737E-2</v>
      </c>
      <c r="BV30" s="295">
        <f t="shared" si="86"/>
        <v>-2.683718689788054E-2</v>
      </c>
      <c r="BW30" s="299">
        <f t="shared" si="86"/>
        <v>5.6454720616570288E-4</v>
      </c>
      <c r="BX30" s="295">
        <f t="shared" si="86"/>
        <v>-3.9462491971740524E-2</v>
      </c>
      <c r="BY30" s="295">
        <f t="shared" si="86"/>
        <v>3.4559730250481695E-2</v>
      </c>
      <c r="BZ30" s="295">
        <f t="shared" si="86"/>
        <v>8.5550160565189451E-2</v>
      </c>
      <c r="CA30" s="295">
        <f t="shared" si="86"/>
        <v>-2.3249710982658968E-2</v>
      </c>
      <c r="CB30" s="299">
        <f t="shared" ref="CB30" si="87">($BP$25*CB25)+($BP$26*CB26)+($BP$27*CB27)+($BP$29*CB29)+($BP$28*CB28)</f>
        <v>2.7485484906872186E-2</v>
      </c>
      <c r="CC30" s="40">
        <f t="shared" si="69"/>
        <v>1.9045116455771005E-2</v>
      </c>
      <c r="CE30" s="108" t="s">
        <v>81</v>
      </c>
      <c r="CF30" s="149">
        <f>SUM(CF25:CF26)</f>
        <v>0.1</v>
      </c>
      <c r="CG30" s="144">
        <f>SUM(CG25:CG26)</f>
        <v>1</v>
      </c>
      <c r="CH30" s="30">
        <f t="shared" ref="CH30:CM30" si="88">($CG$25*CH25)+($CG$26*CH26)</f>
        <v>5.238000000000001E-2</v>
      </c>
      <c r="CI30" s="30">
        <f t="shared" si="88"/>
        <v>7.0919999999999997E-2</v>
      </c>
      <c r="CJ30" s="30">
        <f t="shared" si="88"/>
        <v>7.6310000000000003E-2</v>
      </c>
      <c r="CK30" s="30">
        <f t="shared" si="88"/>
        <v>7.8290000000000012E-2</v>
      </c>
      <c r="CL30" s="30">
        <f t="shared" si="88"/>
        <v>7.7219999999999997E-2</v>
      </c>
      <c r="CM30" s="30">
        <f t="shared" si="88"/>
        <v>-3.8280000000000002E-2</v>
      </c>
      <c r="CN30" s="30">
        <f>($CG$25*CN25)+($CG$26*CN26)</f>
        <v>6.0010000000000001E-2</v>
      </c>
      <c r="CO30" s="30">
        <f t="shared" ref="CO30:CR30" si="89">($CG$25*CO25)+($CG$26*CO26)</f>
        <v>5.7099999999999998E-3</v>
      </c>
      <c r="CP30" s="30">
        <f t="shared" si="89"/>
        <v>4.437E-2</v>
      </c>
      <c r="CQ30" s="30">
        <f t="shared" si="89"/>
        <v>5.6809999999999999E-2</v>
      </c>
      <c r="CR30" s="30">
        <f t="shared" si="89"/>
        <v>-1.7669999999999998E-2</v>
      </c>
      <c r="CS30" s="30">
        <f t="shared" ref="CS30" si="90">($CG$25*CS25)+($CG$26*CS26)</f>
        <v>2.197E-2</v>
      </c>
      <c r="CT30" s="40">
        <f t="shared" ref="CT30" si="91">(((1+CH30)*(1+CI30)*(1+CJ30)*(1+CK30)*(1+CL30)*(1+CM30)*(1+CN30)*(1+CO30)*(1+CP30)*(1+CQ30)*(1+CR30)*(1+CS30))^(1/(11+(2/12))))-1</f>
        <v>4.3023751166560764E-2</v>
      </c>
      <c r="CV30" s="105" t="s">
        <v>81</v>
      </c>
      <c r="CW30" s="31"/>
      <c r="CX30" s="31"/>
      <c r="CY30" s="31"/>
      <c r="CZ30" s="149">
        <f>SUM(CZ25:CZ26)</f>
        <v>0.1</v>
      </c>
      <c r="DA30" s="144">
        <f>SUM(DA25:DA26)</f>
        <v>1</v>
      </c>
      <c r="DB30" s="30">
        <f t="shared" ref="DB30:DG30" si="92">($DA$25*DB25)+($DA$26*DB26)</f>
        <v>5.1499999999999997E-2</v>
      </c>
      <c r="DC30" s="30">
        <f t="shared" si="92"/>
        <v>6.0400000000000009E-2</v>
      </c>
      <c r="DD30" s="30">
        <f t="shared" si="92"/>
        <v>6.54E-2</v>
      </c>
      <c r="DE30" s="30">
        <f t="shared" si="92"/>
        <v>7.6899999999999996E-2</v>
      </c>
      <c r="DF30" s="30">
        <f t="shared" si="92"/>
        <v>4.1500000000000002E-2</v>
      </c>
      <c r="DG30" s="30">
        <f t="shared" si="92"/>
        <v>-2.1499999999999998E-2</v>
      </c>
      <c r="DH30" s="30">
        <f t="shared" ref="DH30:DL30" si="93">($DA$25*DH25)+($DA$26*DH26)</f>
        <v>6.769E-2</v>
      </c>
      <c r="DI30" s="30">
        <f t="shared" si="93"/>
        <v>5.9800000000000009E-3</v>
      </c>
      <c r="DJ30" s="30">
        <f t="shared" si="93"/>
        <v>3.218E-2</v>
      </c>
      <c r="DK30" s="30">
        <f t="shared" si="93"/>
        <v>3.209E-2</v>
      </c>
      <c r="DL30" s="47">
        <f t="shared" si="93"/>
        <v>8.6999999999999994E-3</v>
      </c>
      <c r="DM30" s="47">
        <f>($DA$25*DM24)+($DA$26*DM26)</f>
        <v>9.2700000000000005E-3</v>
      </c>
      <c r="DN30" s="40">
        <f t="shared" ref="DN30" si="94">(((1+DB30)*(1+DC30)*(1+DD30)*(1+DE30)*(1+DF30)*(1+DG30)*(1+DH30)*(1+DI30)*(1+DJ30)*(1+DK30)*(1+DL30)*(1+DM30))^(1/(11+(2/12))))-1</f>
        <v>3.8127068649363549E-2</v>
      </c>
      <c r="DP30" s="104"/>
      <c r="DQ30" s="9"/>
      <c r="DR30" s="9"/>
      <c r="DS30" s="9"/>
      <c r="DT30" s="9"/>
      <c r="DU30" s="9"/>
      <c r="DV30" s="329"/>
      <c r="DW30" s="330"/>
      <c r="DX30" s="331"/>
      <c r="DY30" s="331"/>
      <c r="DZ30" s="331"/>
      <c r="EA30" s="331"/>
      <c r="EB30" s="331"/>
      <c r="EC30" s="331"/>
      <c r="ED30" s="332"/>
      <c r="EE30" s="332"/>
      <c r="EF30" s="332"/>
      <c r="EG30" s="332"/>
      <c r="EH30" s="333"/>
      <c r="EI30" s="333"/>
      <c r="EJ30" s="333"/>
      <c r="EL30" s="104"/>
      <c r="EM30" s="9"/>
      <c r="EN30" s="9"/>
      <c r="EO30" s="9"/>
      <c r="EP30" s="329"/>
      <c r="EQ30" s="330"/>
      <c r="ER30" s="331"/>
      <c r="ES30" s="331"/>
      <c r="ET30" s="331"/>
      <c r="EU30" s="331"/>
      <c r="EV30" s="331"/>
      <c r="EW30" s="331"/>
      <c r="EX30" s="332"/>
      <c r="EY30" s="332"/>
      <c r="EZ30" s="332"/>
      <c r="FA30" s="332"/>
      <c r="FB30" s="333"/>
      <c r="FC30" s="333"/>
      <c r="FD30" s="333"/>
      <c r="FF30" s="104"/>
      <c r="FG30" s="9"/>
      <c r="FH30" s="9"/>
      <c r="FI30" s="9"/>
      <c r="FJ30" s="329"/>
      <c r="FK30" s="330"/>
      <c r="FL30" s="331"/>
      <c r="FM30" s="331"/>
      <c r="FN30" s="331"/>
      <c r="FO30" s="331"/>
      <c r="FP30" s="331"/>
      <c r="FQ30" s="331"/>
      <c r="FR30" s="332"/>
      <c r="FS30" s="332"/>
      <c r="FT30" s="332"/>
      <c r="FU30" s="332"/>
      <c r="FV30" s="333"/>
      <c r="FW30" s="333"/>
      <c r="FX30" s="333"/>
    </row>
    <row r="31" spans="2:180" x14ac:dyDescent="0.2">
      <c r="F31" s="88"/>
      <c r="G31" s="29"/>
      <c r="H31" s="29"/>
      <c r="I31" s="29"/>
      <c r="J31" s="29"/>
      <c r="K31" s="29"/>
      <c r="L31" s="29"/>
      <c r="M31" s="5"/>
      <c r="N31" s="5"/>
      <c r="O31" s="5"/>
      <c r="P31" s="5"/>
      <c r="Q31" s="40"/>
      <c r="R31" s="40"/>
      <c r="S31" s="40"/>
      <c r="Y31" s="133"/>
      <c r="Z31" s="142"/>
      <c r="AA31" s="14"/>
      <c r="AB31" s="14"/>
      <c r="AC31" s="14"/>
      <c r="AD31" s="14"/>
      <c r="AE31" s="14"/>
      <c r="AF31" s="14"/>
      <c r="AG31" s="5"/>
      <c r="AH31" s="5"/>
      <c r="AI31" s="5"/>
      <c r="AJ31" s="5"/>
      <c r="AK31" s="40"/>
      <c r="AL31" s="40"/>
      <c r="AM31" s="48"/>
      <c r="AS31" s="82"/>
      <c r="AT31" s="142"/>
      <c r="AU31" s="14"/>
      <c r="AV31" s="14"/>
      <c r="AW31" s="14"/>
      <c r="AX31" s="14"/>
      <c r="AY31" s="14"/>
      <c r="AZ31" s="14"/>
      <c r="BA31" s="5"/>
      <c r="BB31" s="5"/>
      <c r="BC31" s="5"/>
      <c r="BD31" s="5"/>
      <c r="BE31" s="40"/>
      <c r="BF31" s="40"/>
      <c r="BG31" s="48"/>
      <c r="BO31" s="82"/>
      <c r="BP31" s="142"/>
      <c r="BQ31" s="14"/>
      <c r="BR31" s="14"/>
      <c r="BS31" s="14"/>
      <c r="BT31" s="14"/>
      <c r="BU31" s="14"/>
      <c r="BV31" s="14"/>
      <c r="BW31" s="5"/>
      <c r="BX31" s="5"/>
      <c r="BY31" s="5"/>
      <c r="BZ31" s="5"/>
      <c r="CA31" s="40"/>
      <c r="CB31" s="40"/>
      <c r="CC31" s="48"/>
      <c r="CF31" s="82"/>
      <c r="CG31" s="142"/>
      <c r="CH31" s="14"/>
      <c r="CI31" s="14"/>
      <c r="CJ31" s="14"/>
      <c r="CK31" s="14"/>
      <c r="CL31" s="14"/>
      <c r="CM31" s="14"/>
      <c r="CN31" s="5"/>
      <c r="CO31" s="5"/>
      <c r="CP31" s="5"/>
      <c r="CQ31" s="5"/>
      <c r="CR31" s="40"/>
      <c r="CS31" s="40"/>
      <c r="CT31" s="49"/>
      <c r="CZ31" s="82"/>
      <c r="DA31" s="142"/>
      <c r="DB31" s="14"/>
      <c r="DC31" s="14"/>
      <c r="DD31" s="14"/>
      <c r="DE31" s="14"/>
      <c r="DF31" s="14"/>
      <c r="DG31" s="14"/>
      <c r="DH31" s="5"/>
      <c r="DI31" s="5"/>
      <c r="DJ31" s="5"/>
      <c r="DK31" s="5"/>
      <c r="DL31" s="40"/>
      <c r="DM31" s="40"/>
      <c r="DN31" s="40"/>
      <c r="DP31" s="99" t="s">
        <v>145</v>
      </c>
      <c r="DQ31" s="22"/>
      <c r="DR31" s="22"/>
      <c r="DS31" s="22"/>
      <c r="DT31" s="22"/>
      <c r="DU31" s="22"/>
      <c r="DV31" s="334">
        <f>SUM(DV26:DV30)</f>
        <v>0.11000000000000001</v>
      </c>
      <c r="DW31" s="335">
        <f>SUM(DW26:DW30)</f>
        <v>0.99999999999999989</v>
      </c>
      <c r="DX31" s="321">
        <f>($DW$26*DX26)+($DW$27*DX27)+($DW$28*DX28)</f>
        <v>7.7298181818181814E-3</v>
      </c>
      <c r="DY31" s="321">
        <f t="shared" ref="DY31:EI31" si="95">($DW$26*DY26)+($DW$27*DY27)+($DW$28*DY28)</f>
        <v>8.0442181818181815E-2</v>
      </c>
      <c r="DZ31" s="321">
        <f t="shared" si="95"/>
        <v>-1.1019090909090909E-3</v>
      </c>
      <c r="EA31" s="321">
        <f t="shared" si="95"/>
        <v>0.13273599999999999</v>
      </c>
      <c r="EB31" s="321">
        <f t="shared" si="95"/>
        <v>5.1466272727272722E-2</v>
      </c>
      <c r="EC31" s="321">
        <f t="shared" si="95"/>
        <v>-3.5901363636363634E-2</v>
      </c>
      <c r="ED31" s="321">
        <f t="shared" si="95"/>
        <v>9.4867909090909086E-2</v>
      </c>
      <c r="EE31" s="321">
        <f t="shared" si="95"/>
        <v>3.0701454545454546E-2</v>
      </c>
      <c r="EF31" s="321">
        <f t="shared" si="95"/>
        <v>-8.3572727272727271E-4</v>
      </c>
      <c r="EG31" s="321">
        <f t="shared" si="95"/>
        <v>4.9702545454545458E-2</v>
      </c>
      <c r="EH31" s="321">
        <f t="shared" si="95"/>
        <v>8.3313636363636367E-3</v>
      </c>
      <c r="EI31" s="321">
        <f t="shared" si="95"/>
        <v>6.3300909090909088E-2</v>
      </c>
      <c r="EJ31" s="40">
        <f t="shared" ref="EJ31" si="96">(((1+DX31)*(1+DY31)*(1+DZ31)*(1+EA31)*(1+EB31)*(1+EC31)*(1+ED31)*(1+EE31)*(1+EF31)*(1+EG31)*(1+EH31)*(1+EI31))^(1/(11+(2/12))))-1</f>
        <v>4.2095984161902411E-2</v>
      </c>
      <c r="EL31" s="99" t="s">
        <v>145</v>
      </c>
      <c r="EM31" s="22"/>
      <c r="EN31" s="22"/>
      <c r="EO31" s="22"/>
      <c r="EP31" s="334">
        <f>SUM(EP26:EP30)</f>
        <v>0.13</v>
      </c>
      <c r="EQ31" s="335">
        <f>SUM(EQ26:EQ30)</f>
        <v>1</v>
      </c>
      <c r="ER31" s="321">
        <f>($EQ$26*ER26)+($EQ$27*ER27)+($EQ$28*ER28)</f>
        <v>6.4492307692307696E-2</v>
      </c>
      <c r="ES31" s="321">
        <f t="shared" ref="ES31:FC31" si="97">($EQ$26*ES26)+($EQ$27*ES27)+($EQ$28*ES28)</f>
        <v>3.6184615384615385E-2</v>
      </c>
      <c r="ET31" s="321">
        <f t="shared" si="97"/>
        <v>5.6123076923076928E-2</v>
      </c>
      <c r="EU31" s="321">
        <f t="shared" si="97"/>
        <v>6.6238461538461538E-2</v>
      </c>
      <c r="EV31" s="321">
        <f t="shared" si="97"/>
        <v>3.4646153846153847E-2</v>
      </c>
      <c r="EW31" s="321">
        <f t="shared" si="97"/>
        <v>-1.5746153846153847E-2</v>
      </c>
      <c r="EX31" s="321">
        <f t="shared" si="97"/>
        <v>5.1446153846153843E-2</v>
      </c>
      <c r="EY31" s="321">
        <f t="shared" si="97"/>
        <v>4.7307692307692302E-3</v>
      </c>
      <c r="EZ31" s="321">
        <f t="shared" si="97"/>
        <v>2.2246153846153846E-2</v>
      </c>
      <c r="FA31" s="321">
        <f t="shared" si="97"/>
        <v>3.1607692307692309E-2</v>
      </c>
      <c r="FB31" s="321">
        <f t="shared" si="97"/>
        <v>5.2923076923076925E-3</v>
      </c>
      <c r="FC31" s="321">
        <f t="shared" si="97"/>
        <v>2.6738461538461534E-2</v>
      </c>
      <c r="FD31" s="40">
        <f t="shared" ref="FD31" si="98">(((1+ER31)*(1+ES31)*(1+ET31)*(1+EU31)*(1+EV31)*(1+EW31)*(1+EX31)*(1+EY31)*(1+EZ31)*(1+FA31)*(1+FB31)*(1+FC31))^(1/(11+(2/12))))-1</f>
        <v>3.4119508840429136E-2</v>
      </c>
      <c r="FF31" s="99" t="s">
        <v>145</v>
      </c>
      <c r="FG31" s="22"/>
      <c r="FH31" s="22"/>
      <c r="FI31" s="22"/>
      <c r="FJ31" s="334">
        <f>SUM(FJ26:FJ30)</f>
        <v>0.08</v>
      </c>
      <c r="FK31" s="335">
        <f>SUM(FK26:FK30)</f>
        <v>1</v>
      </c>
      <c r="FL31" s="321">
        <f>($FK$26*FL26)+($FK$27*FL27)+($FK$28*FL28)</f>
        <v>-0.31387500000000002</v>
      </c>
      <c r="FM31" s="321">
        <f t="shared" ref="FM31:FW31" si="99">($FK$26*FM26)+($FK$27*FM27)+($FK$28*FM28)</f>
        <v>0.26692500000000002</v>
      </c>
      <c r="FN31" s="321">
        <f t="shared" si="99"/>
        <v>0.25620000000000004</v>
      </c>
      <c r="FO31" s="321">
        <f t="shared" si="99"/>
        <v>8.5037500000000002E-2</v>
      </c>
      <c r="FP31" s="321">
        <f t="shared" si="99"/>
        <v>0.15896250000000003</v>
      </c>
      <c r="FQ31" s="321">
        <f t="shared" si="99"/>
        <v>1.77375E-2</v>
      </c>
      <c r="FR31" s="321">
        <f t="shared" si="99"/>
        <v>0.27657500000000002</v>
      </c>
      <c r="FS31" s="321">
        <f t="shared" si="99"/>
        <v>2.2662500000000002E-2</v>
      </c>
      <c r="FT31" s="321">
        <f t="shared" si="99"/>
        <v>8.1012500000000001E-2</v>
      </c>
      <c r="FU31" s="321">
        <f t="shared" si="99"/>
        <v>4.5962500000000003E-2</v>
      </c>
      <c r="FV31" s="321">
        <f t="shared" si="99"/>
        <v>-4.9162500000000005E-2</v>
      </c>
      <c r="FW31" s="321">
        <f t="shared" si="99"/>
        <v>0.15572500000000003</v>
      </c>
      <c r="FX31" s="40">
        <f t="shared" ref="FX31" si="100">(((1+FL31)*(1+FM31)*(1+FN31)*(1+FO31)*(1+FP31)*(1+FQ31)*(1+FR31)*(1+FS31)*(1+FT31)*(1+FU31)*(1+FV31)*(1+FW31))^(1/(11+(2/12))))-1</f>
        <v>7.6047065586962503E-2</v>
      </c>
    </row>
    <row r="32" spans="2:180" x14ac:dyDescent="0.2">
      <c r="B32" s="101" t="s">
        <v>11</v>
      </c>
      <c r="C32" s="160" t="s">
        <v>129</v>
      </c>
      <c r="D32" s="160" t="s">
        <v>112</v>
      </c>
      <c r="E32" s="160" t="s">
        <v>111</v>
      </c>
      <c r="F32" s="88"/>
      <c r="G32" s="29"/>
      <c r="H32" s="29"/>
      <c r="I32" s="29"/>
      <c r="J32" s="29"/>
      <c r="K32" s="29"/>
      <c r="L32" s="29"/>
      <c r="M32" s="5"/>
      <c r="N32" s="5"/>
      <c r="O32" s="5"/>
      <c r="P32" s="5"/>
      <c r="Q32" s="40"/>
      <c r="R32" s="40"/>
      <c r="S32" s="40"/>
      <c r="U32" s="101" t="s">
        <v>11</v>
      </c>
      <c r="V32" s="160" t="s">
        <v>129</v>
      </c>
      <c r="W32" s="160" t="s">
        <v>112</v>
      </c>
      <c r="X32" s="160" t="s">
        <v>111</v>
      </c>
      <c r="Y32" s="82"/>
      <c r="Z32" s="143"/>
      <c r="AA32" s="29"/>
      <c r="AB32" s="29"/>
      <c r="AC32" s="29"/>
      <c r="AD32" s="29"/>
      <c r="AE32" s="29"/>
      <c r="AF32" s="29"/>
      <c r="AG32" s="5"/>
      <c r="AH32" s="5"/>
      <c r="AI32" s="5"/>
      <c r="AJ32" s="5"/>
      <c r="AK32" s="40"/>
      <c r="AL32" s="40"/>
      <c r="AM32" s="48"/>
      <c r="AO32" s="101" t="s">
        <v>11</v>
      </c>
      <c r="AP32" s="160" t="s">
        <v>129</v>
      </c>
      <c r="AQ32" s="160" t="s">
        <v>112</v>
      </c>
      <c r="AR32" s="160" t="s">
        <v>111</v>
      </c>
      <c r="AS32" s="82"/>
      <c r="AT32" s="143"/>
      <c r="AU32" s="29"/>
      <c r="AV32" s="29"/>
      <c r="AW32" s="29"/>
      <c r="AX32" s="29"/>
      <c r="AY32" s="29"/>
      <c r="AZ32" s="29"/>
      <c r="BA32" s="5"/>
      <c r="BB32" s="5"/>
      <c r="BC32" s="5"/>
      <c r="BD32" s="5"/>
      <c r="BE32" s="40"/>
      <c r="BF32" s="40"/>
      <c r="BG32" s="48"/>
      <c r="BI32" s="101" t="s">
        <v>11</v>
      </c>
      <c r="BJ32" s="160" t="s">
        <v>129</v>
      </c>
      <c r="BK32" s="160" t="s">
        <v>112</v>
      </c>
      <c r="BL32" s="160" t="s">
        <v>111</v>
      </c>
      <c r="BM32" s="160" t="s">
        <v>130</v>
      </c>
      <c r="BN32" s="160" t="s">
        <v>131</v>
      </c>
      <c r="BO32" s="82"/>
      <c r="BP32" s="143"/>
      <c r="BQ32" s="29"/>
      <c r="BR32" s="29"/>
      <c r="BS32" s="29"/>
      <c r="BT32" s="29"/>
      <c r="BU32" s="29"/>
      <c r="BV32" s="29"/>
      <c r="BW32" s="5"/>
      <c r="BX32" s="5"/>
      <c r="BY32" s="5"/>
      <c r="BZ32" s="5"/>
      <c r="CA32" s="40"/>
      <c r="CB32" s="40"/>
      <c r="CC32" s="48"/>
      <c r="CE32" s="101" t="s">
        <v>11</v>
      </c>
      <c r="CF32" s="82"/>
      <c r="CG32" s="143"/>
      <c r="CH32" s="29"/>
      <c r="CI32" s="29"/>
      <c r="CJ32" s="29"/>
      <c r="CK32" s="29"/>
      <c r="CL32" s="29"/>
      <c r="CM32" s="29"/>
      <c r="CN32" s="5"/>
      <c r="CO32" s="5"/>
      <c r="CP32" s="5"/>
      <c r="CQ32" s="5"/>
      <c r="CR32" s="40"/>
      <c r="CS32" s="40"/>
      <c r="CT32" s="49"/>
      <c r="CV32" s="101" t="s">
        <v>11</v>
      </c>
      <c r="CW32" s="160" t="s">
        <v>129</v>
      </c>
      <c r="CX32" s="160" t="s">
        <v>112</v>
      </c>
      <c r="CY32" s="160" t="s">
        <v>111</v>
      </c>
      <c r="CZ32" s="82"/>
      <c r="DA32" s="143"/>
      <c r="DB32" s="29"/>
      <c r="DC32" s="29"/>
      <c r="DD32" s="29"/>
      <c r="DE32" s="29"/>
      <c r="DF32" s="29"/>
      <c r="DG32" s="29"/>
      <c r="DH32" s="5"/>
      <c r="DI32" s="5"/>
      <c r="DJ32" s="5"/>
      <c r="DK32" s="5"/>
      <c r="DL32" s="40"/>
      <c r="DM32" s="40"/>
      <c r="DN32" s="49"/>
      <c r="DQ32" s="22"/>
      <c r="DR32" s="22"/>
      <c r="DS32" s="22"/>
      <c r="DT32" s="22"/>
      <c r="DU32" s="22"/>
      <c r="DV32" s="352"/>
      <c r="DW32" s="335"/>
      <c r="DX32" s="353"/>
      <c r="DY32" s="353"/>
      <c r="DZ32" s="353"/>
      <c r="EA32" s="353"/>
      <c r="EB32" s="353"/>
      <c r="EC32" s="353"/>
      <c r="ED32" s="321"/>
      <c r="EE32" s="321"/>
      <c r="EF32" s="321"/>
      <c r="EG32" s="321"/>
      <c r="EH32" s="328"/>
      <c r="EI32" s="328"/>
      <c r="EJ32" s="328"/>
      <c r="EL32" s="99"/>
      <c r="EM32" s="22"/>
      <c r="EN32" s="22"/>
      <c r="EO32" s="22"/>
      <c r="EP32" s="352"/>
      <c r="EQ32" s="335"/>
      <c r="ER32" s="353"/>
      <c r="ES32" s="353"/>
      <c r="ET32" s="353"/>
      <c r="EU32" s="353"/>
      <c r="EV32" s="353"/>
      <c r="EW32" s="353"/>
      <c r="EX32" s="321"/>
      <c r="EY32" s="321"/>
      <c r="EZ32" s="321"/>
      <c r="FA32" s="321"/>
      <c r="FB32" s="328"/>
      <c r="FC32" s="328"/>
      <c r="FD32" s="328"/>
      <c r="FF32" s="99"/>
      <c r="FG32" s="22"/>
      <c r="FH32" s="22"/>
      <c r="FI32" s="22"/>
      <c r="FJ32" s="352"/>
      <c r="FK32" s="335"/>
      <c r="FL32" s="353"/>
      <c r="FM32" s="353"/>
      <c r="FN32" s="353"/>
      <c r="FO32" s="353"/>
      <c r="FP32" s="353"/>
      <c r="FQ32" s="353"/>
      <c r="FR32" s="321"/>
      <c r="FS32" s="321"/>
      <c r="FT32" s="321"/>
      <c r="FU32" s="321"/>
      <c r="FV32" s="328"/>
      <c r="FW32" s="328"/>
      <c r="FX32" s="328"/>
    </row>
    <row r="33" spans="2:180" x14ac:dyDescent="0.2">
      <c r="F33" s="88"/>
      <c r="G33" s="29"/>
      <c r="H33" s="29"/>
      <c r="I33" s="29"/>
      <c r="J33" s="29"/>
      <c r="K33" s="29"/>
      <c r="L33" s="29"/>
      <c r="M33" s="5"/>
      <c r="N33" s="5"/>
      <c r="O33" s="5"/>
      <c r="P33" s="5"/>
      <c r="Q33" s="40"/>
      <c r="R33" s="40"/>
      <c r="S33" s="40"/>
      <c r="U33" s="102"/>
      <c r="V33" s="12"/>
      <c r="W33" s="12"/>
      <c r="X33" s="12"/>
      <c r="Y33" s="82"/>
      <c r="Z33" s="140"/>
      <c r="AA33" s="211"/>
      <c r="AB33" s="211"/>
      <c r="AC33" s="211"/>
      <c r="AD33" s="211"/>
      <c r="AE33" s="211"/>
      <c r="AF33" s="211"/>
      <c r="AG33" s="5"/>
      <c r="AH33" s="5"/>
      <c r="AI33" s="5"/>
      <c r="AJ33" s="5"/>
      <c r="AK33" s="40"/>
      <c r="AL33" s="40"/>
      <c r="AM33" s="40"/>
      <c r="AO33" s="102"/>
      <c r="AP33" s="12"/>
      <c r="AQ33" s="12"/>
      <c r="AR33" s="12"/>
      <c r="AS33" s="82"/>
      <c r="AT33" s="140"/>
      <c r="AU33" s="211"/>
      <c r="AV33" s="211"/>
      <c r="AW33" s="211"/>
      <c r="AX33" s="211"/>
      <c r="AY33" s="211"/>
      <c r="AZ33" s="211"/>
      <c r="BA33" s="11"/>
      <c r="BB33" s="11"/>
      <c r="BC33" s="5"/>
      <c r="BD33" s="5"/>
      <c r="BE33" s="53"/>
      <c r="BF33" s="53"/>
      <c r="BG33" s="40"/>
      <c r="BI33" s="102" t="s">
        <v>26</v>
      </c>
      <c r="BJ33" s="221">
        <v>38373</v>
      </c>
      <c r="BK33" s="12"/>
      <c r="BL33" s="12"/>
      <c r="BM33" s="12"/>
      <c r="BN33" s="12"/>
      <c r="BO33" s="82">
        <v>1.9400000000000001E-2</v>
      </c>
      <c r="BP33" s="140">
        <f>BO33/$BO$37</f>
        <v>0.17798165137614677</v>
      </c>
      <c r="BQ33" s="215">
        <v>5.11E-2</v>
      </c>
      <c r="BR33" s="215">
        <v>0.23899999999999999</v>
      </c>
      <c r="BS33" s="215">
        <v>0.29459999999999997</v>
      </c>
      <c r="BT33" s="215">
        <v>9.5699999999999993E-2</v>
      </c>
      <c r="BU33" s="236">
        <v>6.8900000000000003E-2</v>
      </c>
      <c r="BV33" s="237">
        <v>-0.28260000000000002</v>
      </c>
      <c r="BW33" s="11">
        <v>-2.0500000000000001E-2</v>
      </c>
      <c r="BX33" s="11">
        <v>-0.10580000000000001</v>
      </c>
      <c r="BY33" s="5">
        <v>8.3099999999999993E-2</v>
      </c>
      <c r="BZ33" s="5">
        <v>0.12909999999999999</v>
      </c>
      <c r="CA33" s="35">
        <v>-1.7600000000000001E-2</v>
      </c>
      <c r="CB33" s="35">
        <v>7.3000000000000001E-3</v>
      </c>
      <c r="CC33" s="40">
        <f t="shared" ref="CC33:CC37" si="101">(((1+BQ33)*(1+BR33)*(1+BS33)*(1+BT33)*(1+BU33)*(1+BV33)*(1+BW33)*(1+BX33)*(1+BY33)*(1+BZ33)*(1+CA33)*(1+CB33))^(1/(11+(2/12))))-1</f>
        <v>3.7071037137176743E-2</v>
      </c>
      <c r="CE33" s="102"/>
      <c r="CF33" s="82"/>
      <c r="CG33" s="140"/>
      <c r="CH33" s="211"/>
      <c r="CI33" s="211"/>
      <c r="CJ33" s="211"/>
      <c r="CK33" s="211"/>
      <c r="CL33" s="211"/>
      <c r="CM33" s="211"/>
      <c r="CN33" s="4"/>
      <c r="CO33" s="4"/>
      <c r="CP33" s="5"/>
      <c r="CQ33" s="5"/>
      <c r="CR33" s="40"/>
      <c r="CS33" s="40"/>
      <c r="CT33" s="40"/>
      <c r="CV33" s="102"/>
      <c r="CX33" s="12"/>
      <c r="CY33" s="12"/>
      <c r="CZ33" s="82"/>
      <c r="DA33" s="140"/>
      <c r="DB33" s="211"/>
      <c r="DC33" s="211"/>
      <c r="DD33" s="211"/>
      <c r="DE33" s="211"/>
      <c r="DF33" s="211"/>
      <c r="DG33" s="211"/>
      <c r="DH33" s="4"/>
      <c r="DI33" s="4"/>
      <c r="DJ33" s="5"/>
      <c r="DK33" s="5"/>
      <c r="DL33" s="40"/>
      <c r="DM33" s="40"/>
      <c r="DN33" s="40"/>
      <c r="DP33" s="101" t="s">
        <v>11</v>
      </c>
      <c r="DQ33" s="160" t="s">
        <v>129</v>
      </c>
      <c r="DR33" s="160" t="s">
        <v>112</v>
      </c>
      <c r="DS33" s="160" t="s">
        <v>111</v>
      </c>
      <c r="DT33" s="312" t="s">
        <v>130</v>
      </c>
      <c r="DU33" s="312" t="s">
        <v>131</v>
      </c>
      <c r="DV33" s="326"/>
      <c r="DW33" s="336"/>
      <c r="DX33" s="337"/>
      <c r="DY33" s="337"/>
      <c r="DZ33" s="337"/>
      <c r="EA33" s="337"/>
      <c r="EB33" s="337"/>
      <c r="EC33" s="337"/>
      <c r="ED33" s="321"/>
      <c r="EE33" s="321"/>
      <c r="EF33" s="321"/>
      <c r="EG33" s="321"/>
      <c r="EH33" s="328"/>
      <c r="EI33" s="328"/>
      <c r="EJ33" s="328"/>
      <c r="EL33" s="101" t="s">
        <v>11</v>
      </c>
      <c r="EM33" s="160" t="s">
        <v>129</v>
      </c>
      <c r="EN33" s="160" t="s">
        <v>112</v>
      </c>
      <c r="EO33" s="160" t="s">
        <v>111</v>
      </c>
      <c r="EP33" s="326"/>
      <c r="EQ33" s="336"/>
      <c r="ER33" s="337"/>
      <c r="ES33" s="337"/>
      <c r="ET33" s="337"/>
      <c r="EU33" s="337"/>
      <c r="EV33" s="337"/>
      <c r="EW33" s="337"/>
      <c r="EX33" s="321"/>
      <c r="EY33" s="321"/>
      <c r="EZ33" s="321"/>
      <c r="FA33" s="321"/>
      <c r="FB33" s="328"/>
      <c r="FC33" s="328"/>
      <c r="FD33" s="328"/>
      <c r="FF33" s="101" t="s">
        <v>11</v>
      </c>
      <c r="FG33" s="160" t="s">
        <v>129</v>
      </c>
      <c r="FH33" s="160" t="s">
        <v>112</v>
      </c>
      <c r="FI33" s="160" t="s">
        <v>111</v>
      </c>
      <c r="FJ33" s="326"/>
      <c r="FK33" s="336"/>
      <c r="FL33" s="337"/>
      <c r="FM33" s="337"/>
      <c r="FN33" s="337"/>
      <c r="FO33" s="337"/>
      <c r="FP33" s="337"/>
      <c r="FQ33" s="337"/>
      <c r="FR33" s="321"/>
      <c r="FS33" s="321"/>
      <c r="FT33" s="321"/>
      <c r="FU33" s="321"/>
      <c r="FV33" s="328"/>
      <c r="FW33" s="328"/>
      <c r="FX33" s="328"/>
    </row>
    <row r="34" spans="2:180" x14ac:dyDescent="0.2">
      <c r="F34" s="88"/>
      <c r="G34" s="29"/>
      <c r="H34" s="29"/>
      <c r="I34" s="29"/>
      <c r="J34" s="29"/>
      <c r="K34" s="29"/>
      <c r="L34" s="29"/>
      <c r="M34" s="5"/>
      <c r="N34" s="5"/>
      <c r="O34" s="5"/>
      <c r="P34" s="5"/>
      <c r="Q34" s="40"/>
      <c r="R34" s="40"/>
      <c r="S34" s="40"/>
      <c r="U34" s="102"/>
      <c r="V34" s="12"/>
      <c r="W34" s="12"/>
      <c r="X34" s="12"/>
      <c r="Y34" s="82"/>
      <c r="Z34" s="140"/>
      <c r="AA34" s="211"/>
      <c r="AB34" s="211"/>
      <c r="AC34" s="211"/>
      <c r="AD34" s="211"/>
      <c r="AE34" s="211"/>
      <c r="AF34" s="211"/>
      <c r="AG34" s="5"/>
      <c r="AH34" s="5"/>
      <c r="AI34" s="5"/>
      <c r="AJ34" s="5"/>
      <c r="AK34" s="40"/>
      <c r="AL34" s="40"/>
      <c r="AM34" s="40"/>
      <c r="AO34" s="102"/>
      <c r="AP34" s="12"/>
      <c r="AQ34" s="12"/>
      <c r="AR34" s="12"/>
      <c r="AS34" s="82"/>
      <c r="AT34" s="140"/>
      <c r="AU34" s="211"/>
      <c r="AV34" s="211"/>
      <c r="AW34" s="211"/>
      <c r="AX34" s="211"/>
      <c r="AY34" s="211"/>
      <c r="AZ34" s="211"/>
      <c r="BA34" s="5"/>
      <c r="BB34" s="5"/>
      <c r="BC34" s="5"/>
      <c r="BD34" s="5"/>
      <c r="BE34" s="40"/>
      <c r="BF34" s="40"/>
      <c r="BG34" s="40"/>
      <c r="BI34" s="102" t="s">
        <v>27</v>
      </c>
      <c r="BJ34" s="264">
        <v>40556</v>
      </c>
      <c r="BK34" s="12" t="s">
        <v>122</v>
      </c>
      <c r="BL34" s="221">
        <v>37004</v>
      </c>
      <c r="BM34" s="12"/>
      <c r="BN34" s="12"/>
      <c r="BO34" s="82">
        <v>3.15E-2</v>
      </c>
      <c r="BP34" s="140">
        <f>BO34/$BO$37</f>
        <v>0.28899082568807338</v>
      </c>
      <c r="BQ34" s="257">
        <v>-0.38829999999999998</v>
      </c>
      <c r="BR34" s="257">
        <v>0.28320000000000001</v>
      </c>
      <c r="BS34" s="257">
        <v>0.27960000000000002</v>
      </c>
      <c r="BT34" s="257">
        <v>8.9700000000000002E-2</v>
      </c>
      <c r="BU34" s="236">
        <v>0.16739999999999999</v>
      </c>
      <c r="BV34" s="236">
        <v>1.2500000000000001E-2</v>
      </c>
      <c r="BW34" s="5">
        <v>0.31869999999999998</v>
      </c>
      <c r="BX34" s="5">
        <v>4.3799999999999999E-2</v>
      </c>
      <c r="BY34" s="5">
        <v>6.4600000000000005E-2</v>
      </c>
      <c r="BZ34" s="5">
        <v>3.6799999999999999E-2</v>
      </c>
      <c r="CA34" s="35">
        <v>-4.2200000000000001E-2</v>
      </c>
      <c r="CB34" s="35">
        <v>0.15690000000000001</v>
      </c>
      <c r="CC34" s="40">
        <f t="shared" si="101"/>
        <v>7.2192115655306921E-2</v>
      </c>
      <c r="CE34" s="102"/>
      <c r="CF34" s="82"/>
      <c r="CG34" s="140"/>
      <c r="CH34" s="211"/>
      <c r="CI34" s="211"/>
      <c r="CJ34" s="211"/>
      <c r="CK34" s="211"/>
      <c r="CL34" s="211"/>
      <c r="CM34" s="211"/>
      <c r="CN34" s="4"/>
      <c r="CO34" s="4"/>
      <c r="CP34" s="5"/>
      <c r="CQ34" s="5"/>
      <c r="CR34" s="40"/>
      <c r="CS34" s="40"/>
      <c r="CT34" s="40"/>
      <c r="CV34" s="102"/>
      <c r="CW34" s="12"/>
      <c r="CX34" s="12"/>
      <c r="CY34" s="12"/>
      <c r="CZ34" s="82"/>
      <c r="DA34" s="140"/>
      <c r="DB34" s="211"/>
      <c r="DC34" s="211"/>
      <c r="DD34" s="211"/>
      <c r="DE34" s="211"/>
      <c r="DF34" s="211"/>
      <c r="DG34" s="211"/>
      <c r="DH34" s="4"/>
      <c r="DI34" s="4"/>
      <c r="DJ34" s="5"/>
      <c r="DK34" s="5"/>
      <c r="DL34" s="40"/>
      <c r="DM34" s="40"/>
      <c r="DN34" s="40"/>
      <c r="DR34" s="12"/>
      <c r="DS34" s="12"/>
      <c r="DT34" s="12"/>
      <c r="DU34" s="12"/>
      <c r="DV34" s="319"/>
      <c r="DW34" s="320"/>
      <c r="DX34" s="237"/>
      <c r="DY34" s="215"/>
      <c r="DZ34" s="215"/>
      <c r="EA34" s="215"/>
      <c r="EB34" s="215"/>
      <c r="EC34" s="215"/>
      <c r="ED34" s="321"/>
      <c r="EE34" s="341"/>
      <c r="EF34" s="341"/>
      <c r="EG34" s="341"/>
      <c r="EH34" s="35"/>
      <c r="EI34" s="35"/>
      <c r="EJ34" s="40"/>
      <c r="EL34" s="102"/>
      <c r="EM34" s="252"/>
      <c r="EN34" s="12"/>
      <c r="EO34" s="12"/>
      <c r="EP34" s="319"/>
      <c r="EQ34" s="320"/>
      <c r="ER34" s="383"/>
      <c r="ES34" s="242"/>
      <c r="ET34" s="242"/>
      <c r="EU34" s="242"/>
      <c r="EV34" s="242"/>
      <c r="EW34" s="242"/>
      <c r="EX34" s="381"/>
      <c r="EY34" s="382"/>
      <c r="EZ34" s="382"/>
      <c r="FA34" s="382"/>
      <c r="FB34" s="193"/>
      <c r="FC34" s="193"/>
      <c r="FD34" s="48"/>
      <c r="FF34" s="102"/>
      <c r="FG34" s="252"/>
      <c r="FH34" s="12"/>
      <c r="FI34" s="12"/>
      <c r="FJ34" s="319"/>
      <c r="FK34" s="320"/>
      <c r="FL34" s="383"/>
      <c r="FM34" s="242"/>
      <c r="FN34" s="242"/>
      <c r="FO34" s="242"/>
      <c r="FP34" s="242"/>
      <c r="FQ34" s="242"/>
      <c r="FR34" s="381"/>
      <c r="FS34" s="382"/>
      <c r="FT34" s="382"/>
      <c r="FU34" s="382"/>
      <c r="FV34" s="193"/>
      <c r="FW34" s="193"/>
      <c r="FX34" s="48"/>
    </row>
    <row r="35" spans="2:180" x14ac:dyDescent="0.2">
      <c r="F35" s="88"/>
      <c r="G35" s="29"/>
      <c r="H35" s="29"/>
      <c r="I35" s="29"/>
      <c r="J35" s="29"/>
      <c r="K35" s="29"/>
      <c r="L35" s="29"/>
      <c r="M35" s="5"/>
      <c r="N35" s="5"/>
      <c r="O35" s="5"/>
      <c r="P35" s="5"/>
      <c r="Q35" s="40"/>
      <c r="R35" s="40"/>
      <c r="S35" s="40"/>
      <c r="U35" s="102"/>
      <c r="V35" s="12"/>
      <c r="W35" s="12"/>
      <c r="X35" s="12"/>
      <c r="Y35" s="82"/>
      <c r="Z35" s="140"/>
      <c r="AA35" s="211"/>
      <c r="AB35" s="211"/>
      <c r="AC35" s="211"/>
      <c r="AD35" s="211"/>
      <c r="AE35" s="211"/>
      <c r="AF35" s="211"/>
      <c r="AG35" s="5"/>
      <c r="AH35" s="5"/>
      <c r="AI35" s="5"/>
      <c r="AJ35" s="5"/>
      <c r="AK35" s="40"/>
      <c r="AL35" s="40"/>
      <c r="AM35" s="40"/>
      <c r="AO35" s="102"/>
      <c r="AP35" s="12"/>
      <c r="AQ35" s="12"/>
      <c r="AR35" s="12"/>
      <c r="AS35" s="82"/>
      <c r="AT35" s="140"/>
      <c r="AU35" s="211"/>
      <c r="AV35" s="211"/>
      <c r="AW35" s="211"/>
      <c r="AX35" s="211"/>
      <c r="AY35" s="211"/>
      <c r="AZ35" s="211"/>
      <c r="BA35" s="5"/>
      <c r="BB35" s="5"/>
      <c r="BC35" s="5"/>
      <c r="BD35" s="5"/>
      <c r="BE35" s="40"/>
      <c r="BF35" s="40"/>
      <c r="BG35" s="40"/>
      <c r="BI35" s="102" t="s">
        <v>51</v>
      </c>
      <c r="BJ35" s="221">
        <v>40428</v>
      </c>
      <c r="BK35" s="12" t="s">
        <v>124</v>
      </c>
      <c r="BL35" s="221">
        <v>38006</v>
      </c>
      <c r="BM35" s="12"/>
      <c r="BN35" s="12"/>
      <c r="BO35" s="82">
        <v>3.9E-2</v>
      </c>
      <c r="BP35" s="140">
        <f>BO35/$BO$37</f>
        <v>0.35779816513761464</v>
      </c>
      <c r="BQ35" s="257">
        <v>-0.36480000000000001</v>
      </c>
      <c r="BR35" s="257">
        <v>0.26590000000000003</v>
      </c>
      <c r="BS35" s="257">
        <v>0.16209999999999999</v>
      </c>
      <c r="BT35" s="215">
        <v>1.89E-2</v>
      </c>
      <c r="BU35" s="236">
        <v>0.16</v>
      </c>
      <c r="BV35" s="236">
        <v>0.32390000000000002</v>
      </c>
      <c r="BW35" s="5">
        <v>0.13550000000000001</v>
      </c>
      <c r="BX35" s="5">
        <v>1.3100000000000001E-2</v>
      </c>
      <c r="BY35" s="5">
        <v>0.1217</v>
      </c>
      <c r="BZ35" s="5">
        <v>0.2177</v>
      </c>
      <c r="CA35" s="35">
        <v>-4.4999999999999998E-2</v>
      </c>
      <c r="CB35" s="35">
        <v>0.13569999999999999</v>
      </c>
      <c r="CC35" s="40">
        <f t="shared" si="101"/>
        <v>8.5199030582661983E-2</v>
      </c>
      <c r="CE35" s="102"/>
      <c r="CF35" s="82"/>
      <c r="CG35" s="140"/>
      <c r="CH35" s="211"/>
      <c r="CI35" s="211"/>
      <c r="CJ35" s="211"/>
      <c r="CK35" s="211"/>
      <c r="CL35" s="211"/>
      <c r="CM35" s="211"/>
      <c r="CN35" s="4"/>
      <c r="CO35" s="4"/>
      <c r="CP35" s="5"/>
      <c r="CQ35" s="5"/>
      <c r="CR35" s="40"/>
      <c r="CS35" s="40"/>
      <c r="CT35" s="40"/>
      <c r="CV35" s="102"/>
      <c r="CW35" s="12"/>
      <c r="CX35" s="12"/>
      <c r="CY35" s="12"/>
      <c r="CZ35" s="82"/>
      <c r="DA35" s="140"/>
      <c r="DB35" s="211"/>
      <c r="DC35" s="211"/>
      <c r="DD35" s="211"/>
      <c r="DE35" s="211"/>
      <c r="DF35" s="211"/>
      <c r="DG35" s="211"/>
      <c r="DH35" s="4"/>
      <c r="DI35" s="4"/>
      <c r="DJ35" s="5"/>
      <c r="DK35" s="5"/>
      <c r="DL35" s="40"/>
      <c r="DM35" s="40"/>
      <c r="DN35" s="40"/>
      <c r="DR35" s="12"/>
      <c r="DS35" s="224"/>
      <c r="DT35" s="12"/>
      <c r="DU35" s="12"/>
      <c r="DV35" s="319"/>
      <c r="DW35" s="320"/>
      <c r="DX35" s="383"/>
      <c r="DY35" s="242"/>
      <c r="DZ35" s="242"/>
      <c r="EA35" s="242"/>
      <c r="EB35" s="215"/>
      <c r="EC35" s="215"/>
      <c r="ED35" s="321"/>
      <c r="EE35" s="341"/>
      <c r="EF35" s="341"/>
      <c r="EG35" s="341"/>
      <c r="EH35" s="35"/>
      <c r="EI35" s="35"/>
      <c r="EJ35" s="40"/>
      <c r="EL35" s="102"/>
      <c r="EM35" s="323"/>
      <c r="EN35" s="12"/>
      <c r="EO35" s="224"/>
      <c r="EP35" s="319"/>
      <c r="EQ35" s="320"/>
      <c r="ER35" s="383"/>
      <c r="ES35" s="242"/>
      <c r="ET35" s="242"/>
      <c r="EU35" s="242"/>
      <c r="EV35" s="242"/>
      <c r="EW35" s="242"/>
      <c r="EX35" s="381"/>
      <c r="EY35" s="382"/>
      <c r="EZ35" s="382"/>
      <c r="FA35" s="382"/>
      <c r="FB35" s="193"/>
      <c r="FC35" s="193"/>
      <c r="FD35" s="48"/>
      <c r="FF35" s="102"/>
      <c r="FG35" s="323"/>
      <c r="FH35" s="12"/>
      <c r="FI35" s="224"/>
      <c r="FJ35" s="319"/>
      <c r="FK35" s="320"/>
      <c r="FL35" s="383"/>
      <c r="FM35" s="242"/>
      <c r="FN35" s="242"/>
      <c r="FO35" s="242"/>
      <c r="FP35" s="242"/>
      <c r="FQ35" s="242"/>
      <c r="FR35" s="381"/>
      <c r="FS35" s="382"/>
      <c r="FT35" s="382"/>
      <c r="FU35" s="382"/>
      <c r="FV35" s="193"/>
      <c r="FW35" s="193"/>
      <c r="FX35" s="48"/>
    </row>
    <row r="36" spans="2:180" x14ac:dyDescent="0.2">
      <c r="B36" s="103"/>
      <c r="C36" s="7"/>
      <c r="D36" s="7"/>
      <c r="E36" s="7"/>
      <c r="F36" s="89"/>
      <c r="G36" s="8"/>
      <c r="H36" s="8"/>
      <c r="I36" s="8"/>
      <c r="J36" s="8"/>
      <c r="K36" s="8"/>
      <c r="L36" s="8"/>
      <c r="M36" s="10"/>
      <c r="N36" s="10"/>
      <c r="O36" s="10"/>
      <c r="P36" s="10"/>
      <c r="Q36" s="44"/>
      <c r="R36" s="44"/>
      <c r="S36" s="44"/>
      <c r="U36" s="104"/>
      <c r="V36" s="9"/>
      <c r="W36" s="9"/>
      <c r="X36" s="9"/>
      <c r="Y36" s="83"/>
      <c r="Z36" s="141"/>
      <c r="AA36" s="212"/>
      <c r="AB36" s="212"/>
      <c r="AC36" s="212"/>
      <c r="AD36" s="212"/>
      <c r="AE36" s="212"/>
      <c r="AF36" s="212"/>
      <c r="AG36" s="10"/>
      <c r="AH36" s="10"/>
      <c r="AI36" s="10"/>
      <c r="AJ36" s="10"/>
      <c r="AK36" s="44"/>
      <c r="AL36" s="44"/>
      <c r="AM36" s="40"/>
      <c r="AO36" s="104"/>
      <c r="AP36" s="9"/>
      <c r="AQ36" s="9"/>
      <c r="AR36" s="9"/>
      <c r="AS36" s="83"/>
      <c r="AT36" s="141"/>
      <c r="AU36" s="212"/>
      <c r="AV36" s="212"/>
      <c r="AW36" s="212"/>
      <c r="AX36" s="212"/>
      <c r="AY36" s="212"/>
      <c r="AZ36" s="212"/>
      <c r="BA36" s="10"/>
      <c r="BB36" s="28"/>
      <c r="BC36" s="10"/>
      <c r="BD36" s="10"/>
      <c r="BE36" s="54"/>
      <c r="BF36" s="54"/>
      <c r="BG36" s="40"/>
      <c r="BI36" s="104" t="s">
        <v>28</v>
      </c>
      <c r="BJ36" s="256">
        <v>40483</v>
      </c>
      <c r="BK36" s="9" t="s">
        <v>123</v>
      </c>
      <c r="BL36" s="256">
        <v>39066</v>
      </c>
      <c r="BM36" s="9"/>
      <c r="BN36" s="9"/>
      <c r="BO36" s="83">
        <v>1.9099999999999999E-2</v>
      </c>
      <c r="BP36" s="141">
        <f>BO36/$BO$37</f>
        <v>0.17522935779816512</v>
      </c>
      <c r="BQ36" s="257">
        <v>-0.50619999999999998</v>
      </c>
      <c r="BR36" s="257">
        <v>0.36449999999999999</v>
      </c>
      <c r="BS36" s="257">
        <v>0.2208</v>
      </c>
      <c r="BT36" s="215">
        <v>-0.1691</v>
      </c>
      <c r="BU36" s="236">
        <v>0.43030000000000002</v>
      </c>
      <c r="BV36" s="236">
        <v>2.3199999999999998E-2</v>
      </c>
      <c r="BW36" s="10">
        <v>2.2200000000000001E-2</v>
      </c>
      <c r="BX36" s="28">
        <v>-1.84E-2</v>
      </c>
      <c r="BY36" s="10">
        <v>2.01E-2</v>
      </c>
      <c r="BZ36" s="10">
        <v>0.26929999999999998</v>
      </c>
      <c r="CA36" s="35">
        <v>-9.4200000000000006E-2</v>
      </c>
      <c r="CB36" s="35">
        <v>0.1366</v>
      </c>
      <c r="CC36" s="44">
        <f t="shared" si="101"/>
        <v>2.6411389343838687E-2</v>
      </c>
      <c r="CE36" s="104"/>
      <c r="CF36" s="83"/>
      <c r="CG36" s="141"/>
      <c r="CH36" s="212"/>
      <c r="CI36" s="212"/>
      <c r="CJ36" s="212"/>
      <c r="CK36" s="212"/>
      <c r="CL36" s="212"/>
      <c r="CM36" s="212"/>
      <c r="CN36" s="8"/>
      <c r="CO36" s="8"/>
      <c r="CP36" s="8"/>
      <c r="CQ36" s="8"/>
      <c r="CR36" s="42"/>
      <c r="CS36" s="42"/>
      <c r="CT36" s="49"/>
      <c r="CV36" s="104"/>
      <c r="CW36" s="9"/>
      <c r="CX36" s="9"/>
      <c r="CY36" s="9"/>
      <c r="CZ36" s="83"/>
      <c r="DA36" s="141"/>
      <c r="DB36" s="212"/>
      <c r="DC36" s="212"/>
      <c r="DD36" s="212"/>
      <c r="DE36" s="212"/>
      <c r="DF36" s="212"/>
      <c r="DG36" s="212"/>
      <c r="DH36" s="8"/>
      <c r="DI36" s="8"/>
      <c r="DJ36" s="8"/>
      <c r="DK36" s="8"/>
      <c r="DL36" s="42"/>
      <c r="DM36" s="42"/>
      <c r="DN36" s="49"/>
      <c r="DP36" s="103"/>
      <c r="DQ36" s="7"/>
      <c r="DR36" s="9"/>
      <c r="DS36" s="9"/>
      <c r="DT36" s="9"/>
      <c r="DU36" s="9"/>
      <c r="DV36" s="344"/>
      <c r="DW36" s="330"/>
      <c r="DX36" s="345"/>
      <c r="DY36" s="239"/>
      <c r="DZ36" s="239"/>
      <c r="EA36" s="239"/>
      <c r="EB36" s="239"/>
      <c r="EC36" s="239"/>
      <c r="ED36" s="332"/>
      <c r="EE36" s="347"/>
      <c r="EF36" s="347"/>
      <c r="EG36" s="347"/>
      <c r="EH36" s="35"/>
      <c r="EI36" s="35"/>
      <c r="EJ36" s="44"/>
      <c r="EL36" s="104"/>
      <c r="EM36" s="343"/>
      <c r="EN36" s="9"/>
      <c r="EO36" s="9"/>
      <c r="EP36" s="344"/>
      <c r="EQ36" s="330"/>
      <c r="ER36" s="384"/>
      <c r="ES36" s="385"/>
      <c r="ET36" s="385"/>
      <c r="EU36" s="385"/>
      <c r="EV36" s="385"/>
      <c r="EW36" s="385"/>
      <c r="EX36" s="387"/>
      <c r="EY36" s="388"/>
      <c r="EZ36" s="388"/>
      <c r="FA36" s="388"/>
      <c r="FB36" s="193"/>
      <c r="FC36" s="193"/>
      <c r="FD36" s="44"/>
      <c r="FF36" s="104"/>
      <c r="FG36" s="343"/>
      <c r="FH36" s="9"/>
      <c r="FI36" s="9"/>
      <c r="FJ36" s="344"/>
      <c r="FK36" s="330"/>
      <c r="FL36" s="384"/>
      <c r="FM36" s="385"/>
      <c r="FN36" s="385"/>
      <c r="FO36" s="385"/>
      <c r="FP36" s="385"/>
      <c r="FQ36" s="385"/>
      <c r="FR36" s="387"/>
      <c r="FS36" s="388"/>
      <c r="FT36" s="388"/>
      <c r="FU36" s="388"/>
      <c r="FV36" s="193"/>
      <c r="FW36" s="193"/>
      <c r="FX36" s="44"/>
    </row>
    <row r="37" spans="2:180" x14ac:dyDescent="0.2">
      <c r="B37" s="99" t="s">
        <v>81</v>
      </c>
      <c r="F37" s="88">
        <f t="shared" ref="F37:Q37" si="102">SUM(F33:F36)</f>
        <v>0</v>
      </c>
      <c r="G37" s="5">
        <f t="shared" si="102"/>
        <v>0</v>
      </c>
      <c r="H37" s="5">
        <f t="shared" si="102"/>
        <v>0</v>
      </c>
      <c r="I37" s="5">
        <f t="shared" si="102"/>
        <v>0</v>
      </c>
      <c r="J37" s="5">
        <f t="shared" si="102"/>
        <v>0</v>
      </c>
      <c r="K37" s="5">
        <f t="shared" si="102"/>
        <v>0</v>
      </c>
      <c r="L37" s="5">
        <f t="shared" si="102"/>
        <v>0</v>
      </c>
      <c r="M37" s="5">
        <f t="shared" si="102"/>
        <v>0</v>
      </c>
      <c r="N37" s="5">
        <f t="shared" si="102"/>
        <v>0</v>
      </c>
      <c r="O37" s="5">
        <f t="shared" si="102"/>
        <v>0</v>
      </c>
      <c r="P37" s="5">
        <f t="shared" si="102"/>
        <v>0</v>
      </c>
      <c r="Q37" s="40">
        <f t="shared" si="102"/>
        <v>0</v>
      </c>
      <c r="R37" s="40">
        <f t="shared" ref="R37" si="103">SUM(R33:R36)</f>
        <v>0</v>
      </c>
      <c r="S37" s="40">
        <f>(((1+G37)*(1+H37)*(1+I37)*(1+J37)*(1+K37)*(1+L37)*(1+M37)*(1+N37)*(1+O37)*(1+P37)*(1+Q37))^(1/(10+10/12)))-1</f>
        <v>0</v>
      </c>
      <c r="U37" s="99" t="s">
        <v>81</v>
      </c>
      <c r="Y37" s="82">
        <f>SUM(Y33:Y36)</f>
        <v>0</v>
      </c>
      <c r="Z37" s="142">
        <f>SUM(Z33:Z36)</f>
        <v>0</v>
      </c>
      <c r="AA37" s="30">
        <f t="shared" ref="AA37:AL37" si="104">($BP$33*AA33)+($BP$34*AA34)+($BP$35*AA35)+($BP$36*AA36)</f>
        <v>0</v>
      </c>
      <c r="AB37" s="30">
        <f t="shared" si="104"/>
        <v>0</v>
      </c>
      <c r="AC37" s="30">
        <f t="shared" si="104"/>
        <v>0</v>
      </c>
      <c r="AD37" s="30">
        <f t="shared" si="104"/>
        <v>0</v>
      </c>
      <c r="AE37" s="30">
        <f t="shared" si="104"/>
        <v>0</v>
      </c>
      <c r="AF37" s="30">
        <f t="shared" si="104"/>
        <v>0</v>
      </c>
      <c r="AG37" s="30">
        <f t="shared" si="104"/>
        <v>0</v>
      </c>
      <c r="AH37" s="30">
        <f t="shared" si="104"/>
        <v>0</v>
      </c>
      <c r="AI37" s="30">
        <f t="shared" si="104"/>
        <v>0</v>
      </c>
      <c r="AJ37" s="30">
        <f t="shared" si="104"/>
        <v>0</v>
      </c>
      <c r="AK37" s="47">
        <f t="shared" si="104"/>
        <v>0</v>
      </c>
      <c r="AL37" s="47">
        <f t="shared" si="104"/>
        <v>0</v>
      </c>
      <c r="AM37" s="47">
        <f>(((1+AA37)*(1+AB37)*(1+AC37)*(1+AD37)*(1+AE37)*(1+AF37)*(1+AG37)*(1+AH37)*(1+AI37)*(1+AJ37)*(1+AK37))^(1/(10+10/12)))-1</f>
        <v>0</v>
      </c>
      <c r="AO37" s="99" t="s">
        <v>81</v>
      </c>
      <c r="AS37" s="82">
        <f>SUM(AS33:AS36)</f>
        <v>0</v>
      </c>
      <c r="AT37" s="142">
        <f>SUM(AT33:AT36)</f>
        <v>0</v>
      </c>
      <c r="AU37" s="30">
        <f t="shared" ref="AU37:BD37" si="105">($AT$33*AU33)+($AT$34*AU34)+($AT$35*AU35)+($AT$36*AU36)</f>
        <v>0</v>
      </c>
      <c r="AV37" s="30">
        <f t="shared" si="105"/>
        <v>0</v>
      </c>
      <c r="AW37" s="30">
        <f t="shared" si="105"/>
        <v>0</v>
      </c>
      <c r="AX37" s="30">
        <f t="shared" si="105"/>
        <v>0</v>
      </c>
      <c r="AY37" s="30">
        <f t="shared" si="105"/>
        <v>0</v>
      </c>
      <c r="AZ37" s="30">
        <f t="shared" si="105"/>
        <v>0</v>
      </c>
      <c r="BA37" s="30">
        <f t="shared" si="105"/>
        <v>0</v>
      </c>
      <c r="BB37" s="30">
        <f t="shared" si="105"/>
        <v>0</v>
      </c>
      <c r="BC37" s="30">
        <f t="shared" si="105"/>
        <v>0</v>
      </c>
      <c r="BD37" s="30">
        <f t="shared" si="105"/>
        <v>0</v>
      </c>
      <c r="BE37" s="30">
        <f t="shared" ref="BE37" si="106">($AT$33*BE33)+($AT$34*BE34)+($AT$35*BE35)+($AT$36*BE36)</f>
        <v>0</v>
      </c>
      <c r="BF37" s="30">
        <f t="shared" ref="BF37" si="107">($AT$33*BF33)+($AT$34*BF34)+($AT$35*BF35)+($AT$36*BF36)</f>
        <v>0</v>
      </c>
      <c r="BG37" s="47">
        <f>(((1+AU37)*(1+AV37)*(1+AW37)*(1+AX37)*(1+AY37)*(1+AZ37)*(1+BA37)*(1+BB37)*(1+BC37)*(1+BD37)*(1+BE37))^(1/(10+10/12)))-1</f>
        <v>0</v>
      </c>
      <c r="BI37" s="99" t="s">
        <v>81</v>
      </c>
      <c r="BO37" s="82">
        <f>SUM(BO33:BO36)</f>
        <v>0.10900000000000001</v>
      </c>
      <c r="BP37" s="142">
        <f>SUM(BP33:BP36)</f>
        <v>1</v>
      </c>
      <c r="BQ37" s="30">
        <f t="shared" ref="BQ37:BV37" si="108">($BP$33*BQ33)+($BP$34*BQ34)+($BP$35*BQ35)+($BP$36*BQ36)</f>
        <v>-0.32234614678899076</v>
      </c>
      <c r="BR37" s="30">
        <f t="shared" si="108"/>
        <v>0.28338944954128442</v>
      </c>
      <c r="BS37" s="30">
        <f t="shared" si="108"/>
        <v>0.22992495412844036</v>
      </c>
      <c r="BT37" s="30">
        <f t="shared" si="108"/>
        <v>2.0086422018348628E-2</v>
      </c>
      <c r="BU37" s="30">
        <f t="shared" si="108"/>
        <v>0.1932888990825688</v>
      </c>
      <c r="BV37" s="30">
        <f t="shared" si="108"/>
        <v>7.3270917431192656E-2</v>
      </c>
      <c r="BW37" s="30">
        <f t="shared" ref="BW37:CB37" si="109">($BP$33*BW33)+($BP$34*BW34)+($BP$35*BW35)+($BP$36*BW36)</f>
        <v>0.14082449541284403</v>
      </c>
      <c r="BX37" s="32">
        <f t="shared" si="109"/>
        <v>-4.709724770642203E-3</v>
      </c>
      <c r="BY37" s="30">
        <f t="shared" si="109"/>
        <v>8.052522935779817E-2</v>
      </c>
      <c r="BZ37" s="30">
        <f t="shared" si="109"/>
        <v>0.15869422018348622</v>
      </c>
      <c r="CA37" s="47">
        <f t="shared" si="109"/>
        <v>-4.7935412844036698E-2</v>
      </c>
      <c r="CB37" s="47">
        <f t="shared" si="109"/>
        <v>0.11913146788990825</v>
      </c>
      <c r="CC37" s="40">
        <f t="shared" si="101"/>
        <v>6.9456918824525982E-2</v>
      </c>
      <c r="CE37" s="99" t="s">
        <v>81</v>
      </c>
      <c r="CF37" s="82">
        <f>SUM(CF33:CF36)</f>
        <v>0</v>
      </c>
      <c r="CG37" s="142">
        <f>SUM(CG33:CG36)</f>
        <v>0</v>
      </c>
      <c r="CH37" s="5">
        <f t="shared" ref="CH37:CM37" si="110">SUM(CH33:CH36)</f>
        <v>0</v>
      </c>
      <c r="CI37" s="5">
        <f t="shared" si="110"/>
        <v>0</v>
      </c>
      <c r="CJ37" s="5">
        <f t="shared" si="110"/>
        <v>0</v>
      </c>
      <c r="CK37" s="5">
        <f t="shared" si="110"/>
        <v>0</v>
      </c>
      <c r="CL37" s="5">
        <f t="shared" si="110"/>
        <v>0</v>
      </c>
      <c r="CM37" s="5">
        <f t="shared" si="110"/>
        <v>0</v>
      </c>
      <c r="CN37" s="5">
        <f>SUM(CN33:CN36)</f>
        <v>0</v>
      </c>
      <c r="CO37" s="5">
        <f>SUM(CO33:CO36)</f>
        <v>0</v>
      </c>
      <c r="CP37" s="5">
        <f>($DA$33*CP33)+($DA$34*CP34)+($DA$36*CP36)</f>
        <v>0</v>
      </c>
      <c r="CQ37" s="5">
        <f>($DA$33*CQ33)+($DA$34*CQ34)+($DA$36*CQ36)</f>
        <v>0</v>
      </c>
      <c r="CR37" s="40">
        <f>($DA$33*CR33)+($DA$34*CR34)+($DA$36*CR36)</f>
        <v>0</v>
      </c>
      <c r="CS37" s="40">
        <f>($DA$33*CS33)+($DA$34*CS34)+($DA$36*CS36)</f>
        <v>0</v>
      </c>
      <c r="CT37" s="47">
        <f>(((1+CH37)*(1+CI37)*(1+CJ37)*(1+CK37)*(1+CL37)*(1+CM37)*(1+CN37)*(1+CO37)*(1+CP37)*(1+CQ37)*(1+CR37))^(1/(10+10/12)))-1</f>
        <v>0</v>
      </c>
      <c r="CV37" s="99" t="s">
        <v>81</v>
      </c>
      <c r="CZ37" s="82">
        <f>SUM(CZ33:CZ36)</f>
        <v>0</v>
      </c>
      <c r="DA37" s="142">
        <f>SUM(DA33:DA36)</f>
        <v>0</v>
      </c>
      <c r="DB37" s="5">
        <f t="shared" ref="DB37:DG37" si="111">SUM(DB33:DB36)</f>
        <v>0</v>
      </c>
      <c r="DC37" s="5">
        <f t="shared" si="111"/>
        <v>0</v>
      </c>
      <c r="DD37" s="5">
        <f t="shared" si="111"/>
        <v>0</v>
      </c>
      <c r="DE37" s="5">
        <f t="shared" si="111"/>
        <v>0</v>
      </c>
      <c r="DF37" s="5">
        <f t="shared" si="111"/>
        <v>0</v>
      </c>
      <c r="DG37" s="5">
        <f t="shared" si="111"/>
        <v>0</v>
      </c>
      <c r="DH37" s="5">
        <f>SUM(DH33:DH36)</f>
        <v>0</v>
      </c>
      <c r="DI37" s="5">
        <f>SUM(DI33:DI36)</f>
        <v>0</v>
      </c>
      <c r="DJ37" s="5">
        <f>($DA$33*DJ33)+($DA$34*DJ34)+($DA$36*DJ36)</f>
        <v>0</v>
      </c>
      <c r="DK37" s="5">
        <f>($DA$33*DK33)+($DA$34*DK34)+($DA$36*DK36)</f>
        <v>0</v>
      </c>
      <c r="DL37" s="40">
        <f>($DA$33*DL33)+($DA$34*DL34)+($DA$36*DL36)</f>
        <v>0</v>
      </c>
      <c r="DM37" s="40">
        <f>($DA$33*DM33)+($DA$34*DM34)+($DA$36*DM36)</f>
        <v>0</v>
      </c>
      <c r="DN37" s="47">
        <f t="shared" ref="DN37" si="112">(((1+DB37)*(1+DC37)*(1+DD37)*(1+DE37)*(1+DF37)*(1+DG37)*(1+DH37)*(1+DI37)*(1+DJ37)*(1+DK37)*(1+DL37))^(1/(10+10/12)))-1</f>
        <v>0</v>
      </c>
      <c r="DP37" s="99" t="s">
        <v>81</v>
      </c>
      <c r="DQ37" s="22"/>
      <c r="DR37" s="22"/>
      <c r="DS37" s="22"/>
      <c r="DT37" s="22"/>
      <c r="DU37" s="22"/>
      <c r="DV37" s="334">
        <f>SUM(DV34:DV36)</f>
        <v>0</v>
      </c>
      <c r="DW37" s="335">
        <f>SUM(DW34:DW36)</f>
        <v>0</v>
      </c>
      <c r="DX37" s="321">
        <f t="shared" ref="DX37:EI37" si="113">($EV$34*DX34)+($EV$35*DX35)+($EV$36*DX36)</f>
        <v>0</v>
      </c>
      <c r="DY37" s="321">
        <f t="shared" si="113"/>
        <v>0</v>
      </c>
      <c r="DZ37" s="321">
        <f t="shared" si="113"/>
        <v>0</v>
      </c>
      <c r="EA37" s="321">
        <f t="shared" si="113"/>
        <v>0</v>
      </c>
      <c r="EB37" s="321">
        <f t="shared" si="113"/>
        <v>0</v>
      </c>
      <c r="EC37" s="321">
        <f t="shared" si="113"/>
        <v>0</v>
      </c>
      <c r="ED37" s="321">
        <f t="shared" si="113"/>
        <v>0</v>
      </c>
      <c r="EE37" s="321">
        <f t="shared" si="113"/>
        <v>0</v>
      </c>
      <c r="EF37" s="321">
        <f t="shared" si="113"/>
        <v>0</v>
      </c>
      <c r="EG37" s="321">
        <f t="shared" si="113"/>
        <v>0</v>
      </c>
      <c r="EH37" s="348">
        <f t="shared" si="113"/>
        <v>0</v>
      </c>
      <c r="EI37" s="348">
        <f t="shared" si="113"/>
        <v>0</v>
      </c>
      <c r="EJ37" s="40">
        <f t="shared" ref="EJ37" si="114">(((1+DX37)*(1+DY37)*(1+DZ37)*(1+EA37)*(1+EB37)*(1+EC37)*(1+ED37)*(1+EE37)*(1+EF37)*(1+EG37)*(1+EH37)*(1+EI37))^(1/(11+(1/12))))-1</f>
        <v>0</v>
      </c>
      <c r="EL37" s="99" t="s">
        <v>81</v>
      </c>
      <c r="EM37" s="22"/>
      <c r="EN37" s="22"/>
      <c r="EO37" s="22"/>
      <c r="EP37" s="334">
        <f>SUM(EP34:EP36)</f>
        <v>0</v>
      </c>
      <c r="EQ37" s="335">
        <f>SUM(EQ34:EQ36)</f>
        <v>0</v>
      </c>
      <c r="ER37" s="321">
        <f t="shared" ref="ER37:FC37" si="115">($EV$34*ER34)+($EV$35*ER35)+($EV$36*ER36)</f>
        <v>0</v>
      </c>
      <c r="ES37" s="321">
        <f t="shared" si="115"/>
        <v>0</v>
      </c>
      <c r="ET37" s="321">
        <f t="shared" si="115"/>
        <v>0</v>
      </c>
      <c r="EU37" s="321">
        <f t="shared" si="115"/>
        <v>0</v>
      </c>
      <c r="EV37" s="321">
        <f t="shared" si="115"/>
        <v>0</v>
      </c>
      <c r="EW37" s="321">
        <f t="shared" si="115"/>
        <v>0</v>
      </c>
      <c r="EX37" s="321">
        <f t="shared" si="115"/>
        <v>0</v>
      </c>
      <c r="EY37" s="321">
        <f t="shared" si="115"/>
        <v>0</v>
      </c>
      <c r="EZ37" s="321">
        <f t="shared" si="115"/>
        <v>0</v>
      </c>
      <c r="FA37" s="321">
        <f t="shared" si="115"/>
        <v>0</v>
      </c>
      <c r="FB37" s="348">
        <f t="shared" si="115"/>
        <v>0</v>
      </c>
      <c r="FC37" s="348">
        <f t="shared" si="115"/>
        <v>0</v>
      </c>
      <c r="FD37" s="48">
        <f t="shared" ref="FD37" si="116">(((1+EX37)*(1+EW37)*(1+EV37)*(1+EU37)*(1+ET37)*(1+ES37)*(1+EY37)*(1+EZ37)*(1+FA37)*(1+FB37)*(1+FC37))^(1/(11)))-1</f>
        <v>0</v>
      </c>
      <c r="FF37" s="99" t="s">
        <v>81</v>
      </c>
      <c r="FG37" s="22"/>
      <c r="FH37" s="22"/>
      <c r="FI37" s="22"/>
      <c r="FJ37" s="334">
        <f>SUM(FJ34:FJ36)</f>
        <v>0</v>
      </c>
      <c r="FK37" s="335">
        <f>SUM(FK34:FK36)</f>
        <v>0</v>
      </c>
      <c r="FL37" s="321">
        <f t="shared" ref="FL37:FW37" si="117">($EV$34*FL34)+($EV$35*FL35)+($EV$36*FL36)</f>
        <v>0</v>
      </c>
      <c r="FM37" s="321">
        <f t="shared" si="117"/>
        <v>0</v>
      </c>
      <c r="FN37" s="321">
        <f t="shared" si="117"/>
        <v>0</v>
      </c>
      <c r="FO37" s="321">
        <f t="shared" si="117"/>
        <v>0</v>
      </c>
      <c r="FP37" s="321">
        <f t="shared" si="117"/>
        <v>0</v>
      </c>
      <c r="FQ37" s="321">
        <f t="shared" si="117"/>
        <v>0</v>
      </c>
      <c r="FR37" s="321">
        <f t="shared" si="117"/>
        <v>0</v>
      </c>
      <c r="FS37" s="321">
        <f t="shared" si="117"/>
        <v>0</v>
      </c>
      <c r="FT37" s="321">
        <f t="shared" si="117"/>
        <v>0</v>
      </c>
      <c r="FU37" s="321">
        <f t="shared" si="117"/>
        <v>0</v>
      </c>
      <c r="FV37" s="348">
        <f t="shared" si="117"/>
        <v>0</v>
      </c>
      <c r="FW37" s="348">
        <f t="shared" si="117"/>
        <v>0</v>
      </c>
      <c r="FX37" s="48">
        <f t="shared" ref="FX37" si="118">(((1+FR37)*(1+FQ37)*(1+FP37)*(1+FO37)*(1+FN37)*(1+FM37)*(1+FS37)*(1+FT37)*(1+FU37)*(1+FV37)*(1+FW37))^(1/(11)))-1</f>
        <v>0</v>
      </c>
    </row>
    <row r="38" spans="2:180" x14ac:dyDescent="0.2">
      <c r="F38" s="90"/>
      <c r="G38" s="211"/>
      <c r="H38" s="211"/>
      <c r="I38" s="211"/>
      <c r="J38" s="211"/>
      <c r="K38" s="211"/>
      <c r="L38" s="211"/>
      <c r="M38" s="5"/>
      <c r="N38" s="5"/>
      <c r="O38" s="5"/>
      <c r="P38" s="5"/>
      <c r="Q38" s="40"/>
      <c r="R38" s="40"/>
      <c r="S38" s="40"/>
      <c r="Y38" s="84"/>
      <c r="Z38" s="142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48"/>
      <c r="AL38" s="48"/>
      <c r="AM38" s="48"/>
      <c r="AS38" s="82"/>
      <c r="AT38" s="142"/>
      <c r="AU38" s="14"/>
      <c r="AV38" s="14"/>
      <c r="AW38" s="14"/>
      <c r="AX38" s="14"/>
      <c r="AY38" s="14"/>
      <c r="AZ38" s="14"/>
      <c r="BA38" s="14"/>
      <c r="BB38" s="76"/>
      <c r="BC38" s="14"/>
      <c r="BD38" s="14"/>
      <c r="BE38" s="48"/>
      <c r="BF38" s="48"/>
      <c r="BG38" s="48"/>
      <c r="BO38" s="82"/>
      <c r="BP38" s="142"/>
      <c r="BQ38" s="14"/>
      <c r="BR38" s="14"/>
      <c r="BS38" s="14"/>
      <c r="BT38" s="14"/>
      <c r="BU38" s="14"/>
      <c r="BV38" s="14"/>
      <c r="BW38" s="14"/>
      <c r="BX38" s="76"/>
      <c r="BY38" s="14"/>
      <c r="BZ38" s="14"/>
      <c r="CA38" s="48"/>
      <c r="CB38" s="48"/>
      <c r="CC38" s="48"/>
      <c r="CF38" s="84"/>
      <c r="CG38" s="142"/>
      <c r="CH38" s="14"/>
      <c r="CI38" s="14"/>
      <c r="CJ38" s="14"/>
      <c r="CK38" s="14"/>
      <c r="CL38" s="14"/>
      <c r="CM38" s="14"/>
      <c r="CN38" s="5"/>
      <c r="CO38" s="5"/>
      <c r="CP38" s="5"/>
      <c r="CQ38" s="5"/>
      <c r="CR38" s="40"/>
      <c r="CS38" s="40"/>
      <c r="CT38" s="48"/>
      <c r="CZ38" s="84"/>
      <c r="DA38" s="142"/>
      <c r="DB38" s="14"/>
      <c r="DC38" s="14"/>
      <c r="DD38" s="14"/>
      <c r="DE38" s="14"/>
      <c r="DF38" s="14"/>
      <c r="DG38" s="14"/>
      <c r="DH38" s="5"/>
      <c r="DI38" s="5"/>
      <c r="DJ38" s="5"/>
      <c r="DK38" s="5"/>
      <c r="DL38" s="40"/>
      <c r="DM38" s="40"/>
      <c r="DN38" s="48"/>
      <c r="DQ38" s="22"/>
      <c r="DR38" s="22"/>
      <c r="DS38" s="22"/>
      <c r="DT38" s="22"/>
      <c r="DU38" s="22"/>
      <c r="DV38" s="334"/>
      <c r="DW38" s="335"/>
      <c r="DX38" s="353"/>
      <c r="DY38" s="353"/>
      <c r="DZ38" s="353"/>
      <c r="EA38" s="353"/>
      <c r="EB38" s="353"/>
      <c r="EC38" s="353"/>
      <c r="ED38" s="321"/>
      <c r="EE38" s="321"/>
      <c r="EF38" s="321"/>
      <c r="EG38" s="321"/>
      <c r="EH38" s="328"/>
      <c r="EI38" s="328"/>
      <c r="EJ38" s="354"/>
      <c r="EL38" s="99"/>
      <c r="EM38" s="22"/>
      <c r="EN38" s="22"/>
      <c r="EO38" s="22"/>
      <c r="EP38" s="334"/>
      <c r="EQ38" s="335"/>
      <c r="ER38" s="353"/>
      <c r="ES38" s="353"/>
      <c r="ET38" s="353"/>
      <c r="EU38" s="353"/>
      <c r="EV38" s="353"/>
      <c r="EW38" s="353"/>
      <c r="EX38" s="321"/>
      <c r="EY38" s="321"/>
      <c r="EZ38" s="321"/>
      <c r="FA38" s="321"/>
      <c r="FB38" s="328"/>
      <c r="FC38" s="328"/>
      <c r="FD38" s="354"/>
      <c r="FF38" s="99"/>
      <c r="FG38" s="22"/>
      <c r="FH38" s="22"/>
      <c r="FI38" s="22"/>
      <c r="FJ38" s="334"/>
      <c r="FK38" s="335"/>
      <c r="FL38" s="353"/>
      <c r="FM38" s="353"/>
      <c r="FN38" s="353"/>
      <c r="FO38" s="353"/>
      <c r="FP38" s="353"/>
      <c r="FQ38" s="353"/>
      <c r="FR38" s="321"/>
      <c r="FS38" s="321"/>
      <c r="FT38" s="321"/>
      <c r="FU38" s="321"/>
      <c r="FV38" s="328"/>
      <c r="FW38" s="328"/>
      <c r="FX38" s="354"/>
    </row>
    <row r="39" spans="2:180" x14ac:dyDescent="0.2">
      <c r="B39" s="106" t="s">
        <v>82</v>
      </c>
      <c r="C39" s="204"/>
      <c r="D39" s="204"/>
      <c r="E39" s="204"/>
      <c r="F39" s="90"/>
      <c r="G39" s="211"/>
      <c r="H39" s="211"/>
      <c r="I39" s="211"/>
      <c r="J39" s="211"/>
      <c r="K39" s="211"/>
      <c r="L39" s="211"/>
      <c r="M39" s="5"/>
      <c r="N39" s="5"/>
      <c r="O39" s="5"/>
      <c r="P39" s="5"/>
      <c r="Q39" s="40"/>
      <c r="R39" s="40"/>
      <c r="S39" s="40"/>
      <c r="U39" s="106" t="s">
        <v>82</v>
      </c>
      <c r="V39" s="204"/>
      <c r="W39" s="204"/>
      <c r="X39" s="204"/>
      <c r="Y39" s="84"/>
      <c r="Z39" s="142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48"/>
      <c r="AL39" s="48"/>
      <c r="AM39" s="48"/>
      <c r="AO39" s="106" t="s">
        <v>82</v>
      </c>
      <c r="AP39" s="204"/>
      <c r="AQ39" s="204"/>
      <c r="AR39" s="204"/>
      <c r="AS39" s="84"/>
      <c r="AT39" s="142"/>
      <c r="AU39" s="14"/>
      <c r="AV39" s="14"/>
      <c r="AW39" s="14"/>
      <c r="AX39" s="14"/>
      <c r="AY39" s="14"/>
      <c r="AZ39" s="14"/>
      <c r="BA39" s="14"/>
      <c r="BB39" s="76"/>
      <c r="BC39" s="14"/>
      <c r="BD39" s="14"/>
      <c r="BE39" s="48"/>
      <c r="BF39" s="48"/>
      <c r="BG39" s="48"/>
      <c r="BI39" s="106" t="s">
        <v>82</v>
      </c>
      <c r="BJ39" s="204"/>
      <c r="BK39" s="204"/>
      <c r="BL39" s="204"/>
      <c r="BM39" s="204"/>
      <c r="BN39" s="204"/>
      <c r="BO39" s="84"/>
      <c r="BP39" s="142"/>
      <c r="BQ39" s="14"/>
      <c r="BR39" s="14"/>
      <c r="BS39" s="14"/>
      <c r="BT39" s="14"/>
      <c r="BU39" s="14"/>
      <c r="BV39" s="14"/>
      <c r="BW39" s="14"/>
      <c r="BX39" s="76"/>
      <c r="BY39" s="14"/>
      <c r="BZ39" s="14"/>
      <c r="CA39" s="48"/>
      <c r="CB39" s="48"/>
      <c r="CC39" s="48"/>
      <c r="CE39" s="106" t="s">
        <v>82</v>
      </c>
      <c r="CF39" s="84"/>
      <c r="CG39" s="142"/>
      <c r="CH39" s="14"/>
      <c r="CI39" s="14"/>
      <c r="CJ39" s="14"/>
      <c r="CK39" s="14"/>
      <c r="CL39" s="14"/>
      <c r="CM39" s="14"/>
      <c r="CN39" s="5"/>
      <c r="CO39" s="5"/>
      <c r="CP39" s="5"/>
      <c r="CQ39" s="5"/>
      <c r="CR39" s="40"/>
      <c r="CS39" s="40"/>
      <c r="CT39" s="48"/>
      <c r="CV39" s="106" t="s">
        <v>82</v>
      </c>
      <c r="CW39" s="204"/>
      <c r="CX39" s="204"/>
      <c r="CY39" s="204"/>
      <c r="CZ39" s="84"/>
      <c r="DA39" s="142"/>
      <c r="DB39" s="14"/>
      <c r="DC39" s="14"/>
      <c r="DD39" s="14"/>
      <c r="DE39" s="14"/>
      <c r="DF39" s="14"/>
      <c r="DG39" s="14"/>
      <c r="DH39" s="5"/>
      <c r="DI39" s="5"/>
      <c r="DJ39" s="5"/>
      <c r="DK39" s="5"/>
      <c r="DL39" s="40"/>
      <c r="DM39" s="40"/>
      <c r="DN39" s="48"/>
      <c r="DP39" s="106" t="s">
        <v>82</v>
      </c>
      <c r="DQ39" s="204"/>
      <c r="DR39" s="204"/>
      <c r="DS39" s="204"/>
      <c r="DT39" s="204"/>
      <c r="DU39" s="204"/>
      <c r="DV39" s="84"/>
      <c r="DW39" s="335"/>
      <c r="DX39" s="353"/>
      <c r="DY39" s="353"/>
      <c r="DZ39" s="353"/>
      <c r="EA39" s="353"/>
      <c r="EB39" s="353"/>
      <c r="EC39" s="353"/>
      <c r="ED39" s="321"/>
      <c r="EE39" s="321"/>
      <c r="EF39" s="321"/>
      <c r="EG39" s="321"/>
      <c r="EH39" s="328"/>
      <c r="EI39" s="328"/>
      <c r="EJ39" s="354"/>
      <c r="EL39" s="106" t="s">
        <v>82</v>
      </c>
      <c r="EM39" s="204"/>
      <c r="EN39" s="204"/>
      <c r="EO39" s="204"/>
      <c r="EP39" s="84"/>
      <c r="EQ39" s="335"/>
      <c r="ER39" s="353"/>
      <c r="ES39" s="353"/>
      <c r="ET39" s="353"/>
      <c r="EU39" s="353"/>
      <c r="EV39" s="353"/>
      <c r="EW39" s="353"/>
      <c r="EX39" s="321"/>
      <c r="EY39" s="321"/>
      <c r="EZ39" s="321"/>
      <c r="FA39" s="321"/>
      <c r="FB39" s="328"/>
      <c r="FC39" s="328"/>
      <c r="FD39" s="354"/>
      <c r="FF39" s="106" t="s">
        <v>82</v>
      </c>
      <c r="FG39" s="204"/>
      <c r="FH39" s="204"/>
      <c r="FI39" s="204"/>
      <c r="FJ39" s="84"/>
      <c r="FK39" s="335"/>
      <c r="FL39" s="353"/>
      <c r="FM39" s="353"/>
      <c r="FN39" s="353"/>
      <c r="FO39" s="353"/>
      <c r="FP39" s="353"/>
      <c r="FQ39" s="353"/>
      <c r="FR39" s="321"/>
      <c r="FS39" s="321"/>
      <c r="FT39" s="321"/>
      <c r="FU39" s="321"/>
      <c r="FV39" s="328"/>
      <c r="FW39" s="328"/>
      <c r="FX39" s="354"/>
    </row>
    <row r="40" spans="2:180" x14ac:dyDescent="0.2">
      <c r="B40" s="99" t="s">
        <v>83</v>
      </c>
      <c r="F40" s="90">
        <f>F13+F22</f>
        <v>0.89999999999999991</v>
      </c>
      <c r="G40" s="211"/>
      <c r="H40" s="211"/>
      <c r="I40" s="211"/>
      <c r="J40" s="211"/>
      <c r="K40" s="211"/>
      <c r="L40" s="211"/>
      <c r="M40" s="5"/>
      <c r="N40" s="5"/>
      <c r="O40" s="5"/>
      <c r="P40" s="5"/>
      <c r="Q40" s="40"/>
      <c r="R40" s="40"/>
      <c r="S40" s="40"/>
      <c r="U40" s="99" t="s">
        <v>83</v>
      </c>
      <c r="Y40" s="84">
        <f>Y13+Y22</f>
        <v>0.90100000000000002</v>
      </c>
      <c r="Z40" s="142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48"/>
      <c r="AL40" s="48"/>
      <c r="AM40" s="48"/>
      <c r="AO40" s="99" t="s">
        <v>83</v>
      </c>
      <c r="AS40" s="84">
        <f>AS13+AS22</f>
        <v>0.85000000000000009</v>
      </c>
      <c r="AT40" s="142"/>
      <c r="AU40" s="14"/>
      <c r="AV40" s="14"/>
      <c r="AW40" s="14"/>
      <c r="AX40" s="14"/>
      <c r="AY40" s="14"/>
      <c r="AZ40" s="14"/>
      <c r="BA40" s="14"/>
      <c r="BB40" s="76"/>
      <c r="BC40" s="14"/>
      <c r="BD40" s="14"/>
      <c r="BE40" s="48"/>
      <c r="BF40" s="48"/>
      <c r="BG40" s="48"/>
      <c r="BI40" s="99" t="s">
        <v>83</v>
      </c>
      <c r="BO40" s="84">
        <f>BO13+BO22</f>
        <v>0.73530000000000006</v>
      </c>
      <c r="BP40" s="142"/>
      <c r="BQ40" s="14"/>
      <c r="BR40" s="14"/>
      <c r="BS40" s="14"/>
      <c r="BT40" s="14"/>
      <c r="BU40" s="14"/>
      <c r="BV40" s="14"/>
      <c r="BW40" s="14"/>
      <c r="BX40" s="76"/>
      <c r="BY40" s="14"/>
      <c r="BZ40" s="14"/>
      <c r="CA40" s="48"/>
      <c r="CB40" s="48"/>
      <c r="CC40" s="48"/>
      <c r="CE40" s="99" t="s">
        <v>83</v>
      </c>
      <c r="CF40" s="84">
        <f>CF13+CF22</f>
        <v>0.9</v>
      </c>
      <c r="CG40" s="142"/>
      <c r="CH40" s="14"/>
      <c r="CI40" s="14"/>
      <c r="CJ40" s="14"/>
      <c r="CK40" s="14"/>
      <c r="CL40" s="14"/>
      <c r="CM40" s="14"/>
      <c r="CN40" s="5"/>
      <c r="CO40" s="5"/>
      <c r="CP40" s="5"/>
      <c r="CQ40" s="5"/>
      <c r="CR40" s="40"/>
      <c r="CS40" s="40"/>
      <c r="CT40" s="48"/>
      <c r="CV40" s="99" t="s">
        <v>83</v>
      </c>
      <c r="CZ40" s="84">
        <f>CZ13+CZ22</f>
        <v>0.9</v>
      </c>
      <c r="DA40" s="142"/>
      <c r="DB40" s="14"/>
      <c r="DC40" s="14"/>
      <c r="DD40" s="14"/>
      <c r="DE40" s="14"/>
      <c r="DF40" s="14"/>
      <c r="DG40" s="14"/>
      <c r="DH40" s="5"/>
      <c r="DI40" s="5"/>
      <c r="DJ40" s="5"/>
      <c r="DK40" s="5"/>
      <c r="DL40" s="40"/>
      <c r="DM40" s="40"/>
      <c r="DN40" s="48"/>
      <c r="DP40" s="99" t="s">
        <v>83</v>
      </c>
      <c r="DQ40" s="22"/>
      <c r="DR40" s="22"/>
      <c r="DS40" s="22"/>
      <c r="DT40" s="22"/>
      <c r="DU40" s="22"/>
      <c r="DV40" s="84">
        <f>DV14+DV23</f>
        <v>0.89000000000000012</v>
      </c>
      <c r="DW40" s="335"/>
      <c r="DX40" s="353"/>
      <c r="DY40" s="353"/>
      <c r="DZ40" s="353"/>
      <c r="EA40" s="353"/>
      <c r="EB40" s="353"/>
      <c r="EC40" s="353"/>
      <c r="ED40" s="321"/>
      <c r="EE40" s="321"/>
      <c r="EF40" s="321"/>
      <c r="EG40" s="321"/>
      <c r="EH40" s="328"/>
      <c r="EI40" s="328"/>
      <c r="EJ40" s="354"/>
      <c r="EL40" s="99" t="s">
        <v>83</v>
      </c>
      <c r="EM40" s="22"/>
      <c r="EN40" s="22"/>
      <c r="EO40" s="22"/>
      <c r="EP40" s="84">
        <f>EP14+EP23</f>
        <v>0.87000000000000011</v>
      </c>
      <c r="EQ40" s="335"/>
      <c r="ER40" s="353"/>
      <c r="ES40" s="353"/>
      <c r="ET40" s="353"/>
      <c r="EU40" s="353"/>
      <c r="EV40" s="353"/>
      <c r="EW40" s="353"/>
      <c r="EX40" s="321"/>
      <c r="EY40" s="321"/>
      <c r="EZ40" s="321"/>
      <c r="FA40" s="321"/>
      <c r="FB40" s="328"/>
      <c r="FC40" s="328"/>
      <c r="FD40" s="354"/>
      <c r="FF40" s="99" t="s">
        <v>83</v>
      </c>
      <c r="FG40" s="22"/>
      <c r="FH40" s="22"/>
      <c r="FI40" s="22"/>
      <c r="FJ40" s="84">
        <f>FJ14+FJ23</f>
        <v>0.92</v>
      </c>
      <c r="FK40" s="335"/>
      <c r="FL40" s="353"/>
      <c r="FM40" s="353"/>
      <c r="FN40" s="353"/>
      <c r="FO40" s="353"/>
      <c r="FP40" s="353"/>
      <c r="FQ40" s="353"/>
      <c r="FR40" s="321"/>
      <c r="FS40" s="321"/>
      <c r="FT40" s="321"/>
      <c r="FU40" s="321"/>
      <c r="FV40" s="328"/>
      <c r="FW40" s="328"/>
      <c r="FX40" s="354"/>
    </row>
    <row r="41" spans="2:180" x14ac:dyDescent="0.2">
      <c r="B41" s="99" t="s">
        <v>3</v>
      </c>
      <c r="F41" s="90">
        <f>F30</f>
        <v>0.1</v>
      </c>
      <c r="G41" s="211"/>
      <c r="H41" s="211"/>
      <c r="I41" s="211"/>
      <c r="J41" s="211"/>
      <c r="K41" s="211"/>
      <c r="L41" s="211"/>
      <c r="M41" s="5"/>
      <c r="N41" s="5"/>
      <c r="O41" s="5"/>
      <c r="P41" s="5"/>
      <c r="Q41" s="40"/>
      <c r="R41" s="40"/>
      <c r="S41" s="40"/>
      <c r="U41" s="99" t="s">
        <v>3</v>
      </c>
      <c r="Y41" s="84">
        <f>Y30</f>
        <v>9.9000000000000005E-2</v>
      </c>
      <c r="Z41" s="142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48"/>
      <c r="AL41" s="48"/>
      <c r="AM41" s="48"/>
      <c r="AO41" s="99" t="s">
        <v>3</v>
      </c>
      <c r="AS41" s="84">
        <f>AS30</f>
        <v>0.15000000000000002</v>
      </c>
      <c r="AT41" s="142"/>
      <c r="AU41" s="14"/>
      <c r="AV41" s="14"/>
      <c r="AW41" s="14"/>
      <c r="AX41" s="14"/>
      <c r="AY41" s="14"/>
      <c r="AZ41" s="14"/>
      <c r="BA41" s="14"/>
      <c r="BB41" s="76"/>
      <c r="BC41" s="14"/>
      <c r="BD41" s="14"/>
      <c r="BE41" s="48"/>
      <c r="BF41" s="48"/>
      <c r="BG41" s="48"/>
      <c r="BI41" s="99" t="s">
        <v>3</v>
      </c>
      <c r="BO41" s="84">
        <f>BO30</f>
        <v>0.15570000000000001</v>
      </c>
      <c r="BP41" s="142"/>
      <c r="BQ41" s="14"/>
      <c r="BR41" s="14"/>
      <c r="BS41" s="14"/>
      <c r="BT41" s="14"/>
      <c r="BU41" s="14"/>
      <c r="BV41" s="14"/>
      <c r="BW41" s="14"/>
      <c r="BX41" s="76"/>
      <c r="BY41" s="14"/>
      <c r="BZ41" s="14"/>
      <c r="CA41" s="48"/>
      <c r="CB41" s="48"/>
      <c r="CC41" s="48"/>
      <c r="CE41" s="99" t="s">
        <v>3</v>
      </c>
      <c r="CF41" s="84">
        <f>CF30</f>
        <v>0.1</v>
      </c>
      <c r="CG41" s="142"/>
      <c r="CH41" s="14"/>
      <c r="CI41" s="14"/>
      <c r="CJ41" s="14"/>
      <c r="CK41" s="14"/>
      <c r="CL41" s="14"/>
      <c r="CM41" s="14"/>
      <c r="CN41" s="5"/>
      <c r="CO41" s="5"/>
      <c r="CP41" s="5"/>
      <c r="CQ41" s="5"/>
      <c r="CR41" s="40"/>
      <c r="CS41" s="40"/>
      <c r="CT41" s="48"/>
      <c r="CV41" s="99" t="s">
        <v>3</v>
      </c>
      <c r="CZ41" s="84">
        <f>CZ30</f>
        <v>0.1</v>
      </c>
      <c r="DA41" s="142"/>
      <c r="DB41" s="14"/>
      <c r="DC41" s="14"/>
      <c r="DD41" s="14"/>
      <c r="DE41" s="14"/>
      <c r="DF41" s="14"/>
      <c r="DG41" s="14"/>
      <c r="DH41" s="5"/>
      <c r="DI41" s="5"/>
      <c r="DJ41" s="5"/>
      <c r="DK41" s="5"/>
      <c r="DL41" s="40"/>
      <c r="DM41" s="40"/>
      <c r="DN41" s="48"/>
      <c r="DP41" s="99" t="s">
        <v>3</v>
      </c>
      <c r="DQ41" s="22"/>
      <c r="DR41" s="22"/>
      <c r="DS41" s="22"/>
      <c r="DT41" s="22"/>
      <c r="DU41" s="22"/>
      <c r="DV41" s="84">
        <f>DV31</f>
        <v>0.11000000000000001</v>
      </c>
      <c r="DW41" s="335"/>
      <c r="DX41" s="353"/>
      <c r="DY41" s="353"/>
      <c r="DZ41" s="353"/>
      <c r="EA41" s="353"/>
      <c r="EB41" s="353"/>
      <c r="EC41" s="353"/>
      <c r="ED41" s="321"/>
      <c r="EE41" s="321"/>
      <c r="EF41" s="321"/>
      <c r="EG41" s="321"/>
      <c r="EH41" s="328"/>
      <c r="EI41" s="328"/>
      <c r="EJ41" s="354"/>
      <c r="EL41" s="99" t="s">
        <v>3</v>
      </c>
      <c r="EM41" s="22"/>
      <c r="EN41" s="22"/>
      <c r="EO41" s="22"/>
      <c r="EP41" s="84">
        <f>EP31</f>
        <v>0.13</v>
      </c>
      <c r="EQ41" s="335"/>
      <c r="ER41" s="353"/>
      <c r="ES41" s="353"/>
      <c r="ET41" s="353"/>
      <c r="EU41" s="353"/>
      <c r="EV41" s="353"/>
      <c r="EW41" s="353"/>
      <c r="EX41" s="321"/>
      <c r="EY41" s="321"/>
      <c r="EZ41" s="321"/>
      <c r="FA41" s="321"/>
      <c r="FB41" s="328"/>
      <c r="FC41" s="328"/>
      <c r="FD41" s="354"/>
      <c r="FF41" s="99" t="s">
        <v>3</v>
      </c>
      <c r="FG41" s="22"/>
      <c r="FH41" s="22"/>
      <c r="FI41" s="22"/>
      <c r="FJ41" s="84">
        <f>FJ31</f>
        <v>0.08</v>
      </c>
      <c r="FK41" s="335"/>
      <c r="FL41" s="353"/>
      <c r="FM41" s="353"/>
      <c r="FN41" s="353"/>
      <c r="FO41" s="353"/>
      <c r="FP41" s="353"/>
      <c r="FQ41" s="353"/>
      <c r="FR41" s="321"/>
      <c r="FS41" s="321"/>
      <c r="FT41" s="321"/>
      <c r="FU41" s="321"/>
      <c r="FV41" s="328"/>
      <c r="FW41" s="328"/>
      <c r="FX41" s="354"/>
    </row>
    <row r="42" spans="2:180" x14ac:dyDescent="0.2">
      <c r="B42" s="99" t="s">
        <v>11</v>
      </c>
      <c r="F42" s="90">
        <f>F37</f>
        <v>0</v>
      </c>
      <c r="G42" s="211"/>
      <c r="H42" s="211"/>
      <c r="I42" s="211"/>
      <c r="J42" s="211"/>
      <c r="K42" s="211"/>
      <c r="L42" s="211"/>
      <c r="M42" s="5"/>
      <c r="N42" s="5"/>
      <c r="O42" s="5"/>
      <c r="P42" s="5"/>
      <c r="Q42" s="40"/>
      <c r="R42" s="40"/>
      <c r="S42" s="40"/>
      <c r="U42" s="99" t="s">
        <v>11</v>
      </c>
      <c r="Y42" s="84">
        <f>Y37</f>
        <v>0</v>
      </c>
      <c r="Z42" s="142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48"/>
      <c r="AL42" s="48"/>
      <c r="AM42" s="48"/>
      <c r="AO42" s="99" t="s">
        <v>11</v>
      </c>
      <c r="AS42" s="84">
        <f>AS37</f>
        <v>0</v>
      </c>
      <c r="AT42" s="142"/>
      <c r="AU42" s="14"/>
      <c r="AV42" s="14"/>
      <c r="AW42" s="14"/>
      <c r="AX42" s="14"/>
      <c r="AY42" s="14"/>
      <c r="AZ42" s="14"/>
      <c r="BA42" s="14"/>
      <c r="BB42" s="76"/>
      <c r="BC42" s="14"/>
      <c r="BD42" s="14"/>
      <c r="BE42" s="48"/>
      <c r="BF42" s="48"/>
      <c r="BG42" s="48"/>
      <c r="BI42" s="99" t="s">
        <v>11</v>
      </c>
      <c r="BO42" s="84">
        <f>BO37</f>
        <v>0.10900000000000001</v>
      </c>
      <c r="BP42" s="142"/>
      <c r="BQ42" s="14"/>
      <c r="BR42" s="14"/>
      <c r="BS42" s="14"/>
      <c r="BT42" s="14"/>
      <c r="BU42" s="14"/>
      <c r="BV42" s="14"/>
      <c r="BW42" s="14"/>
      <c r="BX42" s="76"/>
      <c r="BY42" s="14"/>
      <c r="BZ42" s="14"/>
      <c r="CA42" s="48"/>
      <c r="CB42" s="48"/>
      <c r="CC42" s="48"/>
      <c r="CE42" s="99" t="s">
        <v>11</v>
      </c>
      <c r="CF42" s="84">
        <f>CF37</f>
        <v>0</v>
      </c>
      <c r="CG42" s="142"/>
      <c r="CH42" s="14"/>
      <c r="CI42" s="14"/>
      <c r="CJ42" s="14"/>
      <c r="CK42" s="14"/>
      <c r="CL42" s="14"/>
      <c r="CM42" s="14"/>
      <c r="CN42" s="5"/>
      <c r="CO42" s="5"/>
      <c r="CP42" s="5"/>
      <c r="CQ42" s="5"/>
      <c r="CR42" s="40"/>
      <c r="CS42" s="40"/>
      <c r="CT42" s="48"/>
      <c r="CV42" s="99" t="s">
        <v>11</v>
      </c>
      <c r="CZ42" s="84">
        <f>CZ37</f>
        <v>0</v>
      </c>
      <c r="DA42" s="142"/>
      <c r="DB42" s="14"/>
      <c r="DC42" s="14"/>
      <c r="DD42" s="14"/>
      <c r="DE42" s="14"/>
      <c r="DF42" s="14"/>
      <c r="DG42" s="14"/>
      <c r="DH42" s="5"/>
      <c r="DI42" s="5"/>
      <c r="DJ42" s="5"/>
      <c r="DK42" s="5"/>
      <c r="DL42" s="40"/>
      <c r="DM42" s="40"/>
      <c r="DN42" s="48"/>
      <c r="DP42" s="99" t="s">
        <v>11</v>
      </c>
      <c r="DQ42" s="22"/>
      <c r="DR42" s="22"/>
      <c r="DS42" s="22"/>
      <c r="DT42" s="22"/>
      <c r="DU42" s="22"/>
      <c r="DV42" s="84">
        <f>DV37</f>
        <v>0</v>
      </c>
      <c r="DW42" s="335"/>
      <c r="DX42" s="353"/>
      <c r="DY42" s="353"/>
      <c r="DZ42" s="353"/>
      <c r="EA42" s="353"/>
      <c r="EB42" s="353"/>
      <c r="EC42" s="353"/>
      <c r="ED42" s="321"/>
      <c r="EE42" s="321"/>
      <c r="EF42" s="321"/>
      <c r="EG42" s="321"/>
      <c r="EH42" s="328"/>
      <c r="EI42" s="328"/>
      <c r="EJ42" s="354"/>
      <c r="EL42" s="99" t="s">
        <v>11</v>
      </c>
      <c r="EM42" s="22"/>
      <c r="EN42" s="22"/>
      <c r="EO42" s="22"/>
      <c r="EP42" s="84">
        <f>EP37</f>
        <v>0</v>
      </c>
      <c r="EQ42" s="335"/>
      <c r="ER42" s="353"/>
      <c r="ES42" s="353"/>
      <c r="ET42" s="353"/>
      <c r="EU42" s="353"/>
      <c r="EV42" s="353"/>
      <c r="EW42" s="353"/>
      <c r="EX42" s="321"/>
      <c r="EY42" s="321"/>
      <c r="EZ42" s="321"/>
      <c r="FA42" s="321"/>
      <c r="FB42" s="328"/>
      <c r="FC42" s="328"/>
      <c r="FD42" s="354"/>
      <c r="FF42" s="99" t="s">
        <v>11</v>
      </c>
      <c r="FG42" s="22"/>
      <c r="FH42" s="22"/>
      <c r="FI42" s="22"/>
      <c r="FJ42" s="84">
        <f>FJ37</f>
        <v>0</v>
      </c>
      <c r="FK42" s="335"/>
      <c r="FL42" s="353"/>
      <c r="FM42" s="353"/>
      <c r="FN42" s="353"/>
      <c r="FO42" s="353"/>
      <c r="FP42" s="353"/>
      <c r="FQ42" s="353"/>
      <c r="FR42" s="321"/>
      <c r="FS42" s="321"/>
      <c r="FT42" s="321"/>
      <c r="FU42" s="321"/>
      <c r="FV42" s="328"/>
      <c r="FW42" s="328"/>
      <c r="FX42" s="354"/>
    </row>
    <row r="43" spans="2:180" s="7" customFormat="1" x14ac:dyDescent="0.2">
      <c r="B43" s="109" t="s">
        <v>10</v>
      </c>
      <c r="C43" s="205"/>
      <c r="D43" s="205"/>
      <c r="E43" s="205"/>
      <c r="F43" s="110">
        <f>SUM(F$30,F$22,F$13,F$36)</f>
        <v>1</v>
      </c>
      <c r="G43" s="222"/>
      <c r="H43" s="222"/>
      <c r="I43" s="222"/>
      <c r="J43" s="222"/>
      <c r="K43" s="222"/>
      <c r="L43" s="222"/>
      <c r="M43" s="10"/>
      <c r="N43" s="10"/>
      <c r="O43" s="10"/>
      <c r="P43" s="10"/>
      <c r="Q43" s="44"/>
      <c r="R43" s="44"/>
      <c r="S43" s="44"/>
      <c r="U43" s="109" t="s">
        <v>10</v>
      </c>
      <c r="V43" s="205"/>
      <c r="W43" s="205"/>
      <c r="X43" s="205"/>
      <c r="Y43" s="152">
        <f>SUM(Y$30,Y$22,Y$13,Y$36)</f>
        <v>1</v>
      </c>
      <c r="Z43" s="15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44"/>
      <c r="AL43" s="44"/>
      <c r="AM43" s="44"/>
      <c r="AO43" s="109" t="s">
        <v>10</v>
      </c>
      <c r="AP43" s="205"/>
      <c r="AQ43" s="205"/>
      <c r="AR43" s="205"/>
      <c r="AS43" s="152">
        <f>SUM(AS$30,AS$22,AS$13,AS$37)</f>
        <v>1</v>
      </c>
      <c r="AT43" s="153"/>
      <c r="AU43" s="10"/>
      <c r="AV43" s="10"/>
      <c r="AW43" s="10"/>
      <c r="AX43" s="10"/>
      <c r="AY43" s="10"/>
      <c r="AZ43" s="10"/>
      <c r="BA43" s="10"/>
      <c r="BB43" s="28"/>
      <c r="BC43" s="10"/>
      <c r="BD43" s="10"/>
      <c r="BE43" s="44"/>
      <c r="BF43" s="44"/>
      <c r="BG43" s="44"/>
      <c r="BI43" s="109" t="s">
        <v>10</v>
      </c>
      <c r="BJ43" s="205"/>
      <c r="BK43" s="205"/>
      <c r="BL43" s="205"/>
      <c r="BM43" s="205"/>
      <c r="BN43" s="205"/>
      <c r="BO43" s="152">
        <f>SUM(BO$30,BO$22,BO$13,BO$37)</f>
        <v>1</v>
      </c>
      <c r="BP43" s="153"/>
      <c r="BQ43" s="10"/>
      <c r="BR43" s="10"/>
      <c r="BS43" s="10"/>
      <c r="BT43" s="10"/>
      <c r="BU43" s="10"/>
      <c r="BV43" s="10"/>
      <c r="BW43" s="10"/>
      <c r="BX43" s="28"/>
      <c r="BY43" s="10"/>
      <c r="BZ43" s="10"/>
      <c r="CA43" s="44"/>
      <c r="CB43" s="44"/>
      <c r="CC43" s="44"/>
      <c r="CE43" s="109" t="s">
        <v>10</v>
      </c>
      <c r="CF43" s="152">
        <f>SUM(CF$30,CF$22,CF$13,CF$36)</f>
        <v>1</v>
      </c>
      <c r="CG43" s="153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44"/>
      <c r="CS43" s="44"/>
      <c r="CT43" s="44"/>
      <c r="CV43" s="109" t="s">
        <v>10</v>
      </c>
      <c r="CW43" s="205"/>
      <c r="CX43" s="205"/>
      <c r="CY43" s="205"/>
      <c r="CZ43" s="152">
        <f>SUM(CZ$30,CZ$22,CZ$13,CZ$36)</f>
        <v>1</v>
      </c>
      <c r="DA43" s="153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44"/>
      <c r="DM43" s="44"/>
      <c r="DN43" s="44"/>
      <c r="DP43" s="109" t="s">
        <v>10</v>
      </c>
      <c r="DQ43" s="205"/>
      <c r="DR43" s="205"/>
      <c r="DS43" s="205"/>
      <c r="DT43" s="205"/>
      <c r="DU43" s="205"/>
      <c r="DV43" s="152">
        <f>SUM(DV$31,DV$23,DV$14,DV$37)</f>
        <v>1</v>
      </c>
      <c r="DW43" s="355"/>
      <c r="DX43" s="332"/>
      <c r="DY43" s="332"/>
      <c r="DZ43" s="332"/>
      <c r="EA43" s="332"/>
      <c r="EB43" s="332"/>
      <c r="EC43" s="332"/>
      <c r="ED43" s="332"/>
      <c r="EE43" s="332"/>
      <c r="EF43" s="332"/>
      <c r="EG43" s="332"/>
      <c r="EH43" s="333"/>
      <c r="EI43" s="333"/>
      <c r="EJ43" s="333"/>
      <c r="EL43" s="109" t="s">
        <v>10</v>
      </c>
      <c r="EM43" s="205"/>
      <c r="EN43" s="205"/>
      <c r="EO43" s="205"/>
      <c r="EP43" s="152">
        <f>SUM(EP$31,EP$23,EP$14,EP$37)</f>
        <v>1</v>
      </c>
      <c r="EQ43" s="355"/>
      <c r="ER43" s="332"/>
      <c r="ES43" s="332"/>
      <c r="ET43" s="332"/>
      <c r="EU43" s="332"/>
      <c r="EV43" s="332"/>
      <c r="EW43" s="332"/>
      <c r="EX43" s="332"/>
      <c r="EY43" s="332"/>
      <c r="EZ43" s="332"/>
      <c r="FA43" s="332"/>
      <c r="FB43" s="333"/>
      <c r="FC43" s="333"/>
      <c r="FD43" s="333"/>
      <c r="FF43" s="109" t="s">
        <v>10</v>
      </c>
      <c r="FG43" s="205"/>
      <c r="FH43" s="205"/>
      <c r="FI43" s="205"/>
      <c r="FJ43" s="152">
        <f>SUM(FJ$31,FJ$23,FJ$14,FJ$37)</f>
        <v>1</v>
      </c>
      <c r="FK43" s="355"/>
      <c r="FL43" s="332"/>
      <c r="FM43" s="332"/>
      <c r="FN43" s="332"/>
      <c r="FO43" s="332"/>
      <c r="FP43" s="332"/>
      <c r="FQ43" s="332"/>
      <c r="FR43" s="332"/>
      <c r="FS43" s="332"/>
      <c r="FT43" s="332"/>
      <c r="FU43" s="332"/>
      <c r="FV43" s="333"/>
      <c r="FW43" s="333"/>
      <c r="FX43" s="333"/>
    </row>
    <row r="44" spans="2:180" x14ac:dyDescent="0.2">
      <c r="F44" s="90"/>
      <c r="G44" s="211"/>
      <c r="H44" s="211"/>
      <c r="I44" s="211"/>
      <c r="J44" s="211"/>
      <c r="K44" s="211"/>
      <c r="L44" s="211"/>
      <c r="M44" s="5"/>
      <c r="N44" s="5"/>
      <c r="O44" s="5"/>
      <c r="P44" s="5"/>
      <c r="Q44" s="40"/>
      <c r="R44" s="40"/>
      <c r="S44" s="40"/>
      <c r="Y44" s="84"/>
      <c r="Z44" s="142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48"/>
      <c r="AL44" s="48"/>
      <c r="AM44" s="48"/>
      <c r="AS44" s="84"/>
      <c r="AT44" s="142"/>
      <c r="AU44" s="14"/>
      <c r="AV44" s="14"/>
      <c r="AW44" s="14"/>
      <c r="AX44" s="14"/>
      <c r="AY44" s="14"/>
      <c r="AZ44" s="14"/>
      <c r="BA44" s="14"/>
      <c r="BB44" s="76"/>
      <c r="BC44" s="14"/>
      <c r="BD44" s="14"/>
      <c r="BE44" s="48"/>
      <c r="BF44" s="48"/>
      <c r="BG44" s="48"/>
      <c r="BO44" s="84"/>
      <c r="BP44" s="142"/>
      <c r="BQ44" s="14"/>
      <c r="BR44" s="14"/>
      <c r="BS44" s="14"/>
      <c r="BT44" s="14"/>
      <c r="BU44" s="14"/>
      <c r="BV44" s="14"/>
      <c r="BW44" s="14"/>
      <c r="BX44" s="76"/>
      <c r="BY44" s="14"/>
      <c r="BZ44" s="14"/>
      <c r="CA44" s="48"/>
      <c r="CB44" s="48"/>
      <c r="CC44" s="48"/>
      <c r="CF44" s="84"/>
      <c r="CG44" s="142"/>
      <c r="CH44" s="14"/>
      <c r="CI44" s="14"/>
      <c r="CJ44" s="14"/>
      <c r="CK44" s="14"/>
      <c r="CL44" s="14"/>
      <c r="CM44" s="14"/>
      <c r="CN44" s="5"/>
      <c r="CO44" s="5"/>
      <c r="CP44" s="5"/>
      <c r="CQ44" s="5"/>
      <c r="CR44" s="40"/>
      <c r="CS44" s="40"/>
      <c r="CT44" s="48"/>
      <c r="CZ44" s="84"/>
      <c r="DA44" s="142"/>
      <c r="DB44" s="14"/>
      <c r="DC44" s="14"/>
      <c r="DD44" s="14"/>
      <c r="DE44" s="14"/>
      <c r="DF44" s="14"/>
      <c r="DG44" s="14"/>
      <c r="DH44" s="5"/>
      <c r="DI44" s="5"/>
      <c r="DJ44" s="5"/>
      <c r="DK44" s="5"/>
      <c r="DL44" s="40"/>
      <c r="DM44" s="40"/>
      <c r="DN44" s="48"/>
      <c r="DQ44" s="22"/>
      <c r="DR44" s="22"/>
      <c r="DS44" s="22"/>
      <c r="DT44" s="22"/>
      <c r="DU44" s="22"/>
      <c r="DV44" s="352"/>
      <c r="DW44" s="335"/>
      <c r="DX44" s="353"/>
      <c r="DY44" s="353"/>
      <c r="DZ44" s="353"/>
      <c r="EA44" s="353"/>
      <c r="EB44" s="353"/>
      <c r="EC44" s="353"/>
      <c r="ED44" s="321"/>
      <c r="EE44" s="321"/>
      <c r="EF44" s="321"/>
      <c r="EG44" s="321"/>
      <c r="EH44" s="328"/>
      <c r="EI44" s="328"/>
      <c r="EJ44" s="328"/>
      <c r="EL44" s="99"/>
      <c r="EM44" s="22"/>
      <c r="EN44" s="22"/>
      <c r="EO44" s="22"/>
      <c r="EP44" s="352"/>
      <c r="EQ44" s="335"/>
      <c r="ER44" s="353"/>
      <c r="ES44" s="353"/>
      <c r="ET44" s="353"/>
      <c r="EU44" s="353"/>
      <c r="EV44" s="353"/>
      <c r="EW44" s="353"/>
      <c r="EX44" s="321"/>
      <c r="EY44" s="321"/>
      <c r="EZ44" s="321"/>
      <c r="FA44" s="321"/>
      <c r="FB44" s="328"/>
      <c r="FC44" s="328"/>
      <c r="FD44" s="328"/>
      <c r="FF44" s="99"/>
      <c r="FG44" s="22"/>
      <c r="FH44" s="22"/>
      <c r="FI44" s="22"/>
      <c r="FJ44" s="352"/>
      <c r="FK44" s="335"/>
      <c r="FL44" s="353"/>
      <c r="FM44" s="353"/>
      <c r="FN44" s="353"/>
      <c r="FO44" s="353"/>
      <c r="FP44" s="353"/>
      <c r="FQ44" s="353"/>
      <c r="FR44" s="321"/>
      <c r="FS44" s="321"/>
      <c r="FT44" s="321"/>
      <c r="FU44" s="321"/>
      <c r="FV44" s="328"/>
      <c r="FW44" s="328"/>
      <c r="FX44" s="328"/>
    </row>
    <row r="45" spans="2:180" s="3" customFormat="1" x14ac:dyDescent="0.2">
      <c r="B45" s="106" t="s">
        <v>38</v>
      </c>
      <c r="C45" s="204"/>
      <c r="D45" s="204"/>
      <c r="E45" s="204"/>
      <c r="F45" s="92"/>
      <c r="G45" s="15">
        <f t="shared" ref="G45:L45" si="119">(G13*$F$13)+(G22*$F$22)+(G30*$F$30)+(G37*$F$37)</f>
        <v>-0.34165000000000001</v>
      </c>
      <c r="H45" s="15">
        <f t="shared" si="119"/>
        <v>0.28863999999999995</v>
      </c>
      <c r="I45" s="15">
        <f t="shared" si="119"/>
        <v>0.14519000000000001</v>
      </c>
      <c r="J45" s="15">
        <f t="shared" si="119"/>
        <v>-2.7539999999999995E-2</v>
      </c>
      <c r="K45" s="15">
        <f t="shared" si="119"/>
        <v>0.15769</v>
      </c>
      <c r="L45" s="15">
        <f t="shared" si="119"/>
        <v>0.24243000000000003</v>
      </c>
      <c r="M45" s="15">
        <f t="shared" ref="M45:R45" si="120">(M13*$F$13)+(M22*$F$22)+(M30*$F$30)+(M37*$F$37)</f>
        <v>6.6840000000000011E-2</v>
      </c>
      <c r="N45" s="68">
        <f t="shared" si="120"/>
        <v>-9.8499999999999994E-3</v>
      </c>
      <c r="O45" s="15">
        <f t="shared" si="120"/>
        <v>9.3929999999999986E-2</v>
      </c>
      <c r="P45" s="15">
        <f t="shared" si="120"/>
        <v>0.21318000000000001</v>
      </c>
      <c r="Q45" s="45">
        <f t="shared" si="120"/>
        <v>-7.467E-2</v>
      </c>
      <c r="R45" s="45">
        <f t="shared" si="120"/>
        <v>0.11778999999999999</v>
      </c>
      <c r="S45" s="40">
        <f t="shared" ref="S45:S46" si="121">(((1+G45)*(1+H45)*(1+I45)*(1+J45)*(1+K45)*(1+L45)*(1+M45)*(1+N45)*(1+O45)*(1+P45)*(1+Q45)*(1+R45))^(1/(11+(2/12))))-1</f>
        <v>6.2624316378559364E-2</v>
      </c>
      <c r="U45" s="106" t="s">
        <v>38</v>
      </c>
      <c r="V45" s="204"/>
      <c r="W45" s="204"/>
      <c r="X45" s="204"/>
      <c r="Y45" s="134"/>
      <c r="Z45" s="145"/>
      <c r="AA45" s="15">
        <f t="shared" ref="AA45:AF45" si="122">($Y$13*AA13)+($Y$22*AA22)+($Y$30*AA30)+($Y$37*AA37)</f>
        <v>-0.35611899999999996</v>
      </c>
      <c r="AB45" s="15">
        <f t="shared" si="122"/>
        <v>0.33009339999999998</v>
      </c>
      <c r="AC45" s="15">
        <f t="shared" si="122"/>
        <v>0.14854309999999998</v>
      </c>
      <c r="AD45" s="15">
        <f t="shared" si="122"/>
        <v>-4.3294399999999997E-2</v>
      </c>
      <c r="AE45" s="15">
        <f t="shared" si="122"/>
        <v>0.1634148</v>
      </c>
      <c r="AF45" s="15">
        <f t="shared" si="122"/>
        <v>0.22205540000000001</v>
      </c>
      <c r="AG45" s="15">
        <f t="shared" ref="AG45:AL45" si="123">($Y$13*AG13)+($Y$22*AG22)+($Y$30*AG30)+($Y$37*AG37)</f>
        <v>6.0667000000000006E-2</v>
      </c>
      <c r="AH45" s="15">
        <f t="shared" si="123"/>
        <v>-2.5083999999999995E-2</v>
      </c>
      <c r="AI45" s="15">
        <f t="shared" si="123"/>
        <v>0.10685719999999999</v>
      </c>
      <c r="AJ45" s="15">
        <f t="shared" si="123"/>
        <v>0.21015720000000002</v>
      </c>
      <c r="AK45" s="15">
        <f t="shared" si="123"/>
        <v>-9.1130500000000003E-2</v>
      </c>
      <c r="AL45" s="15">
        <f t="shared" si="123"/>
        <v>0.1151604</v>
      </c>
      <c r="AM45" s="40">
        <f t="shared" ref="AM45:AM46" si="124">(((1+AA45)*(1+AB45)*(1+AC45)*(1+AD45)*(1+AE45)*(1+AF45)*(1+AG45)*(1+AH45)*(1+AI45)*(1+AJ45)*(1+AK45)*(1+AL45))^(1/(11+(2/12))))-1</f>
        <v>5.807288102977548E-2</v>
      </c>
      <c r="AO45" s="106" t="s">
        <v>38</v>
      </c>
      <c r="AP45" s="204"/>
      <c r="AQ45" s="204"/>
      <c r="AR45" s="204"/>
      <c r="AS45" s="134"/>
      <c r="AT45" s="223"/>
      <c r="AU45" s="235">
        <f t="shared" ref="AU45:BD45" si="125">AU13*$AS$13+AU22*$AS$22+AU30*$AS$30+AU37*$AS$37</f>
        <v>-0.31574679999999999</v>
      </c>
      <c r="AV45" s="50">
        <f t="shared" si="125"/>
        <v>0.26354499999999997</v>
      </c>
      <c r="AW45" s="50">
        <f t="shared" si="125"/>
        <v>0.14007900000000001</v>
      </c>
      <c r="AX45" s="50">
        <f t="shared" si="125"/>
        <v>-1.7844800000000001E-2</v>
      </c>
      <c r="AY45" s="50">
        <f t="shared" si="125"/>
        <v>0.14475919999999998</v>
      </c>
      <c r="AZ45" s="50">
        <f t="shared" si="125"/>
        <v>0.23098160000000001</v>
      </c>
      <c r="BA45" s="50">
        <f t="shared" si="125"/>
        <v>7.5780199999999978E-2</v>
      </c>
      <c r="BB45" s="50">
        <f t="shared" si="125"/>
        <v>-1.1241599999999999E-2</v>
      </c>
      <c r="BC45" s="50">
        <f t="shared" si="125"/>
        <v>9.4055199999999978E-2</v>
      </c>
      <c r="BD45" s="50">
        <f t="shared" si="125"/>
        <v>0.19646480000000002</v>
      </c>
      <c r="BE45" s="50">
        <f>BE13*$AS$13+BE22*$AS$22+BE30*$AS$30+BE37*$AS$37</f>
        <v>-6.728039999999999E-2</v>
      </c>
      <c r="BF45" s="50">
        <f>BF13*$AS$13+BF22*$AS$22+BF30*$AS$30+BF37*$AS$37</f>
        <v>0.11360959999999999</v>
      </c>
      <c r="BG45" s="40">
        <f t="shared" ref="BG45:BG46" si="126">(((1+AU45)*(1+AV45)*(1+AW45)*(1+AX45)*(1+AY45)*(1+AZ45)*(1+BA45)*(1+BB45)*(1+BC45)*(1+BD45)*(1+BE45)*(1+BF45))^(1/(11+(2/12))))-1</f>
        <v>6.2745145655752399E-2</v>
      </c>
      <c r="BI45" s="106" t="s">
        <v>38</v>
      </c>
      <c r="BJ45" s="204"/>
      <c r="BK45" s="204"/>
      <c r="BL45" s="204"/>
      <c r="BM45" s="204"/>
      <c r="BN45" s="204"/>
      <c r="BO45" s="134"/>
      <c r="BP45" s="145"/>
      <c r="BQ45" s="15">
        <f t="shared" ref="BQ45:BV45" si="127">($BO$13*BQ13)+($BO$22*BQ22)+($BO$30*BQ30)+($BO$37*BQ37)</f>
        <v>-0.32505680999999997</v>
      </c>
      <c r="BR45" s="15">
        <f t="shared" si="127"/>
        <v>0.31687979999999999</v>
      </c>
      <c r="BS45" s="15">
        <f t="shared" si="127"/>
        <v>0.16069570000000002</v>
      </c>
      <c r="BT45" s="15">
        <f t="shared" si="127"/>
        <v>-3.1162579999999999E-2</v>
      </c>
      <c r="BU45" s="15">
        <f t="shared" si="127"/>
        <v>0.15717053</v>
      </c>
      <c r="BV45" s="15">
        <f t="shared" si="127"/>
        <v>0.21329587999999999</v>
      </c>
      <c r="BW45" s="15">
        <f t="shared" ref="BW45:CB45" si="128">($BO$13*BW13)+($BO$22*BW22)+($BO$30*BW30)+($BO$37*BW37)</f>
        <v>3.5142409999999999E-2</v>
      </c>
      <c r="BX45" s="17">
        <f t="shared" si="128"/>
        <v>-3.3516730000000002E-2</v>
      </c>
      <c r="BY45" s="15">
        <f t="shared" si="128"/>
        <v>0.11947922000000001</v>
      </c>
      <c r="BZ45" s="15">
        <f t="shared" si="128"/>
        <v>0.18446681000000004</v>
      </c>
      <c r="CA45" s="45">
        <f t="shared" si="128"/>
        <v>-9.3590320000000005E-2</v>
      </c>
      <c r="CB45" s="45">
        <f t="shared" si="128"/>
        <v>0.10310314</v>
      </c>
      <c r="CC45" s="40">
        <f t="shared" ref="CC45:CC46" si="129">(((1+BQ45)*(1+BR45)*(1+BS45)*(1+BT45)*(1+BU45)*(1+BV45)*(1+BW45)*(1+BX45)*(1+BY45)*(1+BZ45)*(1+CA45)*(1+CB45))^(1/(11+(1/12))))-1</f>
        <v>5.7656711741615796E-2</v>
      </c>
      <c r="CE45" s="106" t="s">
        <v>38</v>
      </c>
      <c r="CF45" s="134"/>
      <c r="CG45" s="145"/>
      <c r="CH45" s="216">
        <f t="shared" ref="CH45:CM45" si="130">($CF$13*CH13)+($CF$22*CH22)+($CF$30*CH30)+($CF$37*CH37)</f>
        <v>-0.36672199999999999</v>
      </c>
      <c r="CI45" s="217">
        <f>($CF$13*CI13)+($CF$22*CI22)+($CF$30*CI30)+($CF$37*CI37)</f>
        <v>0.371332</v>
      </c>
      <c r="CJ45" s="217">
        <f t="shared" si="130"/>
        <v>0.15163599999999999</v>
      </c>
      <c r="CK45" s="217">
        <f t="shared" si="130"/>
        <v>-7.0216000000000001E-2</v>
      </c>
      <c r="CL45" s="217">
        <f t="shared" si="130"/>
        <v>0.16378700000000002</v>
      </c>
      <c r="CM45" s="217">
        <f t="shared" si="130"/>
        <v>0.17310700000000001</v>
      </c>
      <c r="CN45" s="15">
        <f>($CF$13*CN13)+($CF$22*CN22)+($CF$30*CN30)+($CF$37*CN37)</f>
        <v>4.4781000000000008E-2</v>
      </c>
      <c r="CO45" s="15">
        <f t="shared" ref="CO45:CR45" si="131">($CF$13*CO13)+($CF$22*CO22)+($CF$30*CO30)+($CF$37*CO37)</f>
        <v>-4.0878999999999999E-2</v>
      </c>
      <c r="CP45" s="15">
        <f t="shared" si="131"/>
        <v>9.0157000000000001E-2</v>
      </c>
      <c r="CQ45" s="15">
        <f t="shared" si="131"/>
        <v>0.24188600000000002</v>
      </c>
      <c r="CR45" s="15">
        <f t="shared" si="131"/>
        <v>-9.1526999999999997E-2</v>
      </c>
      <c r="CS45" s="15">
        <f t="shared" ref="CS45" si="132">($CF$13*CS13)+($CF$22*CS22)+($CF$30*CS30)+($CF$37*CS37)</f>
        <v>9.9192000000000002E-2</v>
      </c>
      <c r="CT45" s="40">
        <f t="shared" ref="CT45:CT46" si="133">(((1+CH45)*(1+CI45)*(1+CJ45)*(1+CK45)*(1+CL45)*(1+CM45)*(1+CN45)*(1+CO45)*(1+CP45)*(1+CQ45)*(1+CR45)*(1+CS45))^(1/(11+(2/12))))-1</f>
        <v>4.9758969776644291E-2</v>
      </c>
      <c r="CV45" s="106" t="s">
        <v>38</v>
      </c>
      <c r="CW45" s="204"/>
      <c r="CX45" s="204"/>
      <c r="CY45" s="204"/>
      <c r="CZ45" s="134"/>
      <c r="DA45" s="145"/>
      <c r="DB45" s="15">
        <f t="shared" ref="DB45:DG45" si="134">($CZ$13*DB13)+($CZ$22*DB22)+($CZ$30*DB30)+($CZ$37*DB37)</f>
        <v>-0.35056599999999999</v>
      </c>
      <c r="DC45" s="15">
        <f t="shared" si="134"/>
        <v>0.33749649999999998</v>
      </c>
      <c r="DD45" s="15">
        <f t="shared" si="134"/>
        <v>0.14970299999999997</v>
      </c>
      <c r="DE45" s="15">
        <f t="shared" si="134"/>
        <v>-3.9096499999999999E-2</v>
      </c>
      <c r="DF45" s="15">
        <f t="shared" si="134"/>
        <v>0.16457050000000001</v>
      </c>
      <c r="DG45" s="15">
        <f t="shared" si="134"/>
        <v>0.25496650000000004</v>
      </c>
      <c r="DH45" s="15">
        <f t="shared" ref="DH45:DM45" si="135">($CZ$13*DH13)+($CZ$22*DH22)+($CZ$30*DH30)+($CZ$37*DH37)</f>
        <v>5.2200999999999997E-2</v>
      </c>
      <c r="DI45" s="17">
        <f t="shared" si="135"/>
        <v>-9.9094999999999999E-3</v>
      </c>
      <c r="DJ45" s="15">
        <f t="shared" si="135"/>
        <v>7.676150000000001E-2</v>
      </c>
      <c r="DK45" s="15">
        <f t="shared" si="135"/>
        <v>0.23432899999999998</v>
      </c>
      <c r="DL45" s="45">
        <f t="shared" si="135"/>
        <v>-7.6890000000000014E-2</v>
      </c>
      <c r="DM45" s="45">
        <f t="shared" si="135"/>
        <v>0.11954250000000001</v>
      </c>
      <c r="DN45" s="40">
        <f t="shared" ref="DN45:DN46" si="136">(((1+DB45)*(1+DC45)*(1+DD45)*(1+DE45)*(1+DF45)*(1+DG45)*(1+DH45)*(1+DI45)*(1+DJ45)*(1+DK45)*(1+DL45)*(1+DM45))^(1/(11+(2/12))))-1</f>
        <v>6.4364472475191947E-2</v>
      </c>
      <c r="DP45" s="106" t="s">
        <v>38</v>
      </c>
      <c r="DQ45" s="204"/>
      <c r="DR45" s="204"/>
      <c r="DS45" s="204"/>
      <c r="DT45" s="204"/>
      <c r="DU45" s="204"/>
      <c r="DV45" s="356"/>
      <c r="DW45" s="357"/>
      <c r="DX45" s="358">
        <f>($DV$14*DX14)+($DV$23*DX23)+($DV$31*DX31)+($DV$37*DX37)</f>
        <v>-0.35354525000000003</v>
      </c>
      <c r="DY45" s="358">
        <f t="shared" ref="DY45:EI45" si="137">($DV$14*DY14)+($DV$23*DY23)+($DV$31*DY31)+($DV$37*DY37)</f>
        <v>0.33912599000000004</v>
      </c>
      <c r="DZ45" s="358">
        <f t="shared" si="137"/>
        <v>0.12607160999999997</v>
      </c>
      <c r="EA45" s="358">
        <f t="shared" si="137"/>
        <v>-4.2969320000000005E-2</v>
      </c>
      <c r="EB45" s="358">
        <f t="shared" si="137"/>
        <v>0.15295705000000001</v>
      </c>
      <c r="EC45" s="358">
        <f t="shared" si="137"/>
        <v>0.18158972000000001</v>
      </c>
      <c r="ED45" s="358">
        <f t="shared" si="137"/>
        <v>4.9482180000000001E-2</v>
      </c>
      <c r="EE45" s="358">
        <f t="shared" si="137"/>
        <v>-3.0649980000000004E-2</v>
      </c>
      <c r="EF45" s="358">
        <f t="shared" si="137"/>
        <v>9.0083939999999987E-2</v>
      </c>
      <c r="EG45" s="358">
        <f t="shared" si="137"/>
        <v>0.23068999999999998</v>
      </c>
      <c r="EH45" s="358">
        <f t="shared" si="137"/>
        <v>-8.6801280000000008E-2</v>
      </c>
      <c r="EI45" s="358">
        <f t="shared" si="137"/>
        <v>0.10107119000000001</v>
      </c>
      <c r="EJ45" s="40">
        <f t="shared" ref="EJ45:EJ46" si="138">(((1+DX45)*(1+DY45)*(1+DZ45)*(1+EA45)*(1+EB45)*(1+EC45)*(1+ED45)*(1+EE45)*(1+EF45)*(1+EG45)*(1+EH45)*(1+EI45))^(1/(11+(2/12))))-1</f>
        <v>5.1074974635190173E-2</v>
      </c>
      <c r="EL45" s="106" t="s">
        <v>38</v>
      </c>
      <c r="EM45" s="204"/>
      <c r="EN45" s="204"/>
      <c r="EO45" s="204"/>
      <c r="EP45" s="356"/>
      <c r="EQ45" s="357"/>
      <c r="ER45" s="358">
        <f>($EP$14*ER14)+($EP$23*ER23)+($EP$31*ER31)+($EP$37*ER37)</f>
        <v>-0.33576100000000003</v>
      </c>
      <c r="ES45" s="358">
        <f t="shared" ref="ES45:FC45" si="139">($EP$14*ES14)+($EP$23*ES23)+($EP$31*ES31)+($EP$37*ES37)</f>
        <v>0.30152050000000002</v>
      </c>
      <c r="ET45" s="358">
        <f t="shared" si="139"/>
        <v>0.139433</v>
      </c>
      <c r="EU45" s="358">
        <f t="shared" si="139"/>
        <v>-3.4776499999999995E-2</v>
      </c>
      <c r="EV45" s="358">
        <f t="shared" si="139"/>
        <v>0.15249550000000001</v>
      </c>
      <c r="EW45" s="358">
        <f t="shared" si="139"/>
        <v>0.23338850000000003</v>
      </c>
      <c r="EX45" s="358">
        <f t="shared" si="139"/>
        <v>5.8616500000000002E-2</v>
      </c>
      <c r="EY45" s="358">
        <f t="shared" si="139"/>
        <v>-6.4979999999999986E-3</v>
      </c>
      <c r="EZ45" s="358">
        <f t="shared" si="139"/>
        <v>8.5106500000000015E-2</v>
      </c>
      <c r="FA45" s="358">
        <f t="shared" si="139"/>
        <v>0.2120775</v>
      </c>
      <c r="FB45" s="358">
        <f t="shared" si="139"/>
        <v>-7.40035E-2</v>
      </c>
      <c r="FC45" s="358">
        <f t="shared" si="139"/>
        <v>0.113108</v>
      </c>
      <c r="FD45" s="40">
        <f t="shared" ref="FD45:FD46" si="140">(((1+ER45)*(1+ES45)*(1+ET45)*(1+EU45)*(1+EV45)*(1+EW45)*(1+EX45)*(1+EY45)*(1+EZ45)*(1+FA45)*(1+FB45)*(1+FC45))^(1/(11+(2/12))))-1</f>
        <v>6.0504116693467225E-2</v>
      </c>
      <c r="FF45" s="106" t="s">
        <v>38</v>
      </c>
      <c r="FG45" s="204"/>
      <c r="FH45" s="204"/>
      <c r="FI45" s="204"/>
      <c r="FJ45" s="356"/>
      <c r="FK45" s="357"/>
      <c r="FL45" s="358">
        <f t="shared" ref="FL45:FQ45" si="141">($FJ$14*FL14)+($FJ$23*FL23)+($FJ$31*FL31)+($FJ$37*FL37)</f>
        <v>-0.40503800000000006</v>
      </c>
      <c r="FM45" s="358">
        <f t="shared" si="141"/>
        <v>0.36945499999999998</v>
      </c>
      <c r="FN45" s="358">
        <f t="shared" si="141"/>
        <v>0.19664200000000001</v>
      </c>
      <c r="FO45" s="358">
        <f t="shared" si="141"/>
        <v>-4.8154000000000002E-2</v>
      </c>
      <c r="FP45" s="358">
        <f t="shared" si="141"/>
        <v>0.174036</v>
      </c>
      <c r="FQ45" s="358">
        <f t="shared" si="141"/>
        <v>0.246674</v>
      </c>
      <c r="FR45" s="358">
        <f>($FJ$14*FR14)+($FJ$23*FR23)+($FJ$31*FR31)+($FJ$37*FR37)</f>
        <v>6.3334000000000001E-2</v>
      </c>
      <c r="FS45" s="358">
        <f t="shared" ref="FS45:FW45" si="142">($FJ$14*FS14)+($FJ$23*FS23)+($FJ$31*FS31)+($FJ$37*FS37)</f>
        <v>-1.2850000000000002E-2</v>
      </c>
      <c r="FT45" s="358">
        <f t="shared" si="142"/>
        <v>9.3504999999999991E-2</v>
      </c>
      <c r="FU45" s="358">
        <f t="shared" si="142"/>
        <v>0.21715500000000001</v>
      </c>
      <c r="FV45" s="358">
        <f t="shared" si="142"/>
        <v>-9.7899E-2</v>
      </c>
      <c r="FW45" s="358">
        <f t="shared" si="142"/>
        <v>0.13225199999999998</v>
      </c>
      <c r="FX45" s="40">
        <f t="shared" ref="FX45:FX46" si="143">(((1+FL45)*(1+FM45)*(1+FN45)*(1+FO45)*(1+FP45)*(1+FQ45)*(1+FR45)*(1+FS45)*(1+FT45)*(1+FU45)*(1+FV45)*(1+FW45))^(1/(11+(2/12))))-1</f>
        <v>6.1057954897555833E-2</v>
      </c>
    </row>
    <row r="46" spans="2:180" x14ac:dyDescent="0.2">
      <c r="B46" s="107" t="s">
        <v>39</v>
      </c>
      <c r="C46" s="204"/>
      <c r="D46" s="204"/>
      <c r="E46" s="204"/>
      <c r="F46" s="92"/>
      <c r="G46" s="238">
        <v>-0.34160000000000001</v>
      </c>
      <c r="H46" s="239">
        <v>0.28860000000000002</v>
      </c>
      <c r="I46" s="239">
        <v>0.1452</v>
      </c>
      <c r="J46" s="239">
        <v>-2.75E-2</v>
      </c>
      <c r="K46" s="239">
        <v>0.15770000000000001</v>
      </c>
      <c r="L46" s="239">
        <v>0.24249999999999999</v>
      </c>
      <c r="M46" s="16">
        <v>6.6900000000000001E-2</v>
      </c>
      <c r="N46" s="26">
        <v>-9.7999999999999997E-3</v>
      </c>
      <c r="O46" s="16">
        <v>9.3899999999999997E-2</v>
      </c>
      <c r="P46" s="16">
        <v>0.2132</v>
      </c>
      <c r="Q46" s="296">
        <v>-7.4700000000000003E-2</v>
      </c>
      <c r="R46" s="296">
        <v>0.1178</v>
      </c>
      <c r="S46" s="40">
        <f t="shared" si="121"/>
        <v>6.2646400134986679E-2</v>
      </c>
      <c r="U46" s="107" t="s">
        <v>39</v>
      </c>
      <c r="V46" s="204"/>
      <c r="W46" s="204"/>
      <c r="X46" s="204"/>
      <c r="Y46" s="134"/>
      <c r="Z46" s="145"/>
      <c r="AA46" s="238">
        <v>-0.35610000000000003</v>
      </c>
      <c r="AB46" s="239">
        <v>0.3301</v>
      </c>
      <c r="AC46" s="239">
        <v>0.14849999999999999</v>
      </c>
      <c r="AD46" s="239">
        <v>-4.3299999999999998E-2</v>
      </c>
      <c r="AE46" s="239">
        <v>0.16339999999999999</v>
      </c>
      <c r="AF46" s="239">
        <v>0.22209999999999999</v>
      </c>
      <c r="AG46" s="16">
        <v>6.0699999999999997E-2</v>
      </c>
      <c r="AH46" s="16">
        <v>-2.5100000000000001E-2</v>
      </c>
      <c r="AI46" s="16">
        <v>0.10680000000000001</v>
      </c>
      <c r="AJ46" s="16">
        <v>0.2102</v>
      </c>
      <c r="AK46" s="296">
        <v>-9.11E-2</v>
      </c>
      <c r="AL46" s="296">
        <v>0.11509999999999999</v>
      </c>
      <c r="AM46" s="40">
        <f t="shared" si="124"/>
        <v>5.8072184164192464E-2</v>
      </c>
      <c r="AN46" s="5"/>
      <c r="AO46" s="107" t="s">
        <v>39</v>
      </c>
      <c r="AP46" s="204"/>
      <c r="AQ46" s="204"/>
      <c r="AR46" s="204"/>
      <c r="AS46" s="134"/>
      <c r="AT46" s="145"/>
      <c r="AU46" s="245">
        <v>-0.31569999999999998</v>
      </c>
      <c r="AV46" s="246">
        <v>0.26350000000000001</v>
      </c>
      <c r="AW46" s="246">
        <v>0.1401</v>
      </c>
      <c r="AX46" s="246">
        <v>-1.78E-2</v>
      </c>
      <c r="AY46" s="246">
        <v>0.14480000000000001</v>
      </c>
      <c r="AZ46" s="246">
        <v>0.23100000000000001</v>
      </c>
      <c r="BA46" s="246">
        <v>7.5800000000000006E-2</v>
      </c>
      <c r="BB46" s="246">
        <v>-1.12E-2</v>
      </c>
      <c r="BC46" s="246">
        <v>9.4100000000000003E-2</v>
      </c>
      <c r="BD46" s="246">
        <v>0.19650000000000001</v>
      </c>
      <c r="BE46" s="296">
        <v>-6.7299999999999999E-2</v>
      </c>
      <c r="BF46" s="35">
        <v>0.11360000000000001</v>
      </c>
      <c r="BG46" s="40">
        <f t="shared" si="126"/>
        <v>6.2768806275576683E-2</v>
      </c>
      <c r="BH46" s="5"/>
      <c r="BI46" s="107" t="s">
        <v>39</v>
      </c>
      <c r="BJ46" s="204"/>
      <c r="BK46" s="204"/>
      <c r="BL46" s="204"/>
      <c r="BM46" s="204"/>
      <c r="BN46" s="204"/>
      <c r="BO46" s="134"/>
      <c r="BP46" s="145"/>
      <c r="BQ46" s="215">
        <v>-0.32505680999999997</v>
      </c>
      <c r="BR46" s="215">
        <v>0.31687979999999999</v>
      </c>
      <c r="BS46" s="215">
        <v>0.16069570000000002</v>
      </c>
      <c r="BT46" s="215">
        <v>-3.1162579999999999E-2</v>
      </c>
      <c r="BU46" s="240">
        <v>0.15709999999999999</v>
      </c>
      <c r="BV46" s="240">
        <v>0.21329999999999999</v>
      </c>
      <c r="BW46" s="16">
        <v>3.5200000000000002E-2</v>
      </c>
      <c r="BX46" s="26">
        <v>-3.3500000000000002E-2</v>
      </c>
      <c r="BY46" s="16">
        <v>0.1195</v>
      </c>
      <c r="BZ46" s="16">
        <v>0.1845</v>
      </c>
      <c r="CA46" s="296">
        <v>-9.3600000000000003E-2</v>
      </c>
      <c r="CB46" s="296">
        <v>0.1031</v>
      </c>
      <c r="CC46" s="40">
        <f t="shared" si="129"/>
        <v>5.7661334592903568E-2</v>
      </c>
      <c r="CD46" s="5"/>
      <c r="CE46" s="107" t="s">
        <v>39</v>
      </c>
      <c r="CF46" s="134"/>
      <c r="CG46" s="145"/>
      <c r="CH46" s="241">
        <v>-0.36670000000000003</v>
      </c>
      <c r="CI46" s="242">
        <v>0.37130000000000002</v>
      </c>
      <c r="CJ46" s="242">
        <v>0.15160000000000001</v>
      </c>
      <c r="CK46" s="242">
        <v>-7.0199999999999999E-2</v>
      </c>
      <c r="CL46" s="242">
        <v>0.1638</v>
      </c>
      <c r="CM46" s="242">
        <v>0.1731</v>
      </c>
      <c r="CN46" s="16">
        <v>4.48E-2</v>
      </c>
      <c r="CO46" s="26">
        <v>-4.0899999999999999E-2</v>
      </c>
      <c r="CP46" s="16">
        <v>9.0200000000000002E-2</v>
      </c>
      <c r="CQ46" s="16">
        <v>0.2419</v>
      </c>
      <c r="CR46" s="296">
        <v>-9.1499999999999998E-2</v>
      </c>
      <c r="CS46" s="296">
        <v>9.9199999999999997E-2</v>
      </c>
      <c r="CT46" s="40">
        <v>0.1137</v>
      </c>
      <c r="CV46" s="107" t="s">
        <v>39</v>
      </c>
      <c r="CW46" s="204"/>
      <c r="CX46" s="204"/>
      <c r="CY46" s="204"/>
      <c r="CZ46" s="134"/>
      <c r="DA46" s="145"/>
      <c r="DB46" s="242">
        <v>-0.35060000000000002</v>
      </c>
      <c r="DC46" s="242">
        <v>0.33750000000000002</v>
      </c>
      <c r="DD46" s="242">
        <v>0.1497</v>
      </c>
      <c r="DE46" s="242">
        <v>-3.9100000000000003E-2</v>
      </c>
      <c r="DF46" s="242">
        <v>0.1646</v>
      </c>
      <c r="DG46" s="242">
        <v>0.255</v>
      </c>
      <c r="DH46" s="16">
        <v>5.2200000000000003E-2</v>
      </c>
      <c r="DI46" s="26">
        <v>-9.9000000000000008E-3</v>
      </c>
      <c r="DJ46" s="16">
        <v>7.6799999999999993E-2</v>
      </c>
      <c r="DK46" s="16">
        <v>0.23430000000000001</v>
      </c>
      <c r="DL46" s="296">
        <v>-7.6899999999999996E-2</v>
      </c>
      <c r="DM46" s="296">
        <v>0.1216</v>
      </c>
      <c r="DN46" s="40">
        <f t="shared" si="136"/>
        <v>6.4540080792162557E-2</v>
      </c>
      <c r="DP46" s="107" t="s">
        <v>39</v>
      </c>
      <c r="DQ46" s="204"/>
      <c r="DR46" s="204"/>
      <c r="DS46" s="204"/>
      <c r="DT46" s="204"/>
      <c r="DU46" s="204"/>
      <c r="DV46" s="356"/>
      <c r="DW46" s="357"/>
      <c r="DX46" s="359">
        <v>-0.35349999999999998</v>
      </c>
      <c r="DY46" s="296">
        <v>0.33910000000000001</v>
      </c>
      <c r="DZ46" s="296">
        <v>0.12609999999999999</v>
      </c>
      <c r="EA46" s="401">
        <v>-4.2999999999999997E-2</v>
      </c>
      <c r="EB46" s="296">
        <v>0.15290000000000001</v>
      </c>
      <c r="EC46" s="296">
        <v>0.18160000000000001</v>
      </c>
      <c r="ED46" s="296">
        <v>4.9500000000000002E-2</v>
      </c>
      <c r="EE46" s="296">
        <v>-3.0700000000000002E-2</v>
      </c>
      <c r="EF46" s="296">
        <v>9.01E-2</v>
      </c>
      <c r="EG46" s="296">
        <v>0.23069999999999999</v>
      </c>
      <c r="EH46" s="296">
        <v>-8.6800000000000002E-2</v>
      </c>
      <c r="EI46" s="296">
        <v>0.11</v>
      </c>
      <c r="EJ46" s="40">
        <f t="shared" si="138"/>
        <v>5.1834761588657852E-2</v>
      </c>
      <c r="EL46" s="107" t="s">
        <v>39</v>
      </c>
      <c r="EM46" s="204"/>
      <c r="EN46" s="204"/>
      <c r="EO46" s="204"/>
      <c r="EP46" s="356"/>
      <c r="EQ46" s="357"/>
      <c r="ER46" s="359">
        <v>-0.3357</v>
      </c>
      <c r="ES46" s="296">
        <v>0.30149999999999999</v>
      </c>
      <c r="ET46" s="296">
        <v>0.1394</v>
      </c>
      <c r="EU46" s="401">
        <v>-3.4799999999999998E-2</v>
      </c>
      <c r="EV46" s="296">
        <v>0.1525</v>
      </c>
      <c r="EW46" s="296">
        <v>0.2334</v>
      </c>
      <c r="EX46" s="296">
        <v>5.8599999999999999E-2</v>
      </c>
      <c r="EY46" s="296">
        <v>-6.4999999999999997E-3</v>
      </c>
      <c r="EZ46" s="296">
        <v>8.5099999999999995E-2</v>
      </c>
      <c r="FA46" s="296">
        <v>0.21210000000000001</v>
      </c>
      <c r="FB46" s="296">
        <v>-7.3999999999999996E-2</v>
      </c>
      <c r="FC46" s="296">
        <v>0.11310000000000001</v>
      </c>
      <c r="FD46" s="40">
        <f t="shared" si="140"/>
        <v>6.0506734493030123E-2</v>
      </c>
      <c r="FF46" s="107" t="s">
        <v>39</v>
      </c>
      <c r="FG46" s="204"/>
      <c r="FH46" s="204"/>
      <c r="FI46" s="204"/>
      <c r="FJ46" s="356"/>
      <c r="FK46" s="357"/>
      <c r="FL46" s="359">
        <v>-0.40510000000000002</v>
      </c>
      <c r="FM46" s="296">
        <v>0.3695</v>
      </c>
      <c r="FN46" s="296">
        <v>0.1966</v>
      </c>
      <c r="FO46" s="401">
        <v>-4.82E-2</v>
      </c>
      <c r="FP46" s="296">
        <v>0.17399999999999999</v>
      </c>
      <c r="FQ46" s="296">
        <v>0.2467</v>
      </c>
      <c r="FR46" s="296">
        <v>6.3299999999999995E-2</v>
      </c>
      <c r="FS46" s="296">
        <v>-1.2800000000000001E-2</v>
      </c>
      <c r="FT46" s="296">
        <v>9.35E-2</v>
      </c>
      <c r="FU46" s="296">
        <v>0.2172</v>
      </c>
      <c r="FV46" s="296">
        <v>-9.7900000000000001E-2</v>
      </c>
      <c r="FW46" s="296">
        <v>0.13220000000000001</v>
      </c>
      <c r="FX46" s="40">
        <f t="shared" si="143"/>
        <v>6.1042699187395799E-2</v>
      </c>
    </row>
    <row r="47" spans="2:180" x14ac:dyDescent="0.2">
      <c r="B47" s="106" t="s">
        <v>40</v>
      </c>
      <c r="C47" s="228"/>
      <c r="D47" s="228"/>
      <c r="E47" s="228"/>
      <c r="F47" s="229"/>
      <c r="G47" s="15">
        <f t="shared" ref="G47:L47" si="144">G45-G46</f>
        <v>-4.9999999999994493E-5</v>
      </c>
      <c r="H47" s="15">
        <f t="shared" si="144"/>
        <v>3.9999999999928981E-5</v>
      </c>
      <c r="I47" s="15">
        <f t="shared" si="144"/>
        <v>-9.9999999999822453E-6</v>
      </c>
      <c r="J47" s="15">
        <f t="shared" si="144"/>
        <v>-3.9999999999994901E-5</v>
      </c>
      <c r="K47" s="15">
        <f t="shared" si="144"/>
        <v>-1.0000000000010001E-5</v>
      </c>
      <c r="L47" s="17">
        <f t="shared" si="144"/>
        <v>-6.9999999999958984E-5</v>
      </c>
      <c r="M47" s="17">
        <f>M45-M46</f>
        <v>-5.9999999999990616E-5</v>
      </c>
      <c r="N47" s="15">
        <f t="shared" ref="N47:S47" si="145">N45-N46</f>
        <v>-4.9999999999999697E-5</v>
      </c>
      <c r="O47" s="15">
        <f t="shared" si="145"/>
        <v>2.9999999999988369E-5</v>
      </c>
      <c r="P47" s="15">
        <f t="shared" si="145"/>
        <v>-1.9999999999992246E-5</v>
      </c>
      <c r="Q47" s="45">
        <f t="shared" si="145"/>
        <v>3.0000000000002247E-5</v>
      </c>
      <c r="R47" s="45">
        <f t="shared" ref="R47" si="146">R45-R46</f>
        <v>-1.0000000000010001E-5</v>
      </c>
      <c r="S47" s="51">
        <f t="shared" si="145"/>
        <v>-2.2083756427315748E-5</v>
      </c>
      <c r="U47" s="106" t="s">
        <v>40</v>
      </c>
      <c r="V47" s="228"/>
      <c r="W47" s="228"/>
      <c r="X47" s="232"/>
      <c r="Y47" s="116"/>
      <c r="Z47" s="154"/>
      <c r="AA47" s="15">
        <f t="shared" ref="AA47:AF47" si="147">AA45-AA46</f>
        <v>-1.8999999999935735E-5</v>
      </c>
      <c r="AB47" s="15">
        <f t="shared" si="147"/>
        <v>-6.6000000000232539E-6</v>
      </c>
      <c r="AC47" s="15">
        <f t="shared" si="147"/>
        <v>4.3099999999990368E-5</v>
      </c>
      <c r="AD47" s="15">
        <f t="shared" si="147"/>
        <v>5.6000000000014372E-6</v>
      </c>
      <c r="AE47" s="15">
        <f t="shared" si="147"/>
        <v>1.480000000000925E-5</v>
      </c>
      <c r="AF47" s="15">
        <f t="shared" si="147"/>
        <v>-4.4599999999977991E-5</v>
      </c>
      <c r="AG47" s="15">
        <f>AG45-AG46</f>
        <v>-3.299999999999137E-5</v>
      </c>
      <c r="AH47" s="15">
        <f>AH45-AH46</f>
        <v>1.6000000000005593E-5</v>
      </c>
      <c r="AI47" s="15">
        <f>AI45-AI46</f>
        <v>5.7199999999979489E-5</v>
      </c>
      <c r="AJ47" s="15">
        <f t="shared" ref="AJ47:AM47" si="148">AJ45-AJ46</f>
        <v>-4.2799999999981742E-5</v>
      </c>
      <c r="AK47" s="45">
        <f t="shared" si="148"/>
        <v>-3.0500000000002747E-5</v>
      </c>
      <c r="AL47" s="45">
        <f t="shared" ref="AL47" si="149">AL45-AL46</f>
        <v>6.0400000000002119E-5</v>
      </c>
      <c r="AM47" s="51">
        <f t="shared" si="148"/>
        <v>6.9686558301640389E-7</v>
      </c>
      <c r="AO47" s="106" t="s">
        <v>40</v>
      </c>
      <c r="AP47" s="228"/>
      <c r="AQ47" s="228"/>
      <c r="AR47" s="232"/>
      <c r="AS47" s="116"/>
      <c r="AT47" s="154"/>
      <c r="AU47" s="248">
        <f t="shared" ref="AU47:BD47" si="150">AU45-AU46</f>
        <v>-4.6800000000013497E-5</v>
      </c>
      <c r="AV47" s="51">
        <f t="shared" si="150"/>
        <v>4.4999999999961737E-5</v>
      </c>
      <c r="AW47" s="51">
        <f t="shared" si="150"/>
        <v>-2.0999999999993246E-5</v>
      </c>
      <c r="AX47" s="51">
        <f t="shared" si="150"/>
        <v>-4.4800000000001089E-5</v>
      </c>
      <c r="AY47" s="51">
        <f t="shared" si="150"/>
        <v>-4.0800000000035253E-5</v>
      </c>
      <c r="AZ47" s="51">
        <f t="shared" si="150"/>
        <v>-1.8400000000001748E-5</v>
      </c>
      <c r="BA47" s="51">
        <f t="shared" si="150"/>
        <v>-1.9800000000028128E-5</v>
      </c>
      <c r="BB47" s="51">
        <f t="shared" si="150"/>
        <v>-4.1599999999999276E-5</v>
      </c>
      <c r="BC47" s="51">
        <f t="shared" si="150"/>
        <v>-4.4800000000025375E-5</v>
      </c>
      <c r="BD47" s="51">
        <f t="shared" si="150"/>
        <v>-3.5199999999985243E-5</v>
      </c>
      <c r="BE47" s="51">
        <f>BE45-BE46</f>
        <v>1.96000000000085E-5</v>
      </c>
      <c r="BF47" s="51">
        <f>BF45-BF46</f>
        <v>9.5999999999846208E-6</v>
      </c>
      <c r="BG47" s="51">
        <f t="shared" ref="BG47" si="151">BG45-BG46</f>
        <v>-2.3660619824283913E-5</v>
      </c>
      <c r="BI47" s="106" t="s">
        <v>40</v>
      </c>
      <c r="BJ47" s="228"/>
      <c r="BK47" s="228"/>
      <c r="BL47" s="228"/>
      <c r="BM47" s="228"/>
      <c r="BN47" s="232"/>
      <c r="BO47" s="116"/>
      <c r="BP47" s="154"/>
      <c r="BQ47" s="116">
        <f t="shared" ref="BQ47:BV47" si="152">BQ45-BQ46</f>
        <v>0</v>
      </c>
      <c r="BR47" s="118">
        <f t="shared" si="152"/>
        <v>0</v>
      </c>
      <c r="BS47" s="118">
        <f t="shared" si="152"/>
        <v>0</v>
      </c>
      <c r="BT47" s="118">
        <f t="shared" si="152"/>
        <v>0</v>
      </c>
      <c r="BU47" s="15">
        <f t="shared" si="152"/>
        <v>7.0530000000013082E-5</v>
      </c>
      <c r="BV47" s="15">
        <f t="shared" si="152"/>
        <v>-4.1199999999963488E-6</v>
      </c>
      <c r="BW47" s="17">
        <f>BW45-BW46</f>
        <v>-5.7590000000003194E-5</v>
      </c>
      <c r="BX47" s="15">
        <f>BX45-BX46</f>
        <v>-1.6729999999999523E-5</v>
      </c>
      <c r="BY47" s="15">
        <f>BY45-BY46</f>
        <v>-2.0779999999984144E-5</v>
      </c>
      <c r="BZ47" s="15">
        <f t="shared" ref="BZ47:CC47" si="153">BZ45-BZ46</f>
        <v>-3.3189999999960751E-5</v>
      </c>
      <c r="CA47" s="45">
        <f t="shared" si="153"/>
        <v>9.6799999999980235E-6</v>
      </c>
      <c r="CB47" s="45">
        <f t="shared" ref="CB47" si="154">CB45-CB46</f>
        <v>3.1399999999986994E-6</v>
      </c>
      <c r="CC47" s="51">
        <f t="shared" si="153"/>
        <v>-4.6228512877721784E-6</v>
      </c>
      <c r="CE47" s="106" t="s">
        <v>40</v>
      </c>
      <c r="CF47" s="116"/>
      <c r="CG47" s="154"/>
      <c r="CH47" s="116">
        <f t="shared" ref="CH47:CM47" si="155">CH45-CH46</f>
        <v>-2.1999999999966491E-5</v>
      </c>
      <c r="CI47" s="118">
        <f t="shared" si="155"/>
        <v>3.1999999999976492E-5</v>
      </c>
      <c r="CJ47" s="118">
        <f t="shared" si="155"/>
        <v>3.5999999999980492E-5</v>
      </c>
      <c r="CK47" s="118">
        <f t="shared" si="155"/>
        <v>-1.6000000000002124E-5</v>
      </c>
      <c r="CL47" s="118">
        <f t="shared" si="155"/>
        <v>-1.2999999999985246E-5</v>
      </c>
      <c r="CM47" s="118">
        <f t="shared" si="155"/>
        <v>7.0000000000070006E-6</v>
      </c>
      <c r="CN47" s="15">
        <f>CN45-CN46</f>
        <v>-1.8999999999991246E-5</v>
      </c>
      <c r="CO47" s="15">
        <f t="shared" ref="CO47:CT47" si="156">CO45-CO46</f>
        <v>2.1000000000000185E-5</v>
      </c>
      <c r="CP47" s="15">
        <f t="shared" si="156"/>
        <v>-4.300000000000137E-5</v>
      </c>
      <c r="CQ47" s="15">
        <f t="shared" si="156"/>
        <v>-1.3999999999986246E-5</v>
      </c>
      <c r="CR47" s="45">
        <f t="shared" si="156"/>
        <v>-2.6999999999999247E-5</v>
      </c>
      <c r="CS47" s="45">
        <f t="shared" ref="CS47" si="157">CS45-CS46</f>
        <v>-7.9999999999941229E-6</v>
      </c>
      <c r="CT47" s="51">
        <f t="shared" si="156"/>
        <v>-6.3941030223355705E-2</v>
      </c>
      <c r="CV47" s="106" t="s">
        <v>40</v>
      </c>
      <c r="CW47" s="228"/>
      <c r="CX47" s="228"/>
      <c r="CY47" s="232"/>
      <c r="CZ47" s="116"/>
      <c r="DA47" s="154"/>
      <c r="DB47" s="116">
        <f t="shared" ref="DB47:DG47" si="158">DB45-DB46</f>
        <v>3.4000000000034003E-5</v>
      </c>
      <c r="DC47" s="118">
        <f t="shared" si="158"/>
        <v>-3.5000000000451337E-6</v>
      </c>
      <c r="DD47" s="118">
        <f t="shared" si="158"/>
        <v>2.9999999999752447E-6</v>
      </c>
      <c r="DE47" s="118">
        <f t="shared" si="158"/>
        <v>3.5000000000035003E-6</v>
      </c>
      <c r="DF47" s="118">
        <f t="shared" si="158"/>
        <v>-2.9499999999987869E-5</v>
      </c>
      <c r="DG47" s="118">
        <f t="shared" si="158"/>
        <v>-3.3499999999964114E-5</v>
      </c>
      <c r="DH47" s="15">
        <f>DH45-DH46</f>
        <v>9.9999999999406119E-7</v>
      </c>
      <c r="DI47" s="15">
        <f t="shared" ref="DI47:DN47" si="159">DI45-DI46</f>
        <v>-9.4999999999990925E-6</v>
      </c>
      <c r="DJ47" s="15">
        <f t="shared" si="159"/>
        <v>-3.8499999999982992E-5</v>
      </c>
      <c r="DK47" s="15">
        <f t="shared" si="159"/>
        <v>2.8999999999973491E-5</v>
      </c>
      <c r="DL47" s="45">
        <f t="shared" si="159"/>
        <v>9.9999999999822453E-6</v>
      </c>
      <c r="DM47" s="45">
        <f t="shared" ref="DM47" si="160">DM45-DM46</f>
        <v>-2.0574999999999899E-3</v>
      </c>
      <c r="DN47" s="51">
        <f t="shared" si="159"/>
        <v>-1.7560831697061019E-4</v>
      </c>
      <c r="DP47" s="106" t="s">
        <v>40</v>
      </c>
      <c r="DQ47" s="204"/>
      <c r="DR47" s="204"/>
      <c r="DS47" s="204"/>
      <c r="DT47" s="204"/>
      <c r="DU47" s="204"/>
      <c r="DV47" s="360"/>
      <c r="DW47" s="361"/>
      <c r="DX47" s="362">
        <f t="shared" ref="DX47:EJ47" si="161">DX45-DX46</f>
        <v>-4.5250000000052193E-5</v>
      </c>
      <c r="DY47" s="362">
        <f t="shared" si="161"/>
        <v>2.5990000000031266E-5</v>
      </c>
      <c r="DZ47" s="362">
        <f t="shared" si="161"/>
        <v>-2.8390000000017013E-5</v>
      </c>
      <c r="EA47" s="362">
        <f t="shared" si="161"/>
        <v>3.067999999999127E-5</v>
      </c>
      <c r="EB47" s="362">
        <f t="shared" si="161"/>
        <v>5.7050000000002932E-5</v>
      </c>
      <c r="EC47" s="362">
        <f t="shared" si="161"/>
        <v>-1.0280000000001399E-5</v>
      </c>
      <c r="ED47" s="362">
        <f t="shared" si="161"/>
        <v>-1.7820000000001723E-5</v>
      </c>
      <c r="EE47" s="362">
        <f t="shared" si="161"/>
        <v>5.0019999999997844E-5</v>
      </c>
      <c r="EF47" s="362">
        <f t="shared" si="161"/>
        <v>-1.6060000000012176E-5</v>
      </c>
      <c r="EG47" s="362">
        <f t="shared" si="161"/>
        <v>-1.0000000000010001E-5</v>
      </c>
      <c r="EH47" s="363">
        <f t="shared" si="161"/>
        <v>-1.2800000000062761E-6</v>
      </c>
      <c r="EI47" s="363">
        <f t="shared" si="161"/>
        <v>-8.9288099999999954E-3</v>
      </c>
      <c r="EJ47" s="364">
        <f t="shared" si="161"/>
        <v>-7.5978695346767822E-4</v>
      </c>
      <c r="EL47" s="106" t="s">
        <v>40</v>
      </c>
      <c r="EM47" s="204"/>
      <c r="EN47" s="204"/>
      <c r="EO47" s="204"/>
      <c r="EP47" s="360"/>
      <c r="EQ47" s="361"/>
      <c r="ER47" s="362">
        <f t="shared" ref="ER47:FD47" si="162">ER45-ER46</f>
        <v>-6.100000000003325E-5</v>
      </c>
      <c r="ES47" s="362">
        <f t="shared" si="162"/>
        <v>2.050000000003438E-5</v>
      </c>
      <c r="ET47" s="362">
        <f t="shared" si="162"/>
        <v>3.3000000000005247E-5</v>
      </c>
      <c r="EU47" s="362">
        <f t="shared" si="162"/>
        <v>2.3500000000002685E-5</v>
      </c>
      <c r="EV47" s="362">
        <f t="shared" si="162"/>
        <v>-4.4999999999906226E-6</v>
      </c>
      <c r="EW47" s="362">
        <f t="shared" si="162"/>
        <v>-1.1499999999969868E-5</v>
      </c>
      <c r="EX47" s="362">
        <f t="shared" si="162"/>
        <v>1.6500000000002624E-5</v>
      </c>
      <c r="EY47" s="362">
        <f t="shared" si="162"/>
        <v>2.0000000000011328E-6</v>
      </c>
      <c r="EZ47" s="362">
        <f t="shared" si="162"/>
        <v>6.5000000000203784E-6</v>
      </c>
      <c r="FA47" s="362">
        <f t="shared" si="162"/>
        <v>-2.2500000000008624E-5</v>
      </c>
      <c r="FB47" s="363">
        <f t="shared" si="162"/>
        <v>-3.5000000000035003E-6</v>
      </c>
      <c r="FC47" s="363">
        <f t="shared" si="162"/>
        <v>7.9999999999941229E-6</v>
      </c>
      <c r="FD47" s="364">
        <f t="shared" si="162"/>
        <v>-2.6177995628984263E-6</v>
      </c>
      <c r="FF47" s="106" t="s">
        <v>40</v>
      </c>
      <c r="FG47" s="204"/>
      <c r="FH47" s="204"/>
      <c r="FI47" s="204"/>
      <c r="FJ47" s="360"/>
      <c r="FK47" s="361"/>
      <c r="FL47" s="362">
        <f t="shared" ref="FL47:FX47" si="163">FL45-FL46</f>
        <v>6.1999999999950983E-5</v>
      </c>
      <c r="FM47" s="362">
        <f t="shared" si="163"/>
        <v>-4.5000000000017248E-5</v>
      </c>
      <c r="FN47" s="362">
        <f t="shared" si="163"/>
        <v>4.2000000000014248E-5</v>
      </c>
      <c r="FO47" s="362">
        <f t="shared" si="163"/>
        <v>4.5999999999997432E-5</v>
      </c>
      <c r="FP47" s="362">
        <f t="shared" si="163"/>
        <v>3.6000000000008248E-5</v>
      </c>
      <c r="FQ47" s="362">
        <f t="shared" si="163"/>
        <v>-2.5999999999998247E-5</v>
      </c>
      <c r="FR47" s="362">
        <f t="shared" si="163"/>
        <v>3.4000000000006247E-5</v>
      </c>
      <c r="FS47" s="362">
        <f t="shared" si="163"/>
        <v>-5.0000000000001432E-5</v>
      </c>
      <c r="FT47" s="362">
        <f t="shared" si="163"/>
        <v>4.9999999999911227E-6</v>
      </c>
      <c r="FU47" s="362">
        <f t="shared" si="163"/>
        <v>-4.4999999999989493E-5</v>
      </c>
      <c r="FV47" s="363">
        <f t="shared" si="163"/>
        <v>1.0000000000010001E-6</v>
      </c>
      <c r="FW47" s="363">
        <f t="shared" si="163"/>
        <v>5.1999999999968738E-5</v>
      </c>
      <c r="FX47" s="364">
        <f t="shared" si="163"/>
        <v>1.5255710160033686E-5</v>
      </c>
    </row>
    <row r="48" spans="2:180" x14ac:dyDescent="0.2">
      <c r="F48" s="93"/>
      <c r="G48" s="111"/>
      <c r="H48" s="111"/>
      <c r="I48" s="111"/>
      <c r="J48" s="111"/>
      <c r="K48" s="111"/>
      <c r="L48" s="111"/>
      <c r="P48" s="15"/>
      <c r="Y48" s="85"/>
      <c r="Z48" s="146"/>
      <c r="AA48" s="213"/>
      <c r="AB48" s="213"/>
      <c r="AC48" s="213"/>
      <c r="AD48" s="213"/>
      <c r="AE48" s="213"/>
      <c r="AF48" s="213"/>
      <c r="AG48" s="19"/>
      <c r="AH48" s="19"/>
      <c r="AI48" s="19"/>
      <c r="AJ48" s="19"/>
      <c r="AK48" s="79"/>
      <c r="AL48" s="79"/>
      <c r="AM48" s="79"/>
      <c r="AN48" s="2" t="s">
        <v>44</v>
      </c>
      <c r="AS48" s="85"/>
      <c r="AT48" s="146"/>
      <c r="AU48" s="213"/>
      <c r="AV48" s="213"/>
      <c r="AW48" s="213"/>
      <c r="AX48" s="213"/>
      <c r="AY48" s="213"/>
      <c r="AZ48" s="213"/>
      <c r="BA48" s="18"/>
      <c r="BB48" s="18"/>
      <c r="BC48" s="18"/>
      <c r="BD48" s="18"/>
      <c r="BE48" s="52"/>
      <c r="BF48" s="52"/>
      <c r="BG48" s="52"/>
      <c r="BH48" s="2" t="s">
        <v>44</v>
      </c>
      <c r="BO48" s="85"/>
      <c r="BP48" s="146"/>
      <c r="BQ48" s="213"/>
      <c r="BR48" s="213"/>
      <c r="BS48" s="223"/>
      <c r="BT48" s="213"/>
      <c r="BU48" s="213"/>
      <c r="BV48" s="213"/>
      <c r="BW48" s="18"/>
      <c r="BX48" s="18"/>
      <c r="BY48" s="18"/>
      <c r="BZ48" s="18"/>
      <c r="CA48" s="52"/>
      <c r="CB48" s="52"/>
      <c r="CC48" s="52"/>
      <c r="CD48" s="2" t="s">
        <v>44</v>
      </c>
      <c r="CF48" s="85"/>
      <c r="CG48" s="146"/>
      <c r="CH48" s="213"/>
      <c r="CI48" s="213"/>
      <c r="CJ48" s="213"/>
      <c r="CK48" s="213"/>
      <c r="CL48" s="213"/>
      <c r="CM48" s="213"/>
      <c r="CN48" s="18"/>
      <c r="CO48" s="18"/>
      <c r="CP48" s="18"/>
      <c r="CQ48" s="18"/>
      <c r="CR48" s="52"/>
      <c r="CS48" s="52"/>
      <c r="CT48" s="52"/>
      <c r="CU48" s="2" t="s">
        <v>44</v>
      </c>
      <c r="CZ48" s="85"/>
      <c r="DA48" s="146"/>
      <c r="DB48" s="213"/>
      <c r="DC48" s="213"/>
      <c r="DD48" s="213"/>
      <c r="DE48" s="213"/>
      <c r="DF48" s="213"/>
      <c r="DG48" s="213"/>
      <c r="DH48" s="18"/>
      <c r="DI48" s="18"/>
      <c r="DJ48" s="18"/>
      <c r="DK48" s="18"/>
      <c r="DL48" s="52"/>
      <c r="DM48" s="52"/>
      <c r="DN48" s="52"/>
      <c r="DO48" s="2" t="s">
        <v>44</v>
      </c>
      <c r="DQ48" s="22"/>
      <c r="DR48" s="22"/>
      <c r="DS48" s="22"/>
      <c r="DT48" s="22"/>
      <c r="DU48" s="22"/>
      <c r="DV48" s="349"/>
      <c r="DW48" s="350"/>
      <c r="DX48" s="351"/>
      <c r="DY48" s="351"/>
      <c r="DZ48" s="351"/>
      <c r="EA48" s="351"/>
      <c r="EB48" s="351"/>
      <c r="EC48" s="351"/>
      <c r="ED48" s="316"/>
      <c r="EE48" s="316"/>
      <c r="EF48" s="316"/>
      <c r="EG48" s="316"/>
      <c r="EH48" s="317"/>
      <c r="EI48" s="317"/>
      <c r="EJ48" s="317"/>
      <c r="EK48" s="407" t="s">
        <v>44</v>
      </c>
      <c r="EL48" s="99"/>
      <c r="EM48" s="22"/>
      <c r="EN48" s="22"/>
      <c r="EO48" s="22"/>
      <c r="EP48" s="349"/>
      <c r="EQ48" s="350"/>
      <c r="ER48" s="351"/>
      <c r="ES48" s="351"/>
      <c r="ET48" s="351"/>
      <c r="EU48" s="351"/>
      <c r="EV48" s="351"/>
      <c r="EW48" s="351"/>
      <c r="EX48" s="316"/>
      <c r="EY48" s="316"/>
      <c r="EZ48" s="316"/>
      <c r="FA48" s="316"/>
      <c r="FB48" s="317"/>
      <c r="FC48" s="317"/>
      <c r="FD48" s="317"/>
      <c r="FE48" s="407" t="s">
        <v>44</v>
      </c>
      <c r="FF48" s="99"/>
      <c r="FG48" s="22"/>
      <c r="FH48" s="22"/>
      <c r="FI48" s="22"/>
      <c r="FJ48" s="349"/>
      <c r="FK48" s="350"/>
      <c r="FL48" s="351"/>
      <c r="FM48" s="351"/>
      <c r="FN48" s="351"/>
      <c r="FO48" s="351"/>
      <c r="FP48" s="351"/>
      <c r="FQ48" s="351"/>
      <c r="FR48" s="316"/>
      <c r="FS48" s="316"/>
      <c r="FT48" s="316"/>
      <c r="FU48" s="316"/>
      <c r="FV48" s="317"/>
      <c r="FW48" s="317"/>
      <c r="FX48" s="317"/>
    </row>
    <row r="49" spans="1:181" s="31" customFormat="1" x14ac:dyDescent="0.2">
      <c r="B49" s="112" t="s">
        <v>84</v>
      </c>
      <c r="C49" s="206"/>
      <c r="D49" s="206"/>
      <c r="E49" s="206"/>
      <c r="F49" s="113"/>
      <c r="G49" s="113"/>
      <c r="H49" s="113"/>
      <c r="I49" s="113"/>
      <c r="J49" s="113"/>
      <c r="K49" s="113"/>
      <c r="L49" s="113"/>
      <c r="M49" s="77"/>
      <c r="N49" s="77"/>
      <c r="O49" s="77"/>
      <c r="P49" s="77"/>
      <c r="Q49" s="114"/>
      <c r="R49" s="114"/>
      <c r="S49" s="114"/>
      <c r="U49" s="112" t="s">
        <v>84</v>
      </c>
      <c r="V49" s="206"/>
      <c r="W49" s="206"/>
      <c r="X49" s="206"/>
      <c r="Y49" s="155"/>
      <c r="Z49" s="156"/>
      <c r="AA49" s="113"/>
      <c r="AB49" s="113"/>
      <c r="AC49" s="113"/>
      <c r="AD49" s="113"/>
      <c r="AE49" s="113"/>
      <c r="AF49" s="113"/>
      <c r="AG49" s="77"/>
      <c r="AH49" s="77"/>
      <c r="AI49" s="77"/>
      <c r="AJ49" s="114"/>
      <c r="AK49" s="114"/>
      <c r="AL49" s="114"/>
      <c r="AN49" s="69">
        <v>6</v>
      </c>
      <c r="AO49" s="112" t="s">
        <v>84</v>
      </c>
      <c r="AP49" s="206"/>
      <c r="AQ49" s="206"/>
      <c r="AR49" s="206"/>
      <c r="AS49" s="155"/>
      <c r="AT49" s="156"/>
      <c r="AU49" s="113"/>
      <c r="AV49" s="113"/>
      <c r="AW49" s="113"/>
      <c r="AX49" s="113"/>
      <c r="AY49" s="113"/>
      <c r="AZ49" s="113"/>
      <c r="BA49" s="77"/>
      <c r="BB49" s="77"/>
      <c r="BC49" s="77"/>
      <c r="BD49" s="114"/>
      <c r="BE49" s="114"/>
      <c r="BF49" s="114"/>
      <c r="BH49" s="69">
        <v>3</v>
      </c>
      <c r="BI49" s="112" t="s">
        <v>84</v>
      </c>
      <c r="BJ49" s="206"/>
      <c r="BK49" s="206"/>
      <c r="BL49" s="206"/>
      <c r="BM49" s="206"/>
      <c r="BN49" s="206"/>
      <c r="BO49" s="155"/>
      <c r="BP49" s="156"/>
      <c r="BQ49" s="113"/>
      <c r="BR49" s="113"/>
      <c r="BS49" s="118"/>
      <c r="BT49" s="113"/>
      <c r="BU49" s="113"/>
      <c r="BV49" s="113"/>
      <c r="BW49" s="77"/>
      <c r="BX49" s="77"/>
      <c r="BY49" s="77"/>
      <c r="BZ49" s="114"/>
      <c r="CA49" s="114"/>
      <c r="CB49" s="114"/>
      <c r="CD49" s="69">
        <v>4</v>
      </c>
      <c r="CE49" s="112" t="s">
        <v>84</v>
      </c>
      <c r="CG49" s="156"/>
      <c r="CH49" s="113"/>
      <c r="CI49" s="113"/>
      <c r="CJ49" s="113"/>
      <c r="CK49" s="113"/>
      <c r="CL49" s="113"/>
      <c r="CM49" s="113"/>
      <c r="CN49" s="77"/>
      <c r="CO49" s="77"/>
      <c r="CP49" s="77"/>
      <c r="CQ49" s="114"/>
      <c r="CR49" s="114"/>
      <c r="CS49" s="114"/>
      <c r="CU49" s="69">
        <v>8</v>
      </c>
      <c r="CV49" s="112" t="s">
        <v>84</v>
      </c>
      <c r="CW49" s="206"/>
      <c r="CX49" s="206"/>
      <c r="CY49" s="206"/>
      <c r="CZ49" s="155"/>
      <c r="DA49" s="156"/>
      <c r="DB49" s="113"/>
      <c r="DC49" s="113"/>
      <c r="DD49" s="113"/>
      <c r="DE49" s="113"/>
      <c r="DF49" s="113"/>
      <c r="DG49" s="113"/>
      <c r="DH49" s="77"/>
      <c r="DI49" s="77"/>
      <c r="DJ49" s="77"/>
      <c r="DK49" s="114"/>
      <c r="DL49" s="114"/>
      <c r="DM49" s="114"/>
      <c r="DO49" s="69">
        <v>1</v>
      </c>
      <c r="DP49" s="112" t="s">
        <v>84</v>
      </c>
      <c r="DQ49" s="206"/>
      <c r="DR49" s="206"/>
      <c r="DS49" s="206"/>
      <c r="DT49" s="206"/>
      <c r="DU49" s="206"/>
      <c r="DW49" s="113"/>
      <c r="DX49" s="113"/>
      <c r="DY49" s="113"/>
      <c r="DZ49" s="113"/>
      <c r="EA49" s="113"/>
      <c r="EB49" s="113"/>
      <c r="EC49" s="113"/>
      <c r="ED49" s="77"/>
      <c r="EE49" s="77"/>
      <c r="EF49" s="77"/>
      <c r="EG49" s="77"/>
      <c r="EH49" s="114"/>
      <c r="EI49" s="114"/>
      <c r="EJ49" s="114"/>
      <c r="EK49" s="69">
        <v>7</v>
      </c>
      <c r="EL49" s="112" t="s">
        <v>84</v>
      </c>
      <c r="EM49" s="206"/>
      <c r="EN49" s="206"/>
      <c r="EO49" s="206"/>
      <c r="EQ49" s="113"/>
      <c r="ER49" s="113"/>
      <c r="ES49" s="113"/>
      <c r="ET49" s="113"/>
      <c r="EU49" s="113"/>
      <c r="EV49" s="113"/>
      <c r="EW49" s="113"/>
      <c r="EX49" s="77"/>
      <c r="EY49" s="77"/>
      <c r="EZ49" s="77"/>
      <c r="FA49" s="77"/>
      <c r="FB49" s="114"/>
      <c r="FC49" s="114"/>
      <c r="FD49" s="114"/>
      <c r="FE49" s="69">
        <v>5</v>
      </c>
      <c r="FF49" s="112" t="s">
        <v>84</v>
      </c>
      <c r="FG49" s="206"/>
      <c r="FH49" s="206"/>
      <c r="FI49" s="206"/>
      <c r="FK49" s="113"/>
      <c r="FL49" s="113"/>
      <c r="FM49" s="113"/>
      <c r="FN49" s="113"/>
      <c r="FO49" s="113"/>
      <c r="FP49" s="113"/>
      <c r="FQ49" s="113"/>
      <c r="FR49" s="77"/>
      <c r="FS49" s="77"/>
      <c r="FT49" s="77"/>
      <c r="FU49" s="77"/>
      <c r="FV49" s="114"/>
      <c r="FW49" s="114"/>
      <c r="FX49" s="114"/>
      <c r="FY49" s="407" t="s">
        <v>44</v>
      </c>
    </row>
    <row r="50" spans="1:181" x14ac:dyDescent="0.2">
      <c r="B50" s="105" t="s">
        <v>85</v>
      </c>
      <c r="C50" s="31"/>
      <c r="D50" s="31"/>
      <c r="E50" s="31"/>
      <c r="F50" s="115"/>
      <c r="G50" s="116">
        <f t="shared" ref="G50:L50" si="164">G45</f>
        <v>-0.34165000000000001</v>
      </c>
      <c r="H50" s="116">
        <f t="shared" si="164"/>
        <v>0.28863999999999995</v>
      </c>
      <c r="I50" s="116">
        <f t="shared" si="164"/>
        <v>0.14519000000000001</v>
      </c>
      <c r="J50" s="116">
        <f t="shared" si="164"/>
        <v>-2.7539999999999995E-2</v>
      </c>
      <c r="K50" s="116">
        <f t="shared" si="164"/>
        <v>0.15769</v>
      </c>
      <c r="L50" s="116">
        <f t="shared" si="164"/>
        <v>0.24243000000000003</v>
      </c>
      <c r="M50" s="116">
        <f>M45</f>
        <v>6.6840000000000011E-2</v>
      </c>
      <c r="N50" s="117">
        <f>N45</f>
        <v>-9.8499999999999994E-3</v>
      </c>
      <c r="O50" s="118">
        <f t="shared" ref="O50:S50" si="165">O45</f>
        <v>9.3929999999999986E-2</v>
      </c>
      <c r="P50" s="118">
        <f t="shared" si="165"/>
        <v>0.21318000000000001</v>
      </c>
      <c r="Q50" s="118">
        <f t="shared" si="165"/>
        <v>-7.467E-2</v>
      </c>
      <c r="R50" s="118">
        <f t="shared" ref="R50" si="166">R45</f>
        <v>0.11778999999999999</v>
      </c>
      <c r="S50" s="118">
        <f t="shared" si="165"/>
        <v>6.2624316378559364E-2</v>
      </c>
      <c r="T50" s="22"/>
      <c r="U50" s="105" t="s">
        <v>85</v>
      </c>
      <c r="V50" s="31"/>
      <c r="W50" s="31"/>
      <c r="X50" s="218"/>
      <c r="Z50" s="13"/>
      <c r="AA50" s="116">
        <f t="shared" ref="AA50:AG50" si="167">AA45</f>
        <v>-0.35611899999999996</v>
      </c>
      <c r="AB50" s="118">
        <f t="shared" si="167"/>
        <v>0.33009339999999998</v>
      </c>
      <c r="AC50" s="118">
        <f t="shared" si="167"/>
        <v>0.14854309999999998</v>
      </c>
      <c r="AD50" s="118">
        <f t="shared" si="167"/>
        <v>-4.3294399999999997E-2</v>
      </c>
      <c r="AE50" s="118">
        <f t="shared" si="167"/>
        <v>0.1634148</v>
      </c>
      <c r="AF50" s="118">
        <f t="shared" si="167"/>
        <v>0.22205540000000001</v>
      </c>
      <c r="AG50" s="118">
        <f t="shared" si="167"/>
        <v>6.0667000000000006E-2</v>
      </c>
      <c r="AH50" s="118">
        <f>AH45</f>
        <v>-2.5083999999999995E-2</v>
      </c>
      <c r="AI50" s="118">
        <f t="shared" ref="AI50:AM50" si="168">AI45</f>
        <v>0.10685719999999999</v>
      </c>
      <c r="AJ50" s="118">
        <f t="shared" si="168"/>
        <v>0.21015720000000002</v>
      </c>
      <c r="AK50" s="118">
        <f t="shared" si="168"/>
        <v>-9.1130500000000003E-2</v>
      </c>
      <c r="AL50" s="118">
        <f t="shared" ref="AL50" si="169">AL45</f>
        <v>0.1151604</v>
      </c>
      <c r="AM50" s="118">
        <f t="shared" si="168"/>
        <v>5.807288102977548E-2</v>
      </c>
      <c r="AO50" s="105" t="s">
        <v>85</v>
      </c>
      <c r="AP50" s="31"/>
      <c r="AQ50" s="31"/>
      <c r="AR50" s="218"/>
      <c r="AT50" s="13"/>
      <c r="AU50" s="116">
        <f t="shared" ref="AU50:BD50" si="170">AU45</f>
        <v>-0.31574679999999999</v>
      </c>
      <c r="AV50" s="118">
        <f t="shared" si="170"/>
        <v>0.26354499999999997</v>
      </c>
      <c r="AW50" s="118">
        <f t="shared" si="170"/>
        <v>0.14007900000000001</v>
      </c>
      <c r="AX50" s="118">
        <f t="shared" si="170"/>
        <v>-1.7844800000000001E-2</v>
      </c>
      <c r="AY50" s="118">
        <f t="shared" si="170"/>
        <v>0.14475919999999998</v>
      </c>
      <c r="AZ50" s="118">
        <f t="shared" si="170"/>
        <v>0.23098160000000001</v>
      </c>
      <c r="BA50" s="118">
        <f t="shared" si="170"/>
        <v>7.5780199999999978E-2</v>
      </c>
      <c r="BB50" s="118">
        <f t="shared" si="170"/>
        <v>-1.1241599999999999E-2</v>
      </c>
      <c r="BC50" s="118">
        <f t="shared" si="170"/>
        <v>9.4055199999999978E-2</v>
      </c>
      <c r="BD50" s="118">
        <f t="shared" si="170"/>
        <v>0.19646480000000002</v>
      </c>
      <c r="BE50" s="118">
        <f>BE45</f>
        <v>-6.728039999999999E-2</v>
      </c>
      <c r="BF50" s="118">
        <f>BF45</f>
        <v>0.11360959999999999</v>
      </c>
      <c r="BG50" s="118">
        <f t="shared" ref="BG50" si="171">BG45</f>
        <v>6.2745145655752399E-2</v>
      </c>
      <c r="BI50" s="105" t="s">
        <v>85</v>
      </c>
      <c r="BJ50" s="31"/>
      <c r="BK50" s="31"/>
      <c r="BL50" s="31"/>
      <c r="BM50" s="31"/>
      <c r="BN50" s="218"/>
      <c r="BP50" s="249"/>
      <c r="BQ50" s="118">
        <f t="shared" ref="BQ50:BW50" si="172">BQ45</f>
        <v>-0.32505680999999997</v>
      </c>
      <c r="BR50" s="118">
        <f t="shared" si="172"/>
        <v>0.31687979999999999</v>
      </c>
      <c r="BS50" s="118">
        <f t="shared" si="172"/>
        <v>0.16069570000000002</v>
      </c>
      <c r="BT50" s="118">
        <f t="shared" si="172"/>
        <v>-3.1162579999999999E-2</v>
      </c>
      <c r="BU50" s="118">
        <f t="shared" si="172"/>
        <v>0.15717053</v>
      </c>
      <c r="BV50" s="118">
        <f t="shared" si="172"/>
        <v>0.21329587999999999</v>
      </c>
      <c r="BW50" s="118">
        <f t="shared" si="172"/>
        <v>3.5142409999999999E-2</v>
      </c>
      <c r="BX50" s="118">
        <f>BX45</f>
        <v>-3.3516730000000002E-2</v>
      </c>
      <c r="BY50" s="118">
        <f t="shared" ref="BY50:CC50" si="173">BY45</f>
        <v>0.11947922000000001</v>
      </c>
      <c r="BZ50" s="118">
        <f t="shared" si="173"/>
        <v>0.18446681000000004</v>
      </c>
      <c r="CA50" s="118">
        <f t="shared" si="173"/>
        <v>-9.3590320000000005E-2</v>
      </c>
      <c r="CB50" s="118">
        <f t="shared" ref="CB50" si="174">CB45</f>
        <v>0.10310314</v>
      </c>
      <c r="CC50" s="118">
        <f t="shared" si="173"/>
        <v>5.7656711741615796E-2</v>
      </c>
      <c r="CE50" s="105" t="s">
        <v>85</v>
      </c>
      <c r="CF50" s="251"/>
      <c r="CG50" s="13"/>
      <c r="CH50" s="116">
        <f t="shared" ref="CH50:CO50" si="175">CH45</f>
        <v>-0.36672199999999999</v>
      </c>
      <c r="CI50" s="118">
        <f t="shared" si="175"/>
        <v>0.371332</v>
      </c>
      <c r="CJ50" s="118">
        <f t="shared" si="175"/>
        <v>0.15163599999999999</v>
      </c>
      <c r="CK50" s="118">
        <f t="shared" si="175"/>
        <v>-7.0216000000000001E-2</v>
      </c>
      <c r="CL50" s="118">
        <f t="shared" si="175"/>
        <v>0.16378700000000002</v>
      </c>
      <c r="CM50" s="118">
        <f t="shared" si="175"/>
        <v>0.17310700000000001</v>
      </c>
      <c r="CN50" s="118">
        <f t="shared" si="175"/>
        <v>4.4781000000000008E-2</v>
      </c>
      <c r="CO50" s="118">
        <f t="shared" si="175"/>
        <v>-4.0878999999999999E-2</v>
      </c>
      <c r="CP50" s="118">
        <f t="shared" ref="CP50:CT50" si="176">CP45</f>
        <v>9.0157000000000001E-2</v>
      </c>
      <c r="CQ50" s="118">
        <f t="shared" si="176"/>
        <v>0.24188600000000002</v>
      </c>
      <c r="CR50" s="118">
        <f t="shared" si="176"/>
        <v>-9.1526999999999997E-2</v>
      </c>
      <c r="CS50" s="118">
        <f t="shared" ref="CS50" si="177">CS45</f>
        <v>9.9192000000000002E-2</v>
      </c>
      <c r="CT50" s="118">
        <f t="shared" si="176"/>
        <v>4.9758969776644291E-2</v>
      </c>
      <c r="CV50" s="105" t="s">
        <v>85</v>
      </c>
      <c r="CW50" s="31"/>
      <c r="CX50" s="31"/>
      <c r="CY50" s="218"/>
      <c r="DA50" s="13"/>
      <c r="DB50" s="116">
        <f t="shared" ref="DB50:DH50" si="178">DB45</f>
        <v>-0.35056599999999999</v>
      </c>
      <c r="DC50" s="118">
        <f t="shared" si="178"/>
        <v>0.33749649999999998</v>
      </c>
      <c r="DD50" s="118">
        <f t="shared" si="178"/>
        <v>0.14970299999999997</v>
      </c>
      <c r="DE50" s="118">
        <f t="shared" si="178"/>
        <v>-3.9096499999999999E-2</v>
      </c>
      <c r="DF50" s="118">
        <f t="shared" si="178"/>
        <v>0.16457050000000001</v>
      </c>
      <c r="DG50" s="118">
        <f t="shared" si="178"/>
        <v>0.25496650000000004</v>
      </c>
      <c r="DH50" s="118">
        <f t="shared" si="178"/>
        <v>5.2200999999999997E-2</v>
      </c>
      <c r="DI50" s="118">
        <f>DI45</f>
        <v>-9.9094999999999999E-3</v>
      </c>
      <c r="DJ50" s="118">
        <f t="shared" ref="DJ50:DN50" si="179">DJ45</f>
        <v>7.676150000000001E-2</v>
      </c>
      <c r="DK50" s="118">
        <f t="shared" si="179"/>
        <v>0.23432899999999998</v>
      </c>
      <c r="DL50" s="118">
        <f t="shared" si="179"/>
        <v>-7.6890000000000014E-2</v>
      </c>
      <c r="DM50" s="118">
        <f t="shared" ref="DM50" si="180">DM45</f>
        <v>0.11954250000000001</v>
      </c>
      <c r="DN50" s="118">
        <f t="shared" si="179"/>
        <v>6.4364472475191947E-2</v>
      </c>
      <c r="DP50" s="108" t="s">
        <v>85</v>
      </c>
      <c r="DQ50" s="31"/>
      <c r="DR50" s="31"/>
      <c r="DS50" s="31"/>
      <c r="DT50" s="31"/>
      <c r="DU50" s="31"/>
      <c r="DV50" s="251"/>
      <c r="DW50" s="113"/>
      <c r="DX50" s="116">
        <f t="shared" ref="DX50:EJ50" si="181">DX45</f>
        <v>-0.35354525000000003</v>
      </c>
      <c r="DY50" s="116">
        <f t="shared" si="181"/>
        <v>0.33912599000000004</v>
      </c>
      <c r="DZ50" s="116">
        <f t="shared" si="181"/>
        <v>0.12607160999999997</v>
      </c>
      <c r="EA50" s="116">
        <f t="shared" si="181"/>
        <v>-4.2969320000000005E-2</v>
      </c>
      <c r="EB50" s="116">
        <f t="shared" si="181"/>
        <v>0.15295705000000001</v>
      </c>
      <c r="EC50" s="116">
        <f t="shared" si="181"/>
        <v>0.18158972000000001</v>
      </c>
      <c r="ED50" s="116">
        <f t="shared" si="181"/>
        <v>4.9482180000000001E-2</v>
      </c>
      <c r="EE50" s="118">
        <f t="shared" si="181"/>
        <v>-3.0649980000000004E-2</v>
      </c>
      <c r="EF50" s="118">
        <f t="shared" si="181"/>
        <v>9.0083939999999987E-2</v>
      </c>
      <c r="EG50" s="118">
        <f t="shared" si="181"/>
        <v>0.23068999999999998</v>
      </c>
      <c r="EH50" s="118">
        <f t="shared" si="181"/>
        <v>-8.6801280000000008E-2</v>
      </c>
      <c r="EI50" s="118">
        <f t="shared" si="181"/>
        <v>0.10107119000000001</v>
      </c>
      <c r="EJ50" s="118">
        <f t="shared" si="181"/>
        <v>5.1074974635190173E-2</v>
      </c>
      <c r="EL50" s="108" t="s">
        <v>85</v>
      </c>
      <c r="EM50" s="31"/>
      <c r="EN50" s="31"/>
      <c r="EO50" s="31"/>
      <c r="EP50" s="251"/>
      <c r="EQ50" s="113"/>
      <c r="ER50" s="116">
        <f t="shared" ref="ER50:FD50" si="182">ER45</f>
        <v>-0.33576100000000003</v>
      </c>
      <c r="ES50" s="116">
        <f t="shared" si="182"/>
        <v>0.30152050000000002</v>
      </c>
      <c r="ET50" s="116">
        <f t="shared" si="182"/>
        <v>0.139433</v>
      </c>
      <c r="EU50" s="116">
        <f t="shared" si="182"/>
        <v>-3.4776499999999995E-2</v>
      </c>
      <c r="EV50" s="116">
        <f t="shared" si="182"/>
        <v>0.15249550000000001</v>
      </c>
      <c r="EW50" s="116">
        <f t="shared" si="182"/>
        <v>0.23338850000000003</v>
      </c>
      <c r="EX50" s="116">
        <f t="shared" si="182"/>
        <v>5.8616500000000002E-2</v>
      </c>
      <c r="EY50" s="118">
        <f t="shared" si="182"/>
        <v>-6.4979999999999986E-3</v>
      </c>
      <c r="EZ50" s="118">
        <f t="shared" si="182"/>
        <v>8.5106500000000015E-2</v>
      </c>
      <c r="FA50" s="118">
        <f t="shared" si="182"/>
        <v>0.2120775</v>
      </c>
      <c r="FB50" s="118">
        <f t="shared" si="182"/>
        <v>-7.40035E-2</v>
      </c>
      <c r="FC50" s="118">
        <f t="shared" si="182"/>
        <v>0.113108</v>
      </c>
      <c r="FD50" s="118">
        <f t="shared" si="182"/>
        <v>6.0504116693467225E-2</v>
      </c>
      <c r="FF50" s="108" t="s">
        <v>85</v>
      </c>
      <c r="FG50" s="31"/>
      <c r="FH50" s="31"/>
      <c r="FI50" s="31"/>
      <c r="FJ50" s="251"/>
      <c r="FK50" s="113"/>
      <c r="FL50" s="116">
        <f t="shared" ref="FL50:FX50" si="183">FL45</f>
        <v>-0.40503800000000006</v>
      </c>
      <c r="FM50" s="116">
        <f t="shared" si="183"/>
        <v>0.36945499999999998</v>
      </c>
      <c r="FN50" s="116">
        <f t="shared" si="183"/>
        <v>0.19664200000000001</v>
      </c>
      <c r="FO50" s="116">
        <f t="shared" si="183"/>
        <v>-4.8154000000000002E-2</v>
      </c>
      <c r="FP50" s="116">
        <f t="shared" si="183"/>
        <v>0.174036</v>
      </c>
      <c r="FQ50" s="116">
        <f t="shared" si="183"/>
        <v>0.246674</v>
      </c>
      <c r="FR50" s="116">
        <f t="shared" si="183"/>
        <v>6.3334000000000001E-2</v>
      </c>
      <c r="FS50" s="118">
        <f t="shared" si="183"/>
        <v>-1.2850000000000002E-2</v>
      </c>
      <c r="FT50" s="118">
        <f t="shared" si="183"/>
        <v>9.3504999999999991E-2</v>
      </c>
      <c r="FU50" s="118">
        <f t="shared" si="183"/>
        <v>0.21715500000000001</v>
      </c>
      <c r="FV50" s="118">
        <f t="shared" si="183"/>
        <v>-9.7899E-2</v>
      </c>
      <c r="FW50" s="118">
        <f t="shared" si="183"/>
        <v>0.13225199999999998</v>
      </c>
      <c r="FX50" s="118">
        <f t="shared" si="183"/>
        <v>6.1057954897555833E-2</v>
      </c>
      <c r="FY50" s="69">
        <v>2</v>
      </c>
    </row>
    <row r="51" spans="1:181" x14ac:dyDescent="0.2">
      <c r="B51" s="120" t="s">
        <v>86</v>
      </c>
      <c r="C51" s="207"/>
      <c r="D51" s="219"/>
      <c r="E51" s="219"/>
      <c r="F51" s="121"/>
      <c r="G51" s="122">
        <v>0</v>
      </c>
      <c r="H51" s="122">
        <v>0</v>
      </c>
      <c r="I51" s="122">
        <v>0</v>
      </c>
      <c r="J51" s="122">
        <v>0</v>
      </c>
      <c r="K51" s="122">
        <v>0</v>
      </c>
      <c r="L51" s="122">
        <v>0</v>
      </c>
      <c r="M51" s="122">
        <v>0</v>
      </c>
      <c r="N51" s="10">
        <v>0</v>
      </c>
      <c r="O51" s="10">
        <v>0</v>
      </c>
      <c r="P51" s="10">
        <v>0</v>
      </c>
      <c r="Q51" s="44">
        <v>0</v>
      </c>
      <c r="R51" s="44">
        <v>0</v>
      </c>
      <c r="S51" s="44">
        <v>0</v>
      </c>
      <c r="T51" s="22"/>
      <c r="U51" s="120" t="s">
        <v>86</v>
      </c>
      <c r="V51" s="207"/>
      <c r="W51" s="207"/>
      <c r="X51" s="207"/>
      <c r="Z51" s="147"/>
      <c r="AA51" s="10">
        <v>2.5000000000000001E-3</v>
      </c>
      <c r="AB51" s="10">
        <v>2.5000000000000001E-3</v>
      </c>
      <c r="AC51" s="10">
        <v>2.5000000000000001E-3</v>
      </c>
      <c r="AD51" s="10">
        <v>2.5000000000000001E-3</v>
      </c>
      <c r="AE51" s="10">
        <v>2.5000000000000001E-3</v>
      </c>
      <c r="AF51" s="10">
        <v>2.5000000000000001E-3</v>
      </c>
      <c r="AG51" s="10">
        <v>2.5000000000000001E-3</v>
      </c>
      <c r="AH51" s="10">
        <v>2.5000000000000001E-3</v>
      </c>
      <c r="AI51" s="10">
        <v>2.5000000000000001E-3</v>
      </c>
      <c r="AJ51" s="10">
        <v>2.5000000000000001E-3</v>
      </c>
      <c r="AK51" s="10">
        <v>2.5000000000000001E-3</v>
      </c>
      <c r="AL51" s="10">
        <v>2.5000000000000001E-3</v>
      </c>
      <c r="AM51" s="10">
        <v>2.5000000000000001E-3</v>
      </c>
      <c r="AN51" s="119"/>
      <c r="AO51" s="120" t="s">
        <v>86</v>
      </c>
      <c r="AP51" s="207"/>
      <c r="AQ51" s="207"/>
      <c r="AR51" s="207"/>
      <c r="AT51" s="147"/>
      <c r="AU51" s="10">
        <v>3.5000000000000001E-3</v>
      </c>
      <c r="AV51" s="10">
        <v>3.5000000000000001E-3</v>
      </c>
      <c r="AW51" s="10">
        <v>3.5000000000000001E-3</v>
      </c>
      <c r="AX51" s="10">
        <v>3.5000000000000001E-3</v>
      </c>
      <c r="AY51" s="10">
        <v>3.5000000000000001E-3</v>
      </c>
      <c r="AZ51" s="10">
        <v>3.5000000000000001E-3</v>
      </c>
      <c r="BA51" s="10">
        <v>3.5000000000000001E-3</v>
      </c>
      <c r="BB51" s="10">
        <v>3.5000000000000001E-3</v>
      </c>
      <c r="BC51" s="10">
        <v>3.5000000000000001E-3</v>
      </c>
      <c r="BD51" s="10">
        <v>3.5000000000000001E-3</v>
      </c>
      <c r="BE51" s="10">
        <v>3.5000000000000001E-3</v>
      </c>
      <c r="BF51" s="10">
        <v>3.5000000000000001E-3</v>
      </c>
      <c r="BG51" s="10">
        <v>3.5000000000000001E-3</v>
      </c>
      <c r="BH51" s="119"/>
      <c r="BI51" s="120" t="s">
        <v>86</v>
      </c>
      <c r="BJ51" s="207"/>
      <c r="BK51" s="207"/>
      <c r="BL51" s="207"/>
      <c r="BM51" s="207"/>
      <c r="BN51" s="207"/>
      <c r="BP51" s="147"/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44">
        <v>0</v>
      </c>
      <c r="CB51" s="44">
        <v>0</v>
      </c>
      <c r="CC51" s="44">
        <v>0</v>
      </c>
      <c r="CE51" s="120" t="s">
        <v>86</v>
      </c>
      <c r="CG51" s="147"/>
      <c r="CH51" s="10">
        <v>2.5000000000000001E-3</v>
      </c>
      <c r="CI51" s="10">
        <v>2.5000000000000001E-3</v>
      </c>
      <c r="CJ51" s="10">
        <v>2.5000000000000001E-3</v>
      </c>
      <c r="CK51" s="10">
        <v>2.5000000000000001E-3</v>
      </c>
      <c r="CL51" s="10">
        <v>2.5000000000000001E-3</v>
      </c>
      <c r="CM51" s="10">
        <v>2.5000000000000001E-3</v>
      </c>
      <c r="CN51" s="10">
        <v>2.5000000000000001E-3</v>
      </c>
      <c r="CO51" s="10">
        <v>2.5000000000000001E-3</v>
      </c>
      <c r="CP51" s="10">
        <v>2.5000000000000001E-3</v>
      </c>
      <c r="CQ51" s="10">
        <v>2.5000000000000001E-3</v>
      </c>
      <c r="CR51" s="10">
        <v>2.5000000000000001E-3</v>
      </c>
      <c r="CS51" s="10">
        <v>2.5000000000000001E-3</v>
      </c>
      <c r="CT51" s="10">
        <v>2.5000000000000001E-3</v>
      </c>
      <c r="CV51" s="120" t="s">
        <v>86</v>
      </c>
      <c r="CW51" s="207"/>
      <c r="CX51" s="207"/>
      <c r="CY51" s="207"/>
      <c r="DA51" s="147"/>
      <c r="DB51" s="10">
        <v>3.0000000000000001E-3</v>
      </c>
      <c r="DC51" s="10">
        <v>3.0000000000000001E-3</v>
      </c>
      <c r="DD51" s="10">
        <v>3.0000000000000001E-3</v>
      </c>
      <c r="DE51" s="10">
        <v>3.0000000000000001E-3</v>
      </c>
      <c r="DF51" s="10">
        <v>3.0000000000000001E-3</v>
      </c>
      <c r="DG51" s="10">
        <v>3.0000000000000001E-3</v>
      </c>
      <c r="DH51" s="10">
        <v>3.0000000000000001E-3</v>
      </c>
      <c r="DI51" s="10">
        <v>3.0000000000000001E-3</v>
      </c>
      <c r="DJ51" s="10">
        <v>3.0000000000000001E-3</v>
      </c>
      <c r="DK51" s="10">
        <v>3.0000000000000001E-3</v>
      </c>
      <c r="DL51" s="10">
        <v>3.0000000000000001E-3</v>
      </c>
      <c r="DM51" s="10">
        <v>3.0000000000000001E-3</v>
      </c>
      <c r="DN51" s="10">
        <v>3.0000000000000001E-3</v>
      </c>
      <c r="DP51" s="120" t="s">
        <v>86</v>
      </c>
      <c r="DQ51" s="207"/>
      <c r="DR51" s="207"/>
      <c r="DS51" s="207"/>
      <c r="DT51" s="207"/>
      <c r="DU51" s="207"/>
      <c r="DV51" s="123"/>
      <c r="DW51" s="13"/>
      <c r="DX51" s="122">
        <v>2.5000000000000001E-3</v>
      </c>
      <c r="DY51" s="122">
        <v>2.5000000000000001E-3</v>
      </c>
      <c r="DZ51" s="122">
        <v>2.5000000000000001E-3</v>
      </c>
      <c r="EA51" s="122">
        <v>2.5000000000000001E-3</v>
      </c>
      <c r="EB51" s="122">
        <v>2.5000000000000001E-3</v>
      </c>
      <c r="EC51" s="122">
        <v>2.5000000000000001E-3</v>
      </c>
      <c r="ED51" s="122">
        <v>2.5000000000000001E-3</v>
      </c>
      <c r="EE51" s="10">
        <v>2.5000000000000001E-3</v>
      </c>
      <c r="EF51" s="10">
        <v>2.5000000000000001E-3</v>
      </c>
      <c r="EG51" s="10">
        <v>2.5000000000000001E-3</v>
      </c>
      <c r="EH51" s="10">
        <v>2.5000000000000001E-3</v>
      </c>
      <c r="EI51" s="10">
        <v>2.5000000000000001E-3</v>
      </c>
      <c r="EJ51" s="10">
        <v>2.5000000000000001E-3</v>
      </c>
      <c r="EL51" s="120" t="s">
        <v>86</v>
      </c>
      <c r="EM51" s="207"/>
      <c r="EN51" s="207"/>
      <c r="EO51" s="207"/>
      <c r="EP51" s="123"/>
      <c r="EQ51" s="13"/>
      <c r="ER51" s="390">
        <v>3.0000000000000001E-3</v>
      </c>
      <c r="ES51" s="390">
        <v>3.0000000000000001E-3</v>
      </c>
      <c r="ET51" s="390">
        <v>3.0000000000000001E-3</v>
      </c>
      <c r="EU51" s="390">
        <v>3.0000000000000001E-3</v>
      </c>
      <c r="EV51" s="390">
        <v>3.0000000000000001E-3</v>
      </c>
      <c r="EW51" s="390">
        <v>3.0000000000000001E-3</v>
      </c>
      <c r="EX51" s="390">
        <v>3.0000000000000001E-3</v>
      </c>
      <c r="EY51" s="390">
        <v>3.0000000000000001E-3</v>
      </c>
      <c r="EZ51" s="390">
        <v>3.0000000000000001E-3</v>
      </c>
      <c r="FA51" s="390">
        <v>3.0000000000000001E-3</v>
      </c>
      <c r="FB51" s="390">
        <v>3.0000000000000001E-3</v>
      </c>
      <c r="FC51" s="390">
        <v>3.0000000000000001E-3</v>
      </c>
      <c r="FD51" s="390">
        <v>3.0000000000000001E-3</v>
      </c>
      <c r="FF51" s="120" t="s">
        <v>86</v>
      </c>
      <c r="FG51" s="207"/>
      <c r="FH51" s="207"/>
      <c r="FI51" s="207"/>
      <c r="FJ51" s="123"/>
      <c r="FK51" s="13"/>
      <c r="FL51" s="390">
        <v>0</v>
      </c>
      <c r="FM51" s="390">
        <v>0</v>
      </c>
      <c r="FN51" s="390">
        <v>0</v>
      </c>
      <c r="FO51" s="390">
        <v>0</v>
      </c>
      <c r="FP51" s="390">
        <v>0</v>
      </c>
      <c r="FQ51" s="390">
        <v>0</v>
      </c>
      <c r="FR51" s="390">
        <v>0</v>
      </c>
      <c r="FS51" s="390">
        <v>0</v>
      </c>
      <c r="FT51" s="390">
        <v>0</v>
      </c>
      <c r="FU51" s="390">
        <v>0</v>
      </c>
      <c r="FV51" s="390">
        <v>0</v>
      </c>
      <c r="FW51" s="390">
        <v>0</v>
      </c>
      <c r="FX51" s="390">
        <v>0</v>
      </c>
    </row>
    <row r="52" spans="1:181" ht="17" thickBot="1" x14ac:dyDescent="0.25">
      <c r="B52" s="230" t="s">
        <v>87</v>
      </c>
      <c r="C52" s="220"/>
      <c r="D52" s="220"/>
      <c r="E52" s="231"/>
      <c r="F52" s="124"/>
      <c r="G52" s="125">
        <f t="shared" ref="G52:L52" si="184">G50-(1+G50)*G51</f>
        <v>-0.34165000000000001</v>
      </c>
      <c r="H52" s="125">
        <f t="shared" si="184"/>
        <v>0.28863999999999995</v>
      </c>
      <c r="I52" s="125">
        <f t="shared" si="184"/>
        <v>0.14519000000000001</v>
      </c>
      <c r="J52" s="125">
        <f t="shared" si="184"/>
        <v>-2.7539999999999995E-2</v>
      </c>
      <c r="K52" s="125">
        <f t="shared" si="184"/>
        <v>0.15769</v>
      </c>
      <c r="L52" s="125">
        <f t="shared" si="184"/>
        <v>0.24243000000000003</v>
      </c>
      <c r="M52" s="125">
        <f t="shared" ref="M52" si="185">M50-(1+M50)*M51</f>
        <v>6.6840000000000011E-2</v>
      </c>
      <c r="N52" s="126">
        <f>N50-(1+N50)*N51</f>
        <v>-9.8499999999999994E-3</v>
      </c>
      <c r="O52" s="126">
        <f t="shared" ref="O52:S52" si="186">O50-(1+O50)*O51</f>
        <v>9.3929999999999986E-2</v>
      </c>
      <c r="P52" s="126">
        <f t="shared" si="186"/>
        <v>0.21318000000000001</v>
      </c>
      <c r="Q52" s="126">
        <f>Q50-(1+Q50)*Q51*10/12</f>
        <v>-7.467E-2</v>
      </c>
      <c r="R52" s="126">
        <f>R50-(1+R50)*R51*10/12</f>
        <v>0.11778999999999999</v>
      </c>
      <c r="S52" s="126">
        <f t="shared" si="186"/>
        <v>6.2624316378559364E-2</v>
      </c>
      <c r="T52" s="22"/>
      <c r="U52" s="233" t="s">
        <v>87</v>
      </c>
      <c r="V52" s="234"/>
      <c r="W52" s="234"/>
      <c r="X52" s="234"/>
      <c r="Y52" s="124"/>
      <c r="Z52" s="231"/>
      <c r="AA52" s="126">
        <f t="shared" ref="AA52:AF52" si="187">AA50-(1+AA50)*AA51</f>
        <v>-0.35772870249999994</v>
      </c>
      <c r="AB52" s="126">
        <f t="shared" si="187"/>
        <v>0.32676816649999996</v>
      </c>
      <c r="AC52" s="126">
        <f t="shared" si="187"/>
        <v>0.14567174224999999</v>
      </c>
      <c r="AD52" s="126">
        <f t="shared" si="187"/>
        <v>-4.5686163999999994E-2</v>
      </c>
      <c r="AE52" s="126">
        <f t="shared" si="187"/>
        <v>0.16050626300000001</v>
      </c>
      <c r="AF52" s="126">
        <f t="shared" si="187"/>
        <v>0.21900026150000002</v>
      </c>
      <c r="AG52" s="126">
        <f>AG50-(1+AG50)*AG51</f>
        <v>5.8015332500000003E-2</v>
      </c>
      <c r="AH52" s="126">
        <f t="shared" ref="AH52:AJ52" si="188">AH50-(1+AH50)*AH51</f>
        <v>-2.7521289999999997E-2</v>
      </c>
      <c r="AI52" s="126">
        <f t="shared" si="188"/>
        <v>0.10409005699999999</v>
      </c>
      <c r="AJ52" s="126">
        <f t="shared" si="188"/>
        <v>0.20713180700000003</v>
      </c>
      <c r="AK52" s="126">
        <f>AK50-(1+AK50)*AK51*10/12</f>
        <v>-9.3023978125000004E-2</v>
      </c>
      <c r="AL52" s="126">
        <f>AL50-(1+AL50)*AL51*10/12</f>
        <v>0.11283714916666666</v>
      </c>
      <c r="AM52" s="126">
        <f>AM50-(1+AM50)*AM51</f>
        <v>5.5427698827201041E-2</v>
      </c>
      <c r="AO52" s="233" t="s">
        <v>87</v>
      </c>
      <c r="AP52" s="234"/>
      <c r="AQ52" s="234"/>
      <c r="AR52" s="234"/>
      <c r="AS52" s="124"/>
      <c r="AT52" s="231"/>
      <c r="AU52" s="126">
        <f t="shared" ref="AU52:BD52" si="189">AU50-(1+AU50)*AU51*10/12</f>
        <v>-0.3177425385</v>
      </c>
      <c r="AV52" s="126">
        <f t="shared" si="189"/>
        <v>0.25985966041666664</v>
      </c>
      <c r="AW52" s="126">
        <f t="shared" si="189"/>
        <v>0.13675376958333335</v>
      </c>
      <c r="AX52" s="126">
        <f t="shared" si="189"/>
        <v>-2.0709419333333333E-2</v>
      </c>
      <c r="AY52" s="126">
        <f t="shared" si="189"/>
        <v>0.14142031899999999</v>
      </c>
      <c r="AZ52" s="126">
        <f t="shared" si="189"/>
        <v>0.227391237</v>
      </c>
      <c r="BA52" s="126">
        <f t="shared" si="189"/>
        <v>7.2642507749999974E-2</v>
      </c>
      <c r="BB52" s="126">
        <f t="shared" si="189"/>
        <v>-1.4125478666666667E-2</v>
      </c>
      <c r="BC52" s="126">
        <f t="shared" si="189"/>
        <v>9.0864205666666642E-2</v>
      </c>
      <c r="BD52" s="126">
        <f t="shared" si="189"/>
        <v>0.19297511100000003</v>
      </c>
      <c r="BE52" s="126">
        <f>BE50-(1+BE50)*BE51*10/12</f>
        <v>-7.0000832166666652E-2</v>
      </c>
      <c r="BF52" s="126">
        <f>BF50-(1+BF50)*BF51*10/12</f>
        <v>0.11036157199999999</v>
      </c>
      <c r="BG52" s="126">
        <f>BG50-(1+BG50)*BG51</f>
        <v>5.9025537645957263E-2</v>
      </c>
      <c r="BI52" s="233" t="s">
        <v>87</v>
      </c>
      <c r="BJ52" s="234"/>
      <c r="BK52" s="234"/>
      <c r="BL52" s="234"/>
      <c r="BM52" s="234"/>
      <c r="BN52" s="234"/>
      <c r="BO52" s="124"/>
      <c r="BP52" s="231"/>
      <c r="BQ52" s="126">
        <f t="shared" ref="BQ52:BV52" si="190">BQ50-(1+BQ50)*BQ51</f>
        <v>-0.32505680999999997</v>
      </c>
      <c r="BR52" s="126">
        <f t="shared" si="190"/>
        <v>0.31687979999999999</v>
      </c>
      <c r="BS52" s="126">
        <f t="shared" si="190"/>
        <v>0.16069570000000002</v>
      </c>
      <c r="BT52" s="126">
        <f t="shared" si="190"/>
        <v>-3.1162579999999999E-2</v>
      </c>
      <c r="BU52" s="126">
        <f t="shared" si="190"/>
        <v>0.15717053</v>
      </c>
      <c r="BV52" s="126">
        <f t="shared" si="190"/>
        <v>0.21329587999999999</v>
      </c>
      <c r="BW52" s="126">
        <f>BW50-(1+BW50)*BW51</f>
        <v>3.5142409999999999E-2</v>
      </c>
      <c r="BX52" s="126">
        <f t="shared" ref="BX52:BZ52" si="191">BX50-(1+BX50)*BX51</f>
        <v>-3.3516730000000002E-2</v>
      </c>
      <c r="BY52" s="126">
        <f t="shared" si="191"/>
        <v>0.11947922000000001</v>
      </c>
      <c r="BZ52" s="126">
        <f t="shared" si="191"/>
        <v>0.18446681000000004</v>
      </c>
      <c r="CA52" s="126">
        <f>CA50-(1+CA50)*CA51*10/12</f>
        <v>-9.3590320000000005E-2</v>
      </c>
      <c r="CB52" s="126">
        <f>CB50-(1+CB50)*CB51*10/12</f>
        <v>0.10310314</v>
      </c>
      <c r="CC52" s="126">
        <f>CC50-(1+CC50)*CC51</f>
        <v>5.7656711741615796E-2</v>
      </c>
      <c r="CE52" s="233" t="s">
        <v>87</v>
      </c>
      <c r="CF52" s="124"/>
      <c r="CG52" s="231"/>
      <c r="CH52" s="126">
        <f t="shared" ref="CH52:CN52" si="192">CH50-(1+CH50)*CH51</f>
        <v>-0.36830519499999997</v>
      </c>
      <c r="CI52" s="126">
        <f t="shared" si="192"/>
        <v>0.36790367000000002</v>
      </c>
      <c r="CJ52" s="126">
        <f t="shared" si="192"/>
        <v>0.14875690999999999</v>
      </c>
      <c r="CK52" s="126">
        <f t="shared" si="192"/>
        <v>-7.2540460000000001E-2</v>
      </c>
      <c r="CL52" s="126">
        <f t="shared" si="192"/>
        <v>0.1608775325</v>
      </c>
      <c r="CM52" s="126">
        <f t="shared" si="192"/>
        <v>0.17017423250000002</v>
      </c>
      <c r="CN52" s="126">
        <f t="shared" si="192"/>
        <v>4.2169047500000008E-2</v>
      </c>
      <c r="CO52" s="126">
        <f t="shared" ref="CO52:CQ52" si="193">CO50-(1+CO50)*CO51</f>
        <v>-4.3276802499999996E-2</v>
      </c>
      <c r="CP52" s="126">
        <f t="shared" si="193"/>
        <v>8.7431607499999994E-2</v>
      </c>
      <c r="CQ52" s="126">
        <f t="shared" si="193"/>
        <v>0.23878128500000001</v>
      </c>
      <c r="CR52" s="126">
        <f>CR50-(1+CR50)*CR51*10/12</f>
        <v>-9.3419652083333332E-2</v>
      </c>
      <c r="CS52" s="126">
        <f>CS50-(1+CS50)*CS51*10/12</f>
        <v>9.6902016666666674E-2</v>
      </c>
      <c r="CT52" s="126">
        <f>CT50-(1+CT50)*CT51</f>
        <v>4.7134572352202683E-2</v>
      </c>
      <c r="CV52" s="233" t="s">
        <v>87</v>
      </c>
      <c r="CW52" s="234"/>
      <c r="CX52" s="234"/>
      <c r="CY52" s="234"/>
      <c r="CZ52" s="124"/>
      <c r="DA52" s="231"/>
      <c r="DB52" s="126">
        <f t="shared" ref="DB52:DH52" si="194">DB50-(1+DB50)*DB51</f>
        <v>-0.352514302</v>
      </c>
      <c r="DC52" s="126">
        <f t="shared" si="194"/>
        <v>0.33348401049999998</v>
      </c>
      <c r="DD52" s="126">
        <f t="shared" si="194"/>
        <v>0.14625389099999997</v>
      </c>
      <c r="DE52" s="126">
        <f t="shared" si="194"/>
        <v>-4.1979210500000003E-2</v>
      </c>
      <c r="DF52" s="126">
        <f t="shared" si="194"/>
        <v>0.16107678850000001</v>
      </c>
      <c r="DG52" s="126">
        <f t="shared" si="194"/>
        <v>0.25120160050000007</v>
      </c>
      <c r="DH52" s="126">
        <f t="shared" si="194"/>
        <v>4.9044396999999997E-2</v>
      </c>
      <c r="DI52" s="126">
        <f t="shared" ref="DI52:DK52" si="195">DI50-(1+DI50)*DI51</f>
        <v>-1.28797715E-2</v>
      </c>
      <c r="DJ52" s="126">
        <f t="shared" si="195"/>
        <v>7.3531215500000011E-2</v>
      </c>
      <c r="DK52" s="126">
        <f t="shared" si="195"/>
        <v>0.23062601299999999</v>
      </c>
      <c r="DL52" s="126">
        <f>DL50-(1+DL50)*DL51*10/12</f>
        <v>-7.9197775000000012E-2</v>
      </c>
      <c r="DM52" s="126">
        <f>DM50-(1+DM50)*DM51*10/12</f>
        <v>0.11674364375000001</v>
      </c>
      <c r="DN52" s="126">
        <f>DN50-(1+DN50)*DN51</f>
        <v>6.1171379057766373E-2</v>
      </c>
      <c r="DP52" s="365" t="s">
        <v>87</v>
      </c>
      <c r="DQ52" s="366"/>
      <c r="DR52" s="366"/>
      <c r="DS52" s="366"/>
      <c r="DT52" s="366"/>
      <c r="DU52" s="366"/>
      <c r="DV52" s="367"/>
      <c r="DW52" s="368"/>
      <c r="DX52" s="125">
        <f t="shared" ref="DX52:EC52" si="196">DX50-(1+DX50)*DX51</f>
        <v>-0.35516138687500004</v>
      </c>
      <c r="DY52" s="125">
        <f t="shared" si="196"/>
        <v>0.33577817502500007</v>
      </c>
      <c r="DZ52" s="125">
        <f t="shared" si="196"/>
        <v>0.12325643097499997</v>
      </c>
      <c r="EA52" s="125">
        <f t="shared" si="196"/>
        <v>-4.5361896700000008E-2</v>
      </c>
      <c r="EB52" s="125">
        <f t="shared" si="196"/>
        <v>0.150074657375</v>
      </c>
      <c r="EC52" s="125">
        <f t="shared" si="196"/>
        <v>0.17863574570000001</v>
      </c>
      <c r="ED52" s="125">
        <f>ED50-(1+ED50)*ED51</f>
        <v>4.6858474550000001E-2</v>
      </c>
      <c r="EE52" s="126">
        <f>EE50-(1+EE50)*EE51</f>
        <v>-3.3073355050000003E-2</v>
      </c>
      <c r="EF52" s="126">
        <f>EF50-(1+EF50)*EF51</f>
        <v>8.7358730149999994E-2</v>
      </c>
      <c r="EG52" s="126">
        <f>EG50-(1+EG50)*EG51</f>
        <v>0.22761327499999998</v>
      </c>
      <c r="EH52" s="126">
        <f>EH50-(1+EH50)*EH51*10/12</f>
        <v>-8.8703777333333345E-2</v>
      </c>
      <c r="EI52" s="126">
        <f>EI50-(1+EI50)*EI51*10/12</f>
        <v>9.8777291687500005E-2</v>
      </c>
      <c r="EJ52" s="126">
        <f>EJ50-(1+EJ50)*EJ51</f>
        <v>4.8447287198602196E-2</v>
      </c>
      <c r="EL52" s="365" t="s">
        <v>87</v>
      </c>
      <c r="EM52" s="366"/>
      <c r="EN52" s="366"/>
      <c r="EO52" s="366"/>
      <c r="EP52" s="367"/>
      <c r="EQ52" s="368"/>
      <c r="ER52" s="125">
        <f t="shared" ref="ER52:EW52" si="197">ER50-(1+ER50)*ER51</f>
        <v>-0.33775371700000001</v>
      </c>
      <c r="ES52" s="125">
        <f t="shared" si="197"/>
        <v>0.29761593850000001</v>
      </c>
      <c r="ET52" s="125">
        <f t="shared" si="197"/>
        <v>0.13601470100000002</v>
      </c>
      <c r="EU52" s="125">
        <f t="shared" si="197"/>
        <v>-3.7672170499999998E-2</v>
      </c>
      <c r="EV52" s="125">
        <f t="shared" si="197"/>
        <v>0.14903801350000001</v>
      </c>
      <c r="EW52" s="125">
        <f t="shared" si="197"/>
        <v>0.22968833450000004</v>
      </c>
      <c r="EX52" s="125">
        <f>EX50-(1+EX50)*EX51</f>
        <v>5.5440650500000001E-2</v>
      </c>
      <c r="EY52" s="126">
        <f>EY50-(1+EY50)*EY51</f>
        <v>-9.4785059999999977E-3</v>
      </c>
      <c r="EZ52" s="126">
        <f>EZ50-(1+EZ50)*EZ51</f>
        <v>8.1851180500000009E-2</v>
      </c>
      <c r="FA52" s="126">
        <f>FA50-(1+FA50)*FA51</f>
        <v>0.2084412675</v>
      </c>
      <c r="FB52" s="126">
        <f>FB50-(1+FB50)*FB51*10/12</f>
        <v>-7.6318491249999995E-2</v>
      </c>
      <c r="FC52" s="126">
        <f>FC50-(1+FC50)*FC51*10/12</f>
        <v>0.11032523</v>
      </c>
      <c r="FD52" s="126">
        <f>FD50-(1+FD50)*FD51</f>
        <v>5.7322604343386825E-2</v>
      </c>
      <c r="FF52" s="365" t="s">
        <v>87</v>
      </c>
      <c r="FG52" s="366"/>
      <c r="FH52" s="366"/>
      <c r="FI52" s="366"/>
      <c r="FJ52" s="367"/>
      <c r="FK52" s="368"/>
      <c r="FL52" s="125">
        <f t="shared" ref="FL52:FQ52" si="198">FL50-(1+FL50)*FL51</f>
        <v>-0.40503800000000006</v>
      </c>
      <c r="FM52" s="125">
        <f t="shared" si="198"/>
        <v>0.36945499999999998</v>
      </c>
      <c r="FN52" s="125">
        <f t="shared" si="198"/>
        <v>0.19664200000000001</v>
      </c>
      <c r="FO52" s="125">
        <f t="shared" si="198"/>
        <v>-4.8154000000000002E-2</v>
      </c>
      <c r="FP52" s="125">
        <f t="shared" si="198"/>
        <v>0.174036</v>
      </c>
      <c r="FQ52" s="125">
        <f t="shared" si="198"/>
        <v>0.246674</v>
      </c>
      <c r="FR52" s="125">
        <f>FR50-(1+FR50)*FR51</f>
        <v>6.3334000000000001E-2</v>
      </c>
      <c r="FS52" s="126">
        <f>FS50-(1+FS50)*FS51</f>
        <v>-1.2850000000000002E-2</v>
      </c>
      <c r="FT52" s="126">
        <f>FT50-(1+FT50)*FT51</f>
        <v>9.3504999999999991E-2</v>
      </c>
      <c r="FU52" s="126">
        <f>FU50-(1+FU50)*FU51</f>
        <v>0.21715500000000001</v>
      </c>
      <c r="FV52" s="126">
        <f>FV50-(1+FV50)*FV51*10/12</f>
        <v>-9.7899E-2</v>
      </c>
      <c r="FW52" s="126">
        <f>FW50-(1+FW50)*FW51*10/12</f>
        <v>0.13225199999999998</v>
      </c>
      <c r="FX52" s="126">
        <f>FX50-(1+FX50)*FX51</f>
        <v>6.1057954897555833E-2</v>
      </c>
    </row>
    <row r="53" spans="1:181" ht="17" thickTop="1" x14ac:dyDescent="0.2">
      <c r="F53" s="111"/>
      <c r="G53" s="111"/>
      <c r="H53" s="111"/>
      <c r="I53" s="111"/>
      <c r="J53" s="111"/>
      <c r="K53" s="111"/>
      <c r="L53" s="111"/>
      <c r="P53" s="15"/>
      <c r="Y53" s="85"/>
      <c r="Z53" s="146"/>
      <c r="AA53" s="213"/>
      <c r="AB53" s="213"/>
      <c r="AC53" s="213"/>
      <c r="AD53" s="213"/>
      <c r="AE53" s="213"/>
      <c r="AF53" s="213"/>
      <c r="AG53" s="19"/>
      <c r="AH53" s="19"/>
      <c r="AI53" s="19"/>
      <c r="AJ53" s="19"/>
      <c r="AK53" s="79"/>
      <c r="AL53" s="79"/>
      <c r="AM53" s="79"/>
      <c r="AS53" s="85"/>
      <c r="AT53" s="146"/>
      <c r="AU53" s="213"/>
      <c r="AV53" s="213"/>
      <c r="AW53" s="213"/>
      <c r="AX53" s="213"/>
      <c r="AY53" s="213"/>
      <c r="AZ53" s="213"/>
      <c r="BA53" s="18"/>
      <c r="BB53" s="18"/>
      <c r="BC53" s="18"/>
      <c r="BD53" s="18"/>
      <c r="BE53" s="52"/>
      <c r="BF53" s="52"/>
      <c r="BG53" s="52"/>
      <c r="BO53" s="85"/>
      <c r="BP53" s="146"/>
      <c r="BQ53" s="213"/>
      <c r="BR53" s="213"/>
      <c r="BS53" s="13"/>
      <c r="BT53" s="213"/>
      <c r="BU53" s="213"/>
      <c r="BV53" s="213"/>
      <c r="BW53" s="18"/>
      <c r="BX53" s="18"/>
      <c r="BY53" s="18"/>
      <c r="BZ53" s="18"/>
      <c r="CA53" s="52"/>
      <c r="CB53" s="52"/>
      <c r="CC53" s="52"/>
      <c r="CF53" s="85"/>
      <c r="CG53" s="146"/>
      <c r="CH53" s="213"/>
      <c r="CI53" s="213"/>
      <c r="CJ53" s="213"/>
      <c r="CK53" s="213"/>
      <c r="CL53" s="213"/>
      <c r="CM53" s="213"/>
      <c r="CN53" s="18"/>
      <c r="CO53" s="18"/>
      <c r="CP53" s="18"/>
      <c r="CQ53" s="18"/>
      <c r="CR53" s="52"/>
      <c r="CS53" s="52"/>
      <c r="CT53" s="52"/>
      <c r="CZ53" s="85"/>
      <c r="DA53" s="146"/>
      <c r="DB53" s="213"/>
      <c r="DC53" s="213"/>
      <c r="DD53" s="213"/>
      <c r="DE53" s="213"/>
      <c r="DF53" s="213"/>
      <c r="DG53" s="213"/>
      <c r="DH53" s="18"/>
      <c r="DI53" s="18"/>
      <c r="DJ53" s="18"/>
      <c r="DK53" s="18"/>
      <c r="DL53" s="52"/>
      <c r="DM53" s="52"/>
      <c r="DN53" s="52"/>
      <c r="DQ53" s="22"/>
      <c r="DR53" s="22"/>
      <c r="DS53" s="22"/>
      <c r="DT53" s="22"/>
      <c r="DU53" s="22"/>
      <c r="DV53" s="349"/>
      <c r="DW53" s="350"/>
      <c r="DX53" s="351"/>
      <c r="DY53" s="351"/>
      <c r="DZ53" s="351"/>
      <c r="EA53" s="351"/>
      <c r="EB53" s="351"/>
      <c r="EC53" s="351"/>
      <c r="ED53" s="316"/>
      <c r="EE53" s="316"/>
      <c r="EF53" s="316"/>
      <c r="EG53" s="316"/>
      <c r="EH53" s="317"/>
      <c r="EI53" s="317"/>
      <c r="EJ53" s="317"/>
      <c r="EL53" s="99"/>
      <c r="EM53" s="22"/>
      <c r="EN53" s="22"/>
      <c r="EO53" s="22"/>
      <c r="EP53" s="349"/>
      <c r="EQ53" s="350"/>
      <c r="ER53" s="351"/>
      <c r="ES53" s="351"/>
      <c r="ET53" s="351"/>
      <c r="EU53" s="351"/>
      <c r="EV53" s="351"/>
      <c r="EW53" s="351"/>
      <c r="EX53" s="316"/>
      <c r="EY53" s="316"/>
      <c r="EZ53" s="316"/>
      <c r="FA53" s="316"/>
      <c r="FB53" s="317"/>
      <c r="FC53" s="317"/>
      <c r="FD53" s="317"/>
      <c r="FF53" s="99"/>
      <c r="FG53" s="22"/>
      <c r="FH53" s="22"/>
      <c r="FI53" s="22"/>
      <c r="FJ53" s="349"/>
      <c r="FK53" s="350"/>
      <c r="FL53" s="351"/>
      <c r="FM53" s="351"/>
      <c r="FN53" s="351"/>
      <c r="FO53" s="351"/>
      <c r="FP53" s="351"/>
      <c r="FQ53" s="351"/>
      <c r="FR53" s="316"/>
      <c r="FS53" s="316"/>
      <c r="FT53" s="316"/>
      <c r="FU53" s="316"/>
      <c r="FV53" s="317"/>
      <c r="FW53" s="317"/>
      <c r="FX53" s="317"/>
    </row>
    <row r="54" spans="1:181" x14ac:dyDescent="0.2">
      <c r="F54" s="111"/>
      <c r="G54" s="111"/>
      <c r="H54" s="111"/>
      <c r="I54" s="111"/>
      <c r="J54" s="111"/>
      <c r="K54" s="111"/>
      <c r="L54" s="111"/>
      <c r="P54" s="15"/>
      <c r="Y54" s="85"/>
      <c r="Z54" s="146"/>
      <c r="AA54" s="213"/>
      <c r="AB54" s="213"/>
      <c r="AC54" s="213"/>
      <c r="AD54" s="213"/>
      <c r="AE54" s="213"/>
      <c r="AF54" s="213"/>
      <c r="AG54" s="19"/>
      <c r="AH54" s="19"/>
      <c r="AI54" s="19"/>
      <c r="AJ54" s="19"/>
      <c r="AK54" s="79"/>
      <c r="AL54" s="79"/>
      <c r="AM54" s="79"/>
      <c r="AS54" s="85"/>
      <c r="AT54" s="146"/>
      <c r="AU54" s="213"/>
      <c r="AV54" s="213"/>
      <c r="AW54" s="213"/>
      <c r="AX54" s="213"/>
      <c r="AY54" s="213"/>
      <c r="AZ54" s="213"/>
      <c r="BA54" s="18"/>
      <c r="BB54" s="18"/>
      <c r="BC54" s="18"/>
      <c r="BD54" s="18"/>
      <c r="BE54" s="52"/>
      <c r="BF54" s="52"/>
      <c r="BG54" s="52"/>
      <c r="BO54" s="85"/>
      <c r="BP54" s="146"/>
      <c r="BQ54" s="213"/>
      <c r="BR54" s="213"/>
      <c r="BT54" s="213"/>
      <c r="BU54" s="213"/>
      <c r="BV54" s="213"/>
      <c r="BW54" s="18"/>
      <c r="BX54" s="18"/>
      <c r="BY54" s="18"/>
      <c r="BZ54" s="18"/>
      <c r="CA54" s="52"/>
      <c r="CB54" s="52"/>
      <c r="CC54" s="52"/>
      <c r="CF54" s="85"/>
      <c r="CG54" s="146"/>
      <c r="CH54" s="213"/>
      <c r="CI54" s="213"/>
      <c r="CJ54" s="213"/>
      <c r="CK54" s="213"/>
      <c r="CL54" s="213"/>
      <c r="CM54" s="213"/>
      <c r="CN54" s="18"/>
      <c r="CO54" s="18"/>
      <c r="CP54" s="18"/>
      <c r="CQ54" s="18"/>
      <c r="CR54" s="52"/>
      <c r="CS54" s="52"/>
      <c r="CT54" s="52"/>
      <c r="CZ54" s="85"/>
      <c r="DA54" s="146"/>
      <c r="DB54" s="213"/>
      <c r="DC54" s="213"/>
      <c r="DD54" s="213"/>
      <c r="DE54" s="213"/>
      <c r="DF54" s="213"/>
      <c r="DG54" s="213"/>
      <c r="DH54" s="18"/>
      <c r="DI54" s="18"/>
      <c r="DJ54" s="18"/>
      <c r="DK54" s="18"/>
      <c r="DL54" s="52"/>
      <c r="DM54" s="52"/>
      <c r="DN54" s="52"/>
      <c r="DQ54" s="22"/>
      <c r="DR54" s="22"/>
      <c r="DS54" s="22"/>
      <c r="DT54" s="22"/>
      <c r="DU54" s="22"/>
      <c r="DV54" s="369"/>
      <c r="DW54" s="370"/>
      <c r="DX54" s="371"/>
      <c r="DY54" s="371"/>
      <c r="DZ54" s="371"/>
      <c r="EA54" s="371"/>
      <c r="EB54" s="371"/>
      <c r="EC54" s="371"/>
      <c r="ED54" s="372"/>
      <c r="EE54" s="372"/>
      <c r="EF54" s="372"/>
      <c r="EG54" s="372"/>
      <c r="EH54" s="373"/>
      <c r="EI54" s="373"/>
      <c r="EJ54" s="373"/>
      <c r="EL54" s="99"/>
      <c r="EM54" s="22"/>
      <c r="EN54" s="22"/>
      <c r="EO54" s="22"/>
      <c r="EP54" s="369"/>
      <c r="EQ54" s="370"/>
      <c r="ER54" s="371"/>
      <c r="ES54" s="371"/>
      <c r="ET54" s="371"/>
      <c r="EU54" s="371"/>
      <c r="EV54" s="371"/>
      <c r="EW54" s="371"/>
      <c r="EX54" s="372"/>
      <c r="EY54" s="372"/>
      <c r="EZ54" s="372"/>
      <c r="FA54" s="372"/>
      <c r="FB54" s="373"/>
      <c r="FC54" s="373"/>
      <c r="FD54" s="373"/>
      <c r="FF54" s="99"/>
      <c r="FG54" s="22"/>
      <c r="FH54" s="22"/>
      <c r="FI54" s="22"/>
      <c r="FJ54" s="369"/>
      <c r="FK54" s="370"/>
      <c r="FL54" s="371"/>
      <c r="FM54" s="371"/>
      <c r="FN54" s="371"/>
      <c r="FO54" s="371"/>
      <c r="FP54" s="371"/>
      <c r="FQ54" s="371"/>
      <c r="FR54" s="372"/>
      <c r="FS54" s="372"/>
      <c r="FT54" s="372"/>
      <c r="FU54" s="372"/>
      <c r="FV54" s="373"/>
      <c r="FW54" s="373"/>
      <c r="FX54" s="373"/>
    </row>
    <row r="55" spans="1:181" s="5" customFormat="1" x14ac:dyDescent="0.2">
      <c r="A55" s="21"/>
      <c r="B55" s="97" t="s">
        <v>41</v>
      </c>
      <c r="C55" s="97"/>
      <c r="D55" s="97"/>
      <c r="E55" s="97"/>
      <c r="F55" s="99"/>
      <c r="G55" s="99"/>
      <c r="H55" s="99"/>
      <c r="I55" s="99"/>
      <c r="J55" s="99"/>
      <c r="K55" s="99"/>
      <c r="L55" s="99"/>
      <c r="M55" s="99"/>
      <c r="Q55" s="40"/>
      <c r="R55" s="40"/>
      <c r="S55" s="40"/>
      <c r="T55" s="21"/>
      <c r="U55" s="127" t="s">
        <v>41</v>
      </c>
      <c r="V55" s="208"/>
      <c r="W55" s="208"/>
      <c r="X55" s="208"/>
      <c r="Y55" s="135"/>
      <c r="Z55" s="148"/>
      <c r="AA55" s="27">
        <f t="shared" ref="AA55" si="199">AA52-G52</f>
        <v>-1.6078702499999931E-2</v>
      </c>
      <c r="AB55" s="20">
        <f t="shared" ref="AB55" si="200">AB52-H52</f>
        <v>3.8128166500000005E-2</v>
      </c>
      <c r="AC55" s="20">
        <f t="shared" ref="AC55" si="201">AC52-I52</f>
        <v>4.8174224999997239E-4</v>
      </c>
      <c r="AD55" s="27">
        <f t="shared" ref="AD55" si="202">AD52-J52</f>
        <v>-1.8146163999999999E-2</v>
      </c>
      <c r="AE55" s="20">
        <f t="shared" ref="AE55" si="203">AE52-K52</f>
        <v>2.8162630000000133E-3</v>
      </c>
      <c r="AF55" s="27">
        <f t="shared" ref="AF55" si="204">AF52-L52</f>
        <v>-2.3429738500000019E-2</v>
      </c>
      <c r="AG55" s="27">
        <f t="shared" ref="AG55:AL55" si="205">AG52-M52</f>
        <v>-8.824667500000008E-3</v>
      </c>
      <c r="AH55" s="27">
        <f t="shared" si="205"/>
        <v>-1.7671289999999999E-2</v>
      </c>
      <c r="AI55" s="20">
        <f t="shared" si="205"/>
        <v>1.0160057E-2</v>
      </c>
      <c r="AJ55" s="27">
        <f t="shared" si="205"/>
        <v>-6.0481929999999795E-3</v>
      </c>
      <c r="AK55" s="27">
        <f t="shared" si="205"/>
        <v>-1.8353978125000003E-2</v>
      </c>
      <c r="AL55" s="27">
        <f t="shared" si="205"/>
        <v>-4.9528508333333277E-3</v>
      </c>
      <c r="AM55" s="27">
        <f t="shared" ref="AM55" si="206">AM52-S52</f>
        <v>-7.1966175513583225E-3</v>
      </c>
      <c r="AO55" s="127" t="s">
        <v>41</v>
      </c>
      <c r="AP55" s="208"/>
      <c r="AQ55" s="208"/>
      <c r="AR55" s="208"/>
      <c r="AS55" s="135"/>
      <c r="AT55" s="247"/>
      <c r="AU55" s="20">
        <f t="shared" ref="AU55:BG55" si="207">AU52-G52</f>
        <v>2.3907461500000005E-2</v>
      </c>
      <c r="AV55" s="27">
        <f t="shared" si="207"/>
        <v>-2.8780339583333314E-2</v>
      </c>
      <c r="AW55" s="27">
        <f t="shared" si="207"/>
        <v>-8.4362304166666624E-3</v>
      </c>
      <c r="AX55" s="20">
        <f t="shared" si="207"/>
        <v>6.8305806666666621E-3</v>
      </c>
      <c r="AY55" s="27">
        <f t="shared" si="207"/>
        <v>-1.6269681000000008E-2</v>
      </c>
      <c r="AZ55" s="27">
        <f t="shared" si="207"/>
        <v>-1.5038763000000038E-2</v>
      </c>
      <c r="BA55" s="20">
        <f t="shared" si="207"/>
        <v>5.8025077499999633E-3</v>
      </c>
      <c r="BB55" s="27">
        <f t="shared" si="207"/>
        <v>-4.2754786666666673E-3</v>
      </c>
      <c r="BC55" s="27">
        <f t="shared" si="207"/>
        <v>-3.0657943333333437E-3</v>
      </c>
      <c r="BD55" s="27">
        <f t="shared" si="207"/>
        <v>-2.0204888999999976E-2</v>
      </c>
      <c r="BE55" s="20">
        <f t="shared" si="207"/>
        <v>4.6691678333333486E-3</v>
      </c>
      <c r="BF55" s="27">
        <f t="shared" si="207"/>
        <v>-7.4284280000000008E-3</v>
      </c>
      <c r="BG55" s="27">
        <f t="shared" si="207"/>
        <v>-3.5987787326021009E-3</v>
      </c>
      <c r="BI55" s="127" t="s">
        <v>41</v>
      </c>
      <c r="BJ55" s="208"/>
      <c r="BK55" s="208"/>
      <c r="BL55" s="208"/>
      <c r="BM55" s="208"/>
      <c r="BN55" s="208"/>
      <c r="BO55" s="135"/>
      <c r="BP55" s="247"/>
      <c r="BQ55" s="20">
        <f t="shared" ref="BQ55:CC55" si="208">BQ52-G52</f>
        <v>1.6593190000000035E-2</v>
      </c>
      <c r="BR55" s="20">
        <f t="shared" si="208"/>
        <v>2.8239800000000037E-2</v>
      </c>
      <c r="BS55" s="20">
        <f t="shared" si="208"/>
        <v>1.5505700000000011E-2</v>
      </c>
      <c r="BT55" s="27">
        <f t="shared" si="208"/>
        <v>-3.6225800000000037E-3</v>
      </c>
      <c r="BU55" s="27">
        <f t="shared" si="208"/>
        <v>-5.194699999999941E-4</v>
      </c>
      <c r="BV55" s="27">
        <f t="shared" si="208"/>
        <v>-2.9134120000000041E-2</v>
      </c>
      <c r="BW55" s="27">
        <f t="shared" si="208"/>
        <v>-3.1697590000000012E-2</v>
      </c>
      <c r="BX55" s="27">
        <f t="shared" si="208"/>
        <v>-2.3666730000000004E-2</v>
      </c>
      <c r="BY55" s="20">
        <f t="shared" si="208"/>
        <v>2.5549220000000025E-2</v>
      </c>
      <c r="BZ55" s="27">
        <f t="shared" si="208"/>
        <v>-2.8713189999999972E-2</v>
      </c>
      <c r="CA55" s="27">
        <f t="shared" si="208"/>
        <v>-1.8920320000000004E-2</v>
      </c>
      <c r="CB55" s="27">
        <f t="shared" si="208"/>
        <v>-1.4686859999999996E-2</v>
      </c>
      <c r="CC55" s="27">
        <f t="shared" si="208"/>
        <v>-4.9676046369435678E-3</v>
      </c>
      <c r="CE55" s="127" t="s">
        <v>41</v>
      </c>
      <c r="CF55" s="135"/>
      <c r="CG55" s="148"/>
      <c r="CH55" s="27">
        <f t="shared" ref="CH55:CT55" si="209">CH52-G52</f>
        <v>-2.6655194999999965E-2</v>
      </c>
      <c r="CI55" s="20">
        <f t="shared" si="209"/>
        <v>7.9263670000000064E-2</v>
      </c>
      <c r="CJ55" s="20">
        <f t="shared" si="209"/>
        <v>3.5669099999999787E-3</v>
      </c>
      <c r="CK55" s="27">
        <f t="shared" si="209"/>
        <v>-4.5000460000000006E-2</v>
      </c>
      <c r="CL55" s="20">
        <f t="shared" si="209"/>
        <v>3.1875325000000065E-3</v>
      </c>
      <c r="CM55" s="27">
        <f t="shared" si="209"/>
        <v>-7.2255767500000012E-2</v>
      </c>
      <c r="CN55" s="27">
        <f t="shared" si="209"/>
        <v>-2.4670952500000003E-2</v>
      </c>
      <c r="CO55" s="27">
        <f t="shared" si="209"/>
        <v>-3.3426802499999998E-2</v>
      </c>
      <c r="CP55" s="27">
        <f t="shared" si="209"/>
        <v>-6.4983924999999915E-3</v>
      </c>
      <c r="CQ55" s="20">
        <f t="shared" si="209"/>
        <v>2.5601285000000001E-2</v>
      </c>
      <c r="CR55" s="27">
        <f t="shared" si="209"/>
        <v>-1.8749652083333332E-2</v>
      </c>
      <c r="CS55" s="27">
        <f t="shared" si="209"/>
        <v>-2.0887983333333318E-2</v>
      </c>
      <c r="CT55" s="27">
        <f t="shared" si="209"/>
        <v>-1.548974402635668E-2</v>
      </c>
      <c r="CV55" s="127" t="s">
        <v>41</v>
      </c>
      <c r="CW55" s="208"/>
      <c r="CX55" s="208"/>
      <c r="CY55" s="208"/>
      <c r="CZ55" s="135"/>
      <c r="DA55" s="247"/>
      <c r="DB55" s="27">
        <f t="shared" ref="DB55:DN55" si="210">DB52-G52</f>
        <v>-1.0864301999999992E-2</v>
      </c>
      <c r="DC55" s="20">
        <f t="shared" si="210"/>
        <v>4.4844010500000031E-2</v>
      </c>
      <c r="DD55" s="20">
        <f t="shared" si="210"/>
        <v>1.0638909999999557E-3</v>
      </c>
      <c r="DE55" s="27">
        <f t="shared" si="210"/>
        <v>-1.4439210500000008E-2</v>
      </c>
      <c r="DF55" s="20">
        <f t="shared" si="210"/>
        <v>3.3867885000000153E-3</v>
      </c>
      <c r="DG55" s="20">
        <f t="shared" si="210"/>
        <v>8.7716005000000319E-3</v>
      </c>
      <c r="DH55" s="27">
        <f t="shared" si="210"/>
        <v>-1.7795603000000014E-2</v>
      </c>
      <c r="DI55" s="27">
        <f t="shared" si="210"/>
        <v>-3.0297715000000003E-3</v>
      </c>
      <c r="DJ55" s="27">
        <f t="shared" si="210"/>
        <v>-2.0398784499999975E-2</v>
      </c>
      <c r="DK55" s="20">
        <f t="shared" si="210"/>
        <v>1.7446012999999982E-2</v>
      </c>
      <c r="DL55" s="20">
        <f t="shared" si="210"/>
        <v>-4.5277750000000117E-3</v>
      </c>
      <c r="DM55" s="20">
        <f t="shared" si="210"/>
        <v>-1.0463562499999773E-3</v>
      </c>
      <c r="DN55" s="27">
        <f t="shared" si="210"/>
        <v>-1.4529373207929908E-3</v>
      </c>
      <c r="DP55" s="374" t="s">
        <v>41</v>
      </c>
      <c r="DQ55" s="375"/>
      <c r="DR55" s="375"/>
      <c r="DS55" s="375"/>
      <c r="DT55" s="375"/>
      <c r="DU55" s="375"/>
      <c r="DV55" s="376"/>
      <c r="DW55" s="377"/>
      <c r="DX55" s="378">
        <f>DX52-G52</f>
        <v>-1.3511386875000031E-2</v>
      </c>
      <c r="DY55" s="400">
        <f t="shared" ref="DY55:EJ55" si="211">DY52-H52</f>
        <v>4.7138175025000117E-2</v>
      </c>
      <c r="DZ55" s="378">
        <f t="shared" si="211"/>
        <v>-2.1933569025000044E-2</v>
      </c>
      <c r="EA55" s="378">
        <f t="shared" si="211"/>
        <v>-1.7821896700000013E-2</v>
      </c>
      <c r="EB55" s="378">
        <f t="shared" si="211"/>
        <v>-7.6153426249999934E-3</v>
      </c>
      <c r="EC55" s="378">
        <f t="shared" si="211"/>
        <v>-6.379425430000002E-2</v>
      </c>
      <c r="ED55" s="378">
        <f t="shared" si="211"/>
        <v>-1.9981525450000009E-2</v>
      </c>
      <c r="EE55" s="378">
        <f t="shared" si="211"/>
        <v>-2.3223355050000005E-2</v>
      </c>
      <c r="EF55" s="378">
        <f t="shared" si="211"/>
        <v>-6.5712698499999916E-3</v>
      </c>
      <c r="EG55" s="400">
        <f t="shared" si="211"/>
        <v>1.4433274999999968E-2</v>
      </c>
      <c r="EH55" s="378">
        <f t="shared" si="211"/>
        <v>-1.4033777333333344E-2</v>
      </c>
      <c r="EI55" s="378">
        <f t="shared" si="211"/>
        <v>-1.9012708312499987E-2</v>
      </c>
      <c r="EJ55" s="378">
        <f t="shared" si="211"/>
        <v>-1.4177029179957168E-2</v>
      </c>
      <c r="EK55" s="2"/>
      <c r="EL55" s="374" t="s">
        <v>41</v>
      </c>
      <c r="EM55" s="375"/>
      <c r="EN55" s="375"/>
      <c r="EO55" s="375"/>
      <c r="EP55" s="376"/>
      <c r="EQ55" s="377"/>
      <c r="ER55" s="400">
        <f t="shared" ref="ER55:FD55" si="212">ER52-G52</f>
        <v>3.8962830000000004E-3</v>
      </c>
      <c r="ES55" s="400">
        <f t="shared" si="212"/>
        <v>8.975938500000058E-3</v>
      </c>
      <c r="ET55" s="378">
        <f t="shared" si="212"/>
        <v>-9.1752989999999979E-3</v>
      </c>
      <c r="EU55" s="378">
        <f t="shared" si="212"/>
        <v>-1.0132170500000003E-2</v>
      </c>
      <c r="EV55" s="378">
        <f t="shared" si="212"/>
        <v>-8.6519864999999863E-3</v>
      </c>
      <c r="EW55" s="378">
        <f t="shared" si="212"/>
        <v>-1.2741665499999999E-2</v>
      </c>
      <c r="EX55" s="378">
        <f t="shared" si="212"/>
        <v>-1.139934950000001E-2</v>
      </c>
      <c r="EY55" s="400">
        <f t="shared" si="212"/>
        <v>3.7149400000000173E-4</v>
      </c>
      <c r="EZ55" s="378">
        <f t="shared" si="212"/>
        <v>-1.2078819499999977E-2</v>
      </c>
      <c r="FA55" s="378">
        <f t="shared" si="212"/>
        <v>-4.7387325000000091E-3</v>
      </c>
      <c r="FB55" s="378">
        <f t="shared" si="212"/>
        <v>-1.6484912499999949E-3</v>
      </c>
      <c r="FC55" s="378">
        <f t="shared" si="212"/>
        <v>-7.4647699999999956E-3</v>
      </c>
      <c r="FD55" s="378">
        <f t="shared" si="212"/>
        <v>-5.3017120351725386E-3</v>
      </c>
      <c r="FF55" s="374" t="s">
        <v>41</v>
      </c>
      <c r="FG55" s="375"/>
      <c r="FH55" s="375"/>
      <c r="FI55" s="375"/>
      <c r="FJ55" s="376"/>
      <c r="FK55" s="377"/>
      <c r="FL55" s="378">
        <f t="shared" ref="FL55:FV55" si="213">FL52-G52</f>
        <v>-6.3388000000000055E-2</v>
      </c>
      <c r="FM55" s="400">
        <f t="shared" si="213"/>
        <v>8.0815000000000026E-2</v>
      </c>
      <c r="FN55" s="400">
        <f t="shared" si="213"/>
        <v>5.1451999999999998E-2</v>
      </c>
      <c r="FO55" s="378">
        <f t="shared" si="213"/>
        <v>-2.0614000000000007E-2</v>
      </c>
      <c r="FP55" s="400">
        <f t="shared" si="213"/>
        <v>1.6345999999999999E-2</v>
      </c>
      <c r="FQ55" s="400">
        <f t="shared" si="213"/>
        <v>4.24399999999997E-3</v>
      </c>
      <c r="FR55" s="378">
        <f t="shared" si="213"/>
        <v>-3.5060000000000091E-3</v>
      </c>
      <c r="FS55" s="378">
        <f t="shared" si="213"/>
        <v>-3.0000000000000027E-3</v>
      </c>
      <c r="FT55" s="378">
        <f t="shared" si="213"/>
        <v>-4.2499999999999483E-4</v>
      </c>
      <c r="FU55" s="400">
        <f t="shared" si="213"/>
        <v>3.9750000000000063E-3</v>
      </c>
      <c r="FV55" s="378">
        <f t="shared" si="213"/>
        <v>-2.3229E-2</v>
      </c>
      <c r="FW55" s="400">
        <f>FW52-S52</f>
        <v>6.9627683621440617E-2</v>
      </c>
      <c r="FX55" s="378">
        <f>FX52-S52</f>
        <v>-1.5663614810035309E-3</v>
      </c>
    </row>
    <row r="56" spans="1:181" x14ac:dyDescent="0.2">
      <c r="F56" s="13"/>
      <c r="S56" s="128"/>
      <c r="T56" s="22"/>
      <c r="U56" s="129" t="s">
        <v>88</v>
      </c>
      <c r="V56" s="111"/>
      <c r="W56" s="111"/>
      <c r="X56" s="111"/>
      <c r="AA56" s="131">
        <f t="shared" ref="AA56:AF56" si="214">1000000*AA55</f>
        <v>-16078.70249999993</v>
      </c>
      <c r="AB56" s="131">
        <f t="shared" si="214"/>
        <v>38128.166500000007</v>
      </c>
      <c r="AC56" s="131">
        <f t="shared" si="214"/>
        <v>481.74224999997239</v>
      </c>
      <c r="AD56" s="131">
        <f t="shared" si="214"/>
        <v>-18146.164000000001</v>
      </c>
      <c r="AE56" s="131">
        <f t="shared" si="214"/>
        <v>2816.2630000000131</v>
      </c>
      <c r="AF56" s="131">
        <f t="shared" si="214"/>
        <v>-23429.738500000018</v>
      </c>
      <c r="AG56" s="131">
        <f t="shared" ref="AG56:AL56" si="215">1000000*AG55</f>
        <v>-8824.6675000000087</v>
      </c>
      <c r="AH56" s="131">
        <f t="shared" si="215"/>
        <v>-17671.29</v>
      </c>
      <c r="AI56" s="131">
        <f t="shared" si="215"/>
        <v>10160.057000000001</v>
      </c>
      <c r="AJ56" s="131">
        <f t="shared" si="215"/>
        <v>-6048.1929999999793</v>
      </c>
      <c r="AK56" s="131">
        <f t="shared" si="215"/>
        <v>-18353.978125000005</v>
      </c>
      <c r="AL56" s="131">
        <f t="shared" si="215"/>
        <v>-4952.8508333333275</v>
      </c>
      <c r="AM56" s="157">
        <f>1000000*AM55*(10+10/12)</f>
        <v>-77963.356806381824</v>
      </c>
      <c r="AO56" s="150" t="s">
        <v>88</v>
      </c>
      <c r="AP56" s="111"/>
      <c r="AQ56" s="111"/>
      <c r="AR56" s="111"/>
      <c r="AU56" s="151">
        <f t="shared" ref="AU56:BD56" si="216">1000000*AU55</f>
        <v>23907.461500000005</v>
      </c>
      <c r="AV56" s="151">
        <f t="shared" si="216"/>
        <v>-28780.339583333312</v>
      </c>
      <c r="AW56" s="151">
        <f t="shared" si="216"/>
        <v>-8436.2304166666618</v>
      </c>
      <c r="AX56" s="151">
        <f t="shared" si="216"/>
        <v>6830.5806666666622</v>
      </c>
      <c r="AY56" s="151">
        <f t="shared" si="216"/>
        <v>-16269.681000000008</v>
      </c>
      <c r="AZ56" s="151">
        <f t="shared" si="216"/>
        <v>-15038.763000000039</v>
      </c>
      <c r="BA56" s="151">
        <f t="shared" si="216"/>
        <v>5802.5077499999634</v>
      </c>
      <c r="BB56" s="151">
        <f t="shared" si="216"/>
        <v>-4275.4786666666669</v>
      </c>
      <c r="BC56" s="151">
        <f t="shared" si="216"/>
        <v>-3065.7943333333437</v>
      </c>
      <c r="BD56" s="151">
        <f t="shared" si="216"/>
        <v>-20204.888999999977</v>
      </c>
      <c r="BE56" s="151">
        <f t="shared" ref="BE56" si="217">1000000*BE55</f>
        <v>4669.1678333333484</v>
      </c>
      <c r="BF56" s="151">
        <f t="shared" ref="BF56" si="218">1000000*BF55</f>
        <v>-7428.4280000000008</v>
      </c>
      <c r="BG56" s="157">
        <f>1000000*BG55*(10+10/12)</f>
        <v>-38986.76960318943</v>
      </c>
      <c r="BI56" s="150" t="s">
        <v>88</v>
      </c>
      <c r="BJ56" s="111"/>
      <c r="BK56" s="111"/>
      <c r="BL56" s="111"/>
      <c r="BM56" s="111"/>
      <c r="BN56" s="111"/>
      <c r="BQ56" s="151">
        <f t="shared" ref="BQ56:BV56" si="219">1000000*BQ55</f>
        <v>16593.190000000035</v>
      </c>
      <c r="BR56" s="151">
        <f t="shared" si="219"/>
        <v>28239.800000000036</v>
      </c>
      <c r="BS56" s="151">
        <f t="shared" si="219"/>
        <v>15505.700000000012</v>
      </c>
      <c r="BT56" s="151">
        <f t="shared" si="219"/>
        <v>-3622.5800000000036</v>
      </c>
      <c r="BU56" s="151">
        <f t="shared" si="219"/>
        <v>-519.46999999999412</v>
      </c>
      <c r="BV56" s="151">
        <f t="shared" si="219"/>
        <v>-29134.120000000043</v>
      </c>
      <c r="BW56" s="151">
        <f>1000000*BW55</f>
        <v>-31697.590000000011</v>
      </c>
      <c r="BX56" s="151">
        <f t="shared" ref="BX56:CA56" si="220">1000000*BX55</f>
        <v>-23666.730000000003</v>
      </c>
      <c r="BY56" s="151">
        <f t="shared" si="220"/>
        <v>25549.220000000027</v>
      </c>
      <c r="BZ56" s="151">
        <f t="shared" si="220"/>
        <v>-28713.189999999973</v>
      </c>
      <c r="CA56" s="151">
        <f t="shared" si="220"/>
        <v>-18920.320000000003</v>
      </c>
      <c r="CB56" s="151">
        <f t="shared" ref="CB56" si="221">1000000*CB55</f>
        <v>-14686.859999999995</v>
      </c>
      <c r="CC56" s="157">
        <f>1000000*CC55*(10+10/12)</f>
        <v>-53815.716900221989</v>
      </c>
      <c r="CE56" s="129" t="s">
        <v>88</v>
      </c>
      <c r="CF56" s="22"/>
      <c r="CG56" s="22"/>
      <c r="CH56" s="136">
        <f t="shared" ref="CH56:CN56" si="222">1000000*CH55</f>
        <v>-26655.194999999963</v>
      </c>
      <c r="CI56" s="151">
        <f t="shared" si="222"/>
        <v>79263.670000000071</v>
      </c>
      <c r="CJ56" s="151">
        <f t="shared" si="222"/>
        <v>3566.9099999999789</v>
      </c>
      <c r="CK56" s="151">
        <f t="shared" si="222"/>
        <v>-45000.460000000006</v>
      </c>
      <c r="CL56" s="151">
        <f t="shared" si="222"/>
        <v>3187.5325000000066</v>
      </c>
      <c r="CM56" s="151">
        <f t="shared" si="222"/>
        <v>-72255.767500000016</v>
      </c>
      <c r="CN56" s="151">
        <f t="shared" si="222"/>
        <v>-24670.952500000003</v>
      </c>
      <c r="CO56" s="151">
        <f t="shared" ref="CO56:CR56" si="223">1000000*CO55</f>
        <v>-33426.802499999998</v>
      </c>
      <c r="CP56" s="151">
        <f t="shared" si="223"/>
        <v>-6498.3924999999917</v>
      </c>
      <c r="CQ56" s="151">
        <f t="shared" si="223"/>
        <v>25601.285</v>
      </c>
      <c r="CR56" s="151">
        <f t="shared" si="223"/>
        <v>-18749.652083333331</v>
      </c>
      <c r="CS56" s="151">
        <f t="shared" ref="CS56" si="224">1000000*CS55</f>
        <v>-20887.983333333319</v>
      </c>
      <c r="CT56" s="157">
        <f>1000000*CT55*(10+10/12)</f>
        <v>-167805.56028553072</v>
      </c>
      <c r="CU56" s="130"/>
      <c r="CV56" s="129" t="s">
        <v>88</v>
      </c>
      <c r="CW56" s="111"/>
      <c r="CX56" s="111"/>
      <c r="CY56" s="111"/>
      <c r="DA56" s="22"/>
      <c r="DB56" s="136">
        <f t="shared" ref="DB56:DG56" si="225">1000000*DB55</f>
        <v>-10864.301999999992</v>
      </c>
      <c r="DC56" s="151">
        <f t="shared" si="225"/>
        <v>44844.010500000033</v>
      </c>
      <c r="DD56" s="151">
        <f t="shared" si="225"/>
        <v>1063.8909999999557</v>
      </c>
      <c r="DE56" s="151">
        <f t="shared" si="225"/>
        <v>-14439.210500000008</v>
      </c>
      <c r="DF56" s="151">
        <f t="shared" si="225"/>
        <v>3386.7885000000151</v>
      </c>
      <c r="DG56" s="151">
        <f t="shared" si="225"/>
        <v>8771.6005000000314</v>
      </c>
      <c r="DH56" s="151">
        <f>1000000*DH55</f>
        <v>-17795.603000000014</v>
      </c>
      <c r="DI56" s="151">
        <f t="shared" ref="DI56" si="226">1000000*DI55</f>
        <v>-3029.7715000000003</v>
      </c>
      <c r="DJ56" s="151">
        <f t="shared" ref="DJ56" si="227">1000000*DJ55</f>
        <v>-20398.784499999976</v>
      </c>
      <c r="DK56" s="151">
        <f t="shared" ref="DK56" si="228">1000000*DK55</f>
        <v>17446.012999999981</v>
      </c>
      <c r="DL56" s="151">
        <f t="shared" ref="DL56:DM56" si="229">1000000*DL55</f>
        <v>-4527.7750000000115</v>
      </c>
      <c r="DM56" s="151">
        <f t="shared" si="229"/>
        <v>-1046.3562499999773</v>
      </c>
      <c r="DN56" s="157">
        <f>1000000*DN55*(10+10/12)</f>
        <v>-15740.154308590734</v>
      </c>
      <c r="DO56" s="22"/>
      <c r="DP56" s="129" t="s">
        <v>88</v>
      </c>
      <c r="DQ56" s="111"/>
      <c r="DR56" s="111"/>
      <c r="DS56" s="111"/>
      <c r="DT56" s="111"/>
      <c r="DU56" s="111"/>
      <c r="DV56" s="22"/>
      <c r="DW56" s="130"/>
      <c r="DX56" s="131">
        <f t="shared" ref="DX56:EI56" si="230">1000000*DX55</f>
        <v>-13511.386875000031</v>
      </c>
      <c r="DY56" s="131">
        <f t="shared" si="230"/>
        <v>47138.175025000121</v>
      </c>
      <c r="DZ56" s="131">
        <f t="shared" si="230"/>
        <v>-21933.569025000044</v>
      </c>
      <c r="EA56" s="131">
        <f t="shared" si="230"/>
        <v>-17821.896700000012</v>
      </c>
      <c r="EB56" s="131">
        <f t="shared" si="230"/>
        <v>-7615.3426249999929</v>
      </c>
      <c r="EC56" s="131">
        <f t="shared" si="230"/>
        <v>-63794.254300000022</v>
      </c>
      <c r="ED56" s="131">
        <f t="shared" si="230"/>
        <v>-19981.525450000008</v>
      </c>
      <c r="EE56" s="131">
        <f t="shared" si="230"/>
        <v>-23223.355050000006</v>
      </c>
      <c r="EF56" s="131">
        <f t="shared" si="230"/>
        <v>-6571.2698499999915</v>
      </c>
      <c r="EG56" s="131">
        <f t="shared" si="230"/>
        <v>14433.274999999967</v>
      </c>
      <c r="EH56" s="131">
        <f t="shared" si="230"/>
        <v>-14033.777333333344</v>
      </c>
      <c r="EI56" s="131">
        <f t="shared" si="230"/>
        <v>-19012.708312499988</v>
      </c>
      <c r="EJ56" s="379">
        <f>1000000*EJ55*(10+10/12)</f>
        <v>-153584.48278286934</v>
      </c>
      <c r="EL56" s="129" t="s">
        <v>88</v>
      </c>
      <c r="EM56" s="111"/>
      <c r="EN56" s="111"/>
      <c r="EO56" s="111"/>
      <c r="EP56" s="22"/>
      <c r="EQ56" s="130"/>
      <c r="ER56" s="131">
        <f t="shared" ref="ER56:FC56" si="231">1000000*ER55</f>
        <v>3896.2830000000004</v>
      </c>
      <c r="ES56" s="131">
        <f t="shared" si="231"/>
        <v>8975.9385000000584</v>
      </c>
      <c r="ET56" s="131">
        <f t="shared" si="231"/>
        <v>-9175.2989999999972</v>
      </c>
      <c r="EU56" s="131">
        <f t="shared" si="231"/>
        <v>-10132.170500000002</v>
      </c>
      <c r="EV56" s="131">
        <f t="shared" si="231"/>
        <v>-8651.9864999999863</v>
      </c>
      <c r="EW56" s="131">
        <f t="shared" si="231"/>
        <v>-12741.665499999999</v>
      </c>
      <c r="EX56" s="131">
        <f t="shared" si="231"/>
        <v>-11399.349500000009</v>
      </c>
      <c r="EY56" s="131">
        <f t="shared" si="231"/>
        <v>371.49400000000173</v>
      </c>
      <c r="EZ56" s="131">
        <f t="shared" si="231"/>
        <v>-12078.819499999976</v>
      </c>
      <c r="FA56" s="131">
        <f t="shared" si="231"/>
        <v>-4738.7325000000092</v>
      </c>
      <c r="FB56" s="131">
        <f t="shared" si="231"/>
        <v>-1648.4912499999948</v>
      </c>
      <c r="FC56" s="131">
        <f t="shared" si="231"/>
        <v>-7464.7699999999959</v>
      </c>
      <c r="FD56" s="379">
        <f>1000000*FD55*(10+10/12)</f>
        <v>-57435.213714369173</v>
      </c>
      <c r="FF56" s="129" t="s">
        <v>88</v>
      </c>
      <c r="FG56" s="111"/>
      <c r="FH56" s="111"/>
      <c r="FI56" s="111"/>
      <c r="FJ56" s="22"/>
      <c r="FK56" s="130"/>
      <c r="FL56" s="131">
        <f t="shared" ref="FL56:FW56" si="232">1000000*FL55</f>
        <v>-63388.000000000058</v>
      </c>
      <c r="FM56" s="131">
        <f t="shared" si="232"/>
        <v>80815.000000000029</v>
      </c>
      <c r="FN56" s="131">
        <f t="shared" si="232"/>
        <v>51452</v>
      </c>
      <c r="FO56" s="131">
        <f t="shared" si="232"/>
        <v>-20614.000000000007</v>
      </c>
      <c r="FP56" s="131">
        <f t="shared" si="232"/>
        <v>16346</v>
      </c>
      <c r="FQ56" s="131">
        <f t="shared" si="232"/>
        <v>4243.99999999997</v>
      </c>
      <c r="FR56" s="131">
        <f t="shared" si="232"/>
        <v>-3506.0000000000091</v>
      </c>
      <c r="FS56" s="131">
        <f t="shared" si="232"/>
        <v>-3000.0000000000027</v>
      </c>
      <c r="FT56" s="131">
        <f t="shared" si="232"/>
        <v>-424.99999999999483</v>
      </c>
      <c r="FU56" s="131">
        <f t="shared" si="232"/>
        <v>3975.0000000000064</v>
      </c>
      <c r="FV56" s="131">
        <f t="shared" si="232"/>
        <v>-23229</v>
      </c>
      <c r="FW56" s="131">
        <f t="shared" si="232"/>
        <v>69627.683621440621</v>
      </c>
      <c r="FX56" s="379">
        <f>1000000*FX55*(10+10/12)</f>
        <v>-16968.916044204918</v>
      </c>
    </row>
    <row r="57" spans="1:181" x14ac:dyDescent="0.2">
      <c r="BS57" s="225"/>
      <c r="DP57" s="266"/>
      <c r="DQ57" s="266"/>
      <c r="DR57" s="266"/>
      <c r="DS57" s="266"/>
      <c r="DT57" s="266"/>
      <c r="DU57" s="266"/>
      <c r="DV57" s="266"/>
      <c r="DW57" s="266"/>
      <c r="DX57" s="266"/>
      <c r="DY57" s="266"/>
    </row>
    <row r="58" spans="1:181" x14ac:dyDescent="0.2">
      <c r="DP58" s="266"/>
      <c r="DQ58" s="266"/>
      <c r="DR58" s="266"/>
      <c r="DS58" s="266"/>
      <c r="DT58" s="266"/>
      <c r="DU58" s="266"/>
      <c r="DV58" s="266"/>
      <c r="DW58" s="266"/>
      <c r="DX58" s="266"/>
      <c r="DY58" s="266"/>
    </row>
    <row r="59" spans="1:181" x14ac:dyDescent="0.2">
      <c r="CO59" s="22"/>
      <c r="DI59" s="22"/>
      <c r="DP59" s="266"/>
      <c r="DQ59" s="266"/>
      <c r="DR59" s="266"/>
      <c r="DS59" s="266"/>
      <c r="DT59" s="266"/>
      <c r="DU59" s="266"/>
      <c r="DV59" s="266"/>
      <c r="DW59" s="266"/>
      <c r="DX59" s="266"/>
      <c r="DY59" s="266"/>
    </row>
    <row r="60" spans="1:181" x14ac:dyDescent="0.2">
      <c r="DP60" s="266"/>
      <c r="DQ60" s="266"/>
      <c r="DR60" s="266"/>
      <c r="DS60" s="266"/>
      <c r="DT60" s="266"/>
      <c r="DU60" s="266"/>
      <c r="DV60" s="266"/>
      <c r="DW60" s="266"/>
      <c r="DX60" s="266"/>
      <c r="DY60" s="266"/>
    </row>
    <row r="61" spans="1:181" x14ac:dyDescent="0.2">
      <c r="DP61" s="266"/>
      <c r="DQ61" s="266"/>
      <c r="DR61" s="266"/>
      <c r="DS61" s="266"/>
      <c r="DT61" s="266"/>
      <c r="DU61" s="266"/>
      <c r="DV61" s="266"/>
      <c r="DW61" s="266"/>
      <c r="DX61" s="266"/>
      <c r="DY61" s="266"/>
    </row>
    <row r="62" spans="1:181" x14ac:dyDescent="0.2">
      <c r="DP62" s="266"/>
      <c r="DQ62" s="266"/>
      <c r="DR62" s="266"/>
      <c r="DS62" s="266"/>
      <c r="DT62" s="266"/>
      <c r="DU62" s="266"/>
      <c r="DV62" s="266"/>
      <c r="DW62" s="266"/>
      <c r="DX62" s="266"/>
      <c r="DY62" s="266"/>
    </row>
    <row r="63" spans="1:181" x14ac:dyDescent="0.2">
      <c r="DP63" s="266"/>
      <c r="DQ63" s="266"/>
      <c r="DR63" s="266"/>
      <c r="DS63" s="266"/>
      <c r="DT63" s="266"/>
      <c r="DU63" s="266"/>
      <c r="DV63" s="266"/>
      <c r="DW63" s="266"/>
      <c r="DX63" s="266"/>
      <c r="DY63" s="266"/>
    </row>
    <row r="64" spans="1:181" x14ac:dyDescent="0.2">
      <c r="DP64" s="266"/>
      <c r="DQ64" s="266"/>
      <c r="DR64" s="266"/>
      <c r="DS64" s="266"/>
      <c r="DT64" s="266"/>
      <c r="DU64" s="266"/>
      <c r="DV64" s="266"/>
      <c r="DW64" s="266"/>
      <c r="DX64" s="266"/>
      <c r="DY64" s="266"/>
    </row>
    <row r="65" spans="120:129" x14ac:dyDescent="0.2">
      <c r="DP65" s="266"/>
      <c r="DQ65" s="266"/>
      <c r="DR65" s="266"/>
      <c r="DS65" s="266"/>
      <c r="DT65" s="266"/>
      <c r="DU65" s="266"/>
      <c r="DV65" s="266"/>
      <c r="DW65" s="266"/>
      <c r="DX65" s="266"/>
      <c r="DY65" s="266"/>
    </row>
    <row r="66" spans="120:129" x14ac:dyDescent="0.2">
      <c r="DP66" s="266"/>
      <c r="DQ66" s="266"/>
      <c r="DR66" s="266"/>
      <c r="DS66" s="266"/>
      <c r="DT66" s="266"/>
      <c r="DU66" s="266"/>
      <c r="DV66" s="266"/>
      <c r="DW66" s="266"/>
      <c r="DX66" s="266"/>
      <c r="DY66" s="266"/>
    </row>
    <row r="67" spans="120:129" x14ac:dyDescent="0.2">
      <c r="DP67" s="266"/>
      <c r="DQ67" s="266"/>
      <c r="DR67" s="266"/>
      <c r="DS67" s="266"/>
      <c r="DT67" s="266"/>
      <c r="DU67" s="266"/>
      <c r="DV67" s="266"/>
      <c r="DW67" s="266"/>
      <c r="DX67" s="266"/>
      <c r="DY67" s="266"/>
    </row>
    <row r="68" spans="120:129" x14ac:dyDescent="0.2">
      <c r="DP68" s="266"/>
      <c r="DQ68" s="266"/>
      <c r="DR68" s="266"/>
      <c r="DS68" s="266"/>
      <c r="DT68" s="266"/>
      <c r="DU68" s="266"/>
      <c r="DV68" s="266"/>
      <c r="DW68" s="266"/>
      <c r="DX68" s="266"/>
      <c r="DY68" s="266"/>
    </row>
    <row r="69" spans="120:129" x14ac:dyDescent="0.2">
      <c r="DP69" s="266"/>
      <c r="DQ69" s="266"/>
      <c r="DR69" s="266"/>
      <c r="DS69" s="266"/>
      <c r="DT69" s="266"/>
      <c r="DU69" s="266"/>
      <c r="DV69" s="266"/>
      <c r="DW69" s="266"/>
      <c r="DX69" s="266"/>
      <c r="DY69" s="266"/>
    </row>
    <row r="70" spans="120:129" x14ac:dyDescent="0.2">
      <c r="DP70" s="266"/>
      <c r="DQ70" s="266"/>
      <c r="DR70" s="266"/>
      <c r="DS70" s="266"/>
      <c r="DT70" s="266"/>
      <c r="DU70" s="266"/>
      <c r="DV70" s="266"/>
      <c r="DW70" s="266"/>
      <c r="DX70" s="266"/>
      <c r="DY70" s="266"/>
    </row>
  </sheetData>
  <mergeCells count="16">
    <mergeCell ref="FJ2:FV2"/>
    <mergeCell ref="FR3:FV3"/>
    <mergeCell ref="DV2:EH2"/>
    <mergeCell ref="ED3:EH3"/>
    <mergeCell ref="EP2:FB2"/>
    <mergeCell ref="EX3:FB3"/>
    <mergeCell ref="M3:Q3"/>
    <mergeCell ref="F2:Q2"/>
    <mergeCell ref="Y2:AK2"/>
    <mergeCell ref="AG3:AK3"/>
    <mergeCell ref="CZ2:DL2"/>
    <mergeCell ref="DH3:DL3"/>
    <mergeCell ref="CF2:CR2"/>
    <mergeCell ref="CN3:CR3"/>
    <mergeCell ref="AS2:BE2"/>
    <mergeCell ref="BA3:BE3"/>
  </mergeCells>
  <phoneticPr fontId="29" type="noConversion"/>
  <conditionalFormatting sqref="CD49 T47 A13 F13 A22 A30 A37:A44 F44 A53:F55 BH49 A1:AM2 BO44:BP44 BP39:BP43 CZ44:DA44 DA39:DA43 A57:AM1048576 U53:X54 U7:X12 A31:F31 BH13 BH22 BH37:BH44 AN27:AT27 AN28 AO26:AS26 A14:F14 A23:F23 A45:F48 CV6:DA12 CV16:DA21 F22 F30 CV56:DA56 CV5 CZ5:DL5 CV4:DA4 DH4:DO4 CV25:DA26 CZ13:DA13 CZ22:DA22 CZ30:DA30 CV45:DA48 CD47:CG47 BH14:BP14 CE6:CR12 CE16:CR21 CE25:CR29 CE4:CG4 CE55:CM55 A17:F21 A15:B16 F15:F16 A4:F4 A6:F12 T30 T22 T23:X23 T14:X14 T31:X31 F37:F38 T6:T13 T29:X29 A5:B5 M4:X4 BO5:CA5 BH5:BI7 BM16:BP18 BH26:BI26 BM26:BP26 CD45:CR46 BO6:BP7 BH23:BP23 BH36:BP36 BH35:BI35 BK35:BP35 BH31:BP31 BH12:BP12 BH11:BJ11 BL11:BP11 BH53:BP54 CD53:CR54 CD48:CR48 BI55:BP56 BH19:BP21 BO22:BP22 AN29:AT29 T45:X46 BO13:BP13 CD6:CD13 CD16:CD22 BO30:BP30 BO37:BP38 CD25:CD44 BO50:BP52 CZ37:DA38 F5:Q5 A25:F29 A24:B24 F24 A33:F36 A32:B32 F32 T16:X21 T15:U15 T24:U28 T33:X36 T32:U32 BH15:BI18 BO15:BP15 BH25:BP25 BH24:BI24 BO24:BP24 BH33:BP34 BH32:BI32 BO32:BP32 CD14:CR15 CZ15:DA15 CD23:CR24 CZ24:DA24 CE31:CR36 CZ32:DA32 T48:X48 T53:T55 T37:T44 A3:X3 BH45:BP48 DO53:DO54 DO56 DO6:DO49 CE56:CR56 BH27:BP27 BH28:BH30 BH8:BP9 BH10 BI28:BP29 S5:U5 BH4:CA4 CC4:CD5 CT32:CV32 CT33:DA36 CT24:CV24 CT15:CV15 CT48 CT53:DA54 CT14:DA14 CT23:DA23 CT27:DA29 CT18:CU21 CT7:CU12 CT31:DA31 DN5:DO5 BH2:DO3 FE2:FE47 FE53:FE55 BH1:XFD1 BH57:XFD1048576 EL52:FA52 EL56:FB56 EL50:FB50 EL53:FB54 EL51:ER51 EL55:EQ55 FY53:XFD55 FY2:XFD48 FR10:FW10 FR7:FW8 EK2:EK56">
    <cfRule type="cellIs" dxfId="180" priority="423" operator="lessThan">
      <formula>0</formula>
    </cfRule>
  </conditionalFormatting>
  <conditionalFormatting sqref="U47:X47">
    <cfRule type="cellIs" dxfId="179" priority="422" operator="lessThan">
      <formula>0</formula>
    </cfRule>
  </conditionalFormatting>
  <conditionalFormatting sqref="U6:X6">
    <cfRule type="cellIs" dxfId="178" priority="421" operator="lessThan">
      <formula>0</formula>
    </cfRule>
  </conditionalFormatting>
  <conditionalFormatting sqref="FE50:FE52 EK50:EK52 A50:F52 T50:T52 FY51:XFD52 FZ50:XFD50">
    <cfRule type="cellIs" dxfId="177" priority="420" operator="lessThan">
      <formula>0</formula>
    </cfRule>
  </conditionalFormatting>
  <conditionalFormatting sqref="B50:E50">
    <cfRule type="cellIs" dxfId="176" priority="419" operator="lessThan">
      <formula>0</formula>
    </cfRule>
  </conditionalFormatting>
  <conditionalFormatting sqref="U50:X52">
    <cfRule type="cellIs" dxfId="175" priority="416" operator="lessThan">
      <formula>0</formula>
    </cfRule>
  </conditionalFormatting>
  <conditionalFormatting sqref="A56:T56">
    <cfRule type="cellIs" dxfId="174" priority="409" operator="lessThan">
      <formula>0</formula>
    </cfRule>
  </conditionalFormatting>
  <conditionalFormatting sqref="U55:X55">
    <cfRule type="cellIs" dxfId="173" priority="413" operator="lessThan">
      <formula>0</formula>
    </cfRule>
  </conditionalFormatting>
  <conditionalFormatting sqref="CV55:DA55">
    <cfRule type="cellIs" dxfId="172" priority="411" operator="lessThan">
      <formula>0</formula>
    </cfRule>
  </conditionalFormatting>
  <conditionalFormatting sqref="A56:T56 FE56 FY56:XFD56">
    <cfRule type="cellIs" dxfId="171" priority="410" operator="lessThan">
      <formula>0</formula>
    </cfRule>
  </conditionalFormatting>
  <conditionalFormatting sqref="U56:X56">
    <cfRule type="cellIs" dxfId="170" priority="404" operator="lessThan">
      <formula>0</formula>
    </cfRule>
  </conditionalFormatting>
  <conditionalFormatting sqref="U56:X56">
    <cfRule type="cellIs" dxfId="169" priority="405" operator="lessThan">
      <formula>0</formula>
    </cfRule>
  </conditionalFormatting>
  <conditionalFormatting sqref="DO50:DO52">
    <cfRule type="cellIs" dxfId="168" priority="402" operator="lessThan">
      <formula>0</formula>
    </cfRule>
  </conditionalFormatting>
  <conditionalFormatting sqref="DO50:DO52">
    <cfRule type="cellIs" dxfId="167" priority="403" operator="lessThan">
      <formula>0</formula>
    </cfRule>
  </conditionalFormatting>
  <conditionalFormatting sqref="CZ50:DA52">
    <cfRule type="cellIs" dxfId="166" priority="395" operator="lessThan">
      <formula>0</formula>
    </cfRule>
  </conditionalFormatting>
  <conditionalFormatting sqref="BI50:BN52">
    <cfRule type="cellIs" dxfId="165" priority="398" operator="lessThan">
      <formula>0</formula>
    </cfRule>
  </conditionalFormatting>
  <conditionalFormatting sqref="CV50:CY52">
    <cfRule type="cellIs" dxfId="164" priority="394" operator="lessThan">
      <formula>0</formula>
    </cfRule>
  </conditionalFormatting>
  <conditionalFormatting sqref="CU50:CU52">
    <cfRule type="cellIs" dxfId="163" priority="382" operator="lessThan">
      <formula>0</formula>
    </cfRule>
  </conditionalFormatting>
  <conditionalFormatting sqref="CF44:CR44 CG39:CR43 CU45:CU49 CU6 CU16:CU17 CU25:CU26 CU13 CU22 CU30 CU37 CU56 CE5:CR5 CN4:CU4 CF30:CR30 CF37:CR38 CF13:CR13 CF22:CR22 CT5:CU5 CT38:CU44">
    <cfRule type="cellIs" dxfId="162" priority="384" operator="lessThan">
      <formula>0</formula>
    </cfRule>
  </conditionalFormatting>
  <conditionalFormatting sqref="CU50:CU52">
    <cfRule type="cellIs" dxfId="161" priority="381" operator="lessThan">
      <formula>0</formula>
    </cfRule>
  </conditionalFormatting>
  <conditionalFormatting sqref="CE50:CE52">
    <cfRule type="cellIs" dxfId="160" priority="379" operator="lessThan">
      <formula>0</formula>
    </cfRule>
  </conditionalFormatting>
  <conditionalFormatting sqref="CF51:CM51 CF50:CG50 CF52:CQ52">
    <cfRule type="cellIs" dxfId="159" priority="380" operator="lessThan">
      <formula>0</formula>
    </cfRule>
  </conditionalFormatting>
  <conditionalFormatting sqref="CT52">
    <cfRule type="cellIs" dxfId="158" priority="377" operator="lessThan">
      <formula>0</formula>
    </cfRule>
  </conditionalFormatting>
  <conditionalFormatting sqref="CH51:CR51 CT51">
    <cfRule type="cellIs" dxfId="157" priority="378" operator="lessThan">
      <formula>0</formula>
    </cfRule>
  </conditionalFormatting>
  <conditionalFormatting sqref="CH50:CR50 CT50">
    <cfRule type="cellIs" dxfId="156" priority="376" operator="lessThan">
      <formula>0</formula>
    </cfRule>
  </conditionalFormatting>
  <conditionalFormatting sqref="AN49 AS44:AT44 AT39:AT43 AO56:AT56 AN13 AN22 AN30 AN31:AT31 AN14:AT14 AN53:AT54 AN92:BG1048576 AN37:AN44 AN1:BG3 AN26 AN23:AT23 AN9:AT12 AN17:AT21 AN5:AO8 AS5:AT8 AS25 AN45:AT48 AS13:AT13 AS22:AT22 AS30:AT30 AS37:AT38 AN15:AO16 AS15:AT16 AN24:AO25 AS24:AT24 AN33:AT36 AN32:AO32 AS32:AT32 AN4:AT4 AN57:AT91">
    <cfRule type="cellIs" dxfId="155" priority="359" operator="lessThan">
      <formula>0</formula>
    </cfRule>
  </conditionalFormatting>
  <conditionalFormatting sqref="AO55:AT55">
    <cfRule type="cellIs" dxfId="154" priority="358" operator="lessThan">
      <formula>0</formula>
    </cfRule>
  </conditionalFormatting>
  <conditionalFormatting sqref="AS50:AT52">
    <cfRule type="cellIs" dxfId="153" priority="357" operator="lessThan">
      <formula>0</formula>
    </cfRule>
  </conditionalFormatting>
  <conditionalFormatting sqref="AO50:AR52">
    <cfRule type="cellIs" dxfId="152" priority="356" operator="lessThan">
      <formula>0</formula>
    </cfRule>
  </conditionalFormatting>
  <conditionalFormatting sqref="AT25">
    <cfRule type="cellIs" dxfId="151" priority="350" operator="lessThan">
      <formula>0</formula>
    </cfRule>
  </conditionalFormatting>
  <conditionalFormatting sqref="AT26">
    <cfRule type="cellIs" dxfId="150" priority="349" operator="lessThan">
      <formula>0</formula>
    </cfRule>
  </conditionalFormatting>
  <conditionalFormatting sqref="BK26">
    <cfRule type="cellIs" dxfId="149" priority="293" operator="lessThan">
      <formula>0</formula>
    </cfRule>
  </conditionalFormatting>
  <conditionalFormatting sqref="BM6 BM7:BN7 BK6:BK7">
    <cfRule type="cellIs" dxfId="148" priority="295" operator="lessThan">
      <formula>0</formula>
    </cfRule>
  </conditionalFormatting>
  <conditionalFormatting sqref="AP25:AQ25">
    <cfRule type="cellIs" dxfId="147" priority="307" operator="lessThan">
      <formula>0</formula>
    </cfRule>
  </conditionalFormatting>
  <conditionalFormatting sqref="AP16:AQ16">
    <cfRule type="cellIs" dxfId="146" priority="308" operator="lessThan">
      <formula>0</formula>
    </cfRule>
  </conditionalFormatting>
  <conditionalFormatting sqref="V25:X28">
    <cfRule type="cellIs" dxfId="145" priority="312" operator="lessThan">
      <formula>0</formula>
    </cfRule>
  </conditionalFormatting>
  <conditionalFormatting sqref="C16:E16">
    <cfRule type="cellIs" dxfId="144" priority="315" operator="lessThan">
      <formula>0</formula>
    </cfRule>
  </conditionalFormatting>
  <conditionalFormatting sqref="CT56">
    <cfRule type="cellIs" dxfId="143" priority="316" operator="lessThan">
      <formula>0</formula>
    </cfRule>
  </conditionalFormatting>
  <conditionalFormatting sqref="CR52">
    <cfRule type="cellIs" dxfId="142" priority="318" operator="lessThan">
      <formula>0</formula>
    </cfRule>
  </conditionalFormatting>
  <conditionalFormatting sqref="AP6:AQ8">
    <cfRule type="cellIs" dxfId="141" priority="309" operator="lessThan">
      <formula>0</formula>
    </cfRule>
  </conditionalFormatting>
  <conditionalFormatting sqref="BK16:BK18">
    <cfRule type="cellIs" dxfId="140" priority="294" operator="lessThan">
      <formula>0</formula>
    </cfRule>
  </conditionalFormatting>
  <conditionalFormatting sqref="CT37">
    <cfRule type="cellIs" dxfId="139" priority="256" operator="lessThan">
      <formula>0</formula>
    </cfRule>
  </conditionalFormatting>
  <conditionalFormatting sqref="BQ6:CA9 G53:S55 BQ11:CA29 G6:Q52 CC23:CC24 CC15 CC11:CC12 FX10 S6:S52 DM24 DM26:DM56">
    <cfRule type="cellIs" dxfId="138" priority="237" operator="lessThan">
      <formula>0</formula>
    </cfRule>
  </conditionalFormatting>
  <conditionalFormatting sqref="DB57:DN57">
    <cfRule type="cellIs" dxfId="137" priority="238" operator="lessThan">
      <formula>0</formula>
    </cfRule>
  </conditionalFormatting>
  <conditionalFormatting sqref="CH6:CR56 CT47:CT56 CT31:CT44 CT27:CT29 CT23:CT24 CT18:CT21 CT14:CT15 CT7:CT12">
    <cfRule type="cellIs" dxfId="136" priority="239" operator="lessThan">
      <formula>0</formula>
    </cfRule>
  </conditionalFormatting>
  <conditionalFormatting sqref="Y3:AM4 AM47:AM56 AM31:AM44 AM23:AM24 AM18:AM21 AM14:AM15 AM10:AM12 Y5:AK56 AM5">
    <cfRule type="cellIs" dxfId="135" priority="236" operator="lessThan">
      <formula>0</formula>
    </cfRule>
  </conditionalFormatting>
  <conditionalFormatting sqref="AU5:BE56 BG47:BG56 BG31:BG44 BG27:BG29 BG23:BG24 BG17:BG21 BG14:BG15 BG9:BG12 BG5">
    <cfRule type="cellIs" dxfId="134" priority="235" operator="lessThan">
      <formula>0</formula>
    </cfRule>
  </conditionalFormatting>
  <conditionalFormatting sqref="BQ30:CA56 CC47:CC56 CC38:CC44 CC31:CC32">
    <cfRule type="cellIs" dxfId="133" priority="234" operator="lessThan">
      <formula>0</formula>
    </cfRule>
  </conditionalFormatting>
  <conditionalFormatting sqref="DB6:DL56 DN47:DN56 DN32:DN44 DN27:DN29 DN19:DN21 DN23:DN24 DN14:DN15 DN11:DN12">
    <cfRule type="cellIs" dxfId="132" priority="233" operator="lessThan">
      <formula>0</formula>
    </cfRule>
  </conditionalFormatting>
  <conditionalFormatting sqref="R6:R52">
    <cfRule type="cellIs" dxfId="131" priority="191" operator="lessThan">
      <formula>0</formula>
    </cfRule>
  </conditionalFormatting>
  <conditionalFormatting sqref="BF5:BF56">
    <cfRule type="cellIs" dxfId="130" priority="190" operator="lessThan">
      <formula>0</formula>
    </cfRule>
  </conditionalFormatting>
  <conditionalFormatting sqref="R5">
    <cfRule type="cellIs" dxfId="129" priority="192" operator="lessThan">
      <formula>0</formula>
    </cfRule>
  </conditionalFormatting>
  <conditionalFormatting sqref="AL5:AL56">
    <cfRule type="cellIs" dxfId="128" priority="182" operator="lessThan">
      <formula>0</formula>
    </cfRule>
  </conditionalFormatting>
  <conditionalFormatting sqref="CC45:CC46">
    <cfRule type="cellIs" dxfId="127" priority="167" operator="lessThan">
      <formula>0</formula>
    </cfRule>
  </conditionalFormatting>
  <conditionalFormatting sqref="CB4:CB5">
    <cfRule type="cellIs" dxfId="126" priority="175" operator="lessThan">
      <formula>0</formula>
    </cfRule>
  </conditionalFormatting>
  <conditionalFormatting sqref="CB6:CB9 CB11:CB29">
    <cfRule type="cellIs" dxfId="125" priority="174" operator="lessThan">
      <formula>0</formula>
    </cfRule>
  </conditionalFormatting>
  <conditionalFormatting sqref="CB30:CB56">
    <cfRule type="cellIs" dxfId="124" priority="173" operator="lessThan">
      <formula>0</formula>
    </cfRule>
  </conditionalFormatting>
  <conditionalFormatting sqref="CS6:CS12 CS45:CS46 CS53:CS54 CS48 CS14:CS21 CS23:CS29 CS31:CS36 CS56">
    <cfRule type="cellIs" dxfId="123" priority="166" operator="lessThan">
      <formula>0</formula>
    </cfRule>
  </conditionalFormatting>
  <conditionalFormatting sqref="CS5 CS30 CS37:CS44 CS13 CS22">
    <cfRule type="cellIs" dxfId="122" priority="165" operator="lessThan">
      <formula>0</formula>
    </cfRule>
  </conditionalFormatting>
  <conditionalFormatting sqref="CS51">
    <cfRule type="cellIs" dxfId="121" priority="164" operator="lessThan">
      <formula>0</formula>
    </cfRule>
  </conditionalFormatting>
  <conditionalFormatting sqref="CS50">
    <cfRule type="cellIs" dxfId="120" priority="163" operator="lessThan">
      <formula>0</formula>
    </cfRule>
  </conditionalFormatting>
  <conditionalFormatting sqref="CS52">
    <cfRule type="cellIs" dxfId="119" priority="162" operator="lessThan">
      <formula>0</formula>
    </cfRule>
  </conditionalFormatting>
  <conditionalFormatting sqref="CS6:CS56">
    <cfRule type="cellIs" dxfId="118" priority="161" operator="lessThan">
      <formula>0</formula>
    </cfRule>
  </conditionalFormatting>
  <conditionalFormatting sqref="DM5">
    <cfRule type="cellIs" dxfId="117" priority="152" operator="lessThan">
      <formula>0</formula>
    </cfRule>
  </conditionalFormatting>
  <conditionalFormatting sqref="DM6:DM23">
    <cfRule type="cellIs" dxfId="116" priority="151" operator="lessThan">
      <formula>0</formula>
    </cfRule>
  </conditionalFormatting>
  <conditionalFormatting sqref="DN31">
    <cfRule type="cellIs" dxfId="115" priority="145" operator="lessThan">
      <formula>0</formula>
    </cfRule>
  </conditionalFormatting>
  <conditionalFormatting sqref="ED5:EH13 ED30:EH30 ED15:EH22 ED32:EH44 DX14 DX23 DX31 DX37:EC37 DP52:EG52 DP56:EH56 EJ50:EJ54 EJ32:EJ33 EJ15:EJ16 EJ38:EJ44 EJ30 EJ24:EJ25 EJ12:EJ13 EJ5 DP50:EH51 DP53:EH54 EF28:EH28 ED24:EH27">
    <cfRule type="cellIs" dxfId="114" priority="143" operator="lessThan">
      <formula>0</formula>
    </cfRule>
  </conditionalFormatting>
  <conditionalFormatting sqref="ED46:EH46 DX45">
    <cfRule type="cellIs" dxfId="113" priority="142" operator="lessThan">
      <formula>0</formula>
    </cfRule>
  </conditionalFormatting>
  <conditionalFormatting sqref="DP55:DW55">
    <cfRule type="cellIs" dxfId="112" priority="141" operator="lessThan">
      <formula>0</formula>
    </cfRule>
  </conditionalFormatting>
  <conditionalFormatting sqref="EH52">
    <cfRule type="cellIs" dxfId="111" priority="140" operator="lessThan">
      <formula>0</formula>
    </cfRule>
  </conditionalFormatting>
  <conditionalFormatting sqref="EJ56">
    <cfRule type="cellIs" dxfId="110" priority="138" operator="lessThan">
      <formula>0</formula>
    </cfRule>
  </conditionalFormatting>
  <conditionalFormatting sqref="EJ56">
    <cfRule type="cellIs" dxfId="109" priority="139" operator="lessThan">
      <formula>0</formula>
    </cfRule>
  </conditionalFormatting>
  <conditionalFormatting sqref="EI53:EI54 EI6:EI13 EI30 EI50:EI51 EI56 EI15:EI22 EI24:EI28 EI32:EI44">
    <cfRule type="cellIs" dxfId="108" priority="137" operator="lessThan">
      <formula>0</formula>
    </cfRule>
  </conditionalFormatting>
  <conditionalFormatting sqref="EI46">
    <cfRule type="cellIs" dxfId="107" priority="136" operator="lessThan">
      <formula>0</formula>
    </cfRule>
  </conditionalFormatting>
  <conditionalFormatting sqref="EI52">
    <cfRule type="cellIs" dxfId="106" priority="135" operator="lessThan">
      <formula>0</formula>
    </cfRule>
  </conditionalFormatting>
  <conditionalFormatting sqref="EX5:FB5 EX30:FB30 EX15:FB16 EX32:FB44 ER14 ER23 ER31 ER37:EW37 FD50 FD32:FD33 FD15:FD16 FD38:FD44 FD30 FD24:FD25 FD9:FD13 FD5 EX7:FB13 EX19:FB22 EX24:FB25 FD52:FD54">
    <cfRule type="cellIs" dxfId="105" priority="134" operator="lessThan">
      <formula>0</formula>
    </cfRule>
  </conditionalFormatting>
  <conditionalFormatting sqref="EX46:FB46 ER45">
    <cfRule type="cellIs" dxfId="104" priority="133" operator="lessThan">
      <formula>0</formula>
    </cfRule>
  </conditionalFormatting>
  <conditionalFormatting sqref="FB52">
    <cfRule type="cellIs" dxfId="103" priority="131" operator="lessThan">
      <formula>0</formula>
    </cfRule>
  </conditionalFormatting>
  <conditionalFormatting sqref="FD56">
    <cfRule type="cellIs" dxfId="102" priority="129" operator="lessThan">
      <formula>0</formula>
    </cfRule>
  </conditionalFormatting>
  <conditionalFormatting sqref="FD56">
    <cfRule type="cellIs" dxfId="101" priority="130" operator="lessThan">
      <formula>0</formula>
    </cfRule>
  </conditionalFormatting>
  <conditionalFormatting sqref="FC53:FC54 FC7:FC13 FC30 FC50 FC56 FC19:FC22 FC15:FC16 FC24:FC25 FC32:FC44">
    <cfRule type="cellIs" dxfId="100" priority="128" operator="lessThan">
      <formula>0</formula>
    </cfRule>
  </conditionalFormatting>
  <conditionalFormatting sqref="FC46">
    <cfRule type="cellIs" dxfId="99" priority="127" operator="lessThan">
      <formula>0</formula>
    </cfRule>
  </conditionalFormatting>
  <conditionalFormatting sqref="FC52">
    <cfRule type="cellIs" dxfId="98" priority="126" operator="lessThan">
      <formula>0</formula>
    </cfRule>
  </conditionalFormatting>
  <conditionalFormatting sqref="EM26">
    <cfRule type="cellIs" dxfId="97" priority="125" operator="lessThan">
      <formula>0</formula>
    </cfRule>
  </conditionalFormatting>
  <conditionalFormatting sqref="EX6:FB6">
    <cfRule type="cellIs" dxfId="96" priority="124" operator="lessThan">
      <formula>0</formula>
    </cfRule>
  </conditionalFormatting>
  <conditionalFormatting sqref="EX17:FB18">
    <cfRule type="cellIs" dxfId="95" priority="123" operator="lessThan">
      <formula>0</formula>
    </cfRule>
  </conditionalFormatting>
  <conditionalFormatting sqref="FC17">
    <cfRule type="cellIs" dxfId="94" priority="122" operator="lessThan">
      <formula>0</formula>
    </cfRule>
  </conditionalFormatting>
  <conditionalFormatting sqref="EX26:FB28">
    <cfRule type="cellIs" dxfId="93" priority="121" operator="lessThan">
      <formula>0</formula>
    </cfRule>
  </conditionalFormatting>
  <conditionalFormatting sqref="FC26:FC28">
    <cfRule type="cellIs" dxfId="92" priority="120" operator="lessThan">
      <formula>0</formula>
    </cfRule>
  </conditionalFormatting>
  <conditionalFormatting sqref="EJ34:EJ37">
    <cfRule type="cellIs" dxfId="91" priority="114" operator="lessThan">
      <formula>0</formula>
    </cfRule>
  </conditionalFormatting>
  <conditionalFormatting sqref="ES14:FC14">
    <cfRule type="cellIs" dxfId="90" priority="106" operator="lessThan">
      <formula>0</formula>
    </cfRule>
  </conditionalFormatting>
  <conditionalFormatting sqref="ES23:FC23">
    <cfRule type="cellIs" dxfId="89" priority="105" operator="lessThan">
      <formula>0</formula>
    </cfRule>
  </conditionalFormatting>
  <conditionalFormatting sqref="ES31:FC31">
    <cfRule type="cellIs" dxfId="88" priority="104" operator="lessThan">
      <formula>0</formula>
    </cfRule>
  </conditionalFormatting>
  <conditionalFormatting sqref="ES45:FC45">
    <cfRule type="cellIs" dxfId="87" priority="103" operator="lessThan">
      <formula>0</formula>
    </cfRule>
  </conditionalFormatting>
  <conditionalFormatting sqref="ES51:FD51">
    <cfRule type="cellIs" dxfId="86" priority="102" operator="lessThan">
      <formula>0</formula>
    </cfRule>
  </conditionalFormatting>
  <conditionalFormatting sqref="FF52:FU52 FF56:FV56 FF50:FV50 FF53:FV54 FF51:FL51 FF55:FK55">
    <cfRule type="cellIs" dxfId="85" priority="101" operator="lessThan">
      <formula>0</formula>
    </cfRule>
  </conditionalFormatting>
  <conditionalFormatting sqref="FR5:FV5 FR30:FV30 FR15:FV16 FR32:FV44 FL14 FL23 FL31 FL37:FQ37 FX50 FX32:FX33 FX15:FX16 FX38:FX44 FX30 FX24:FX25 FX11:FX13 FX5 FR19:FV22 FR24:FV25 FX52:FX54 FR11:FV13">
    <cfRule type="cellIs" dxfId="84" priority="100" operator="lessThan">
      <formula>0</formula>
    </cfRule>
  </conditionalFormatting>
  <conditionalFormatting sqref="FR46:FV46">
    <cfRule type="cellIs" dxfId="83" priority="99" operator="lessThan">
      <formula>0</formula>
    </cfRule>
  </conditionalFormatting>
  <conditionalFormatting sqref="FV52">
    <cfRule type="cellIs" dxfId="82" priority="98" operator="lessThan">
      <formula>0</formula>
    </cfRule>
  </conditionalFormatting>
  <conditionalFormatting sqref="FX56">
    <cfRule type="cellIs" dxfId="81" priority="96" operator="lessThan">
      <formula>0</formula>
    </cfRule>
  </conditionalFormatting>
  <conditionalFormatting sqref="FX56">
    <cfRule type="cellIs" dxfId="80" priority="97" operator="lessThan">
      <formula>0</formula>
    </cfRule>
  </conditionalFormatting>
  <conditionalFormatting sqref="FW53:FW54 FW30 FW50 FW56 FW19:FW22 FW15:FW16 FW24:FW25 FW32:FW44 FW11:FW13">
    <cfRule type="cellIs" dxfId="79" priority="95" operator="lessThan">
      <formula>0</formula>
    </cfRule>
  </conditionalFormatting>
  <conditionalFormatting sqref="FW46">
    <cfRule type="cellIs" dxfId="78" priority="94" operator="lessThan">
      <formula>0</formula>
    </cfRule>
  </conditionalFormatting>
  <conditionalFormatting sqref="FW52">
    <cfRule type="cellIs" dxfId="77" priority="93" operator="lessThan">
      <formula>0</formula>
    </cfRule>
  </conditionalFormatting>
  <conditionalFormatting sqref="FG26">
    <cfRule type="cellIs" dxfId="76" priority="92" operator="lessThan">
      <formula>0</formula>
    </cfRule>
  </conditionalFormatting>
  <conditionalFormatting sqref="FR6:FV6">
    <cfRule type="cellIs" dxfId="75" priority="91" operator="lessThan">
      <formula>0</formula>
    </cfRule>
  </conditionalFormatting>
  <conditionalFormatting sqref="FR17:FV18">
    <cfRule type="cellIs" dxfId="74" priority="90" operator="lessThan">
      <formula>0</formula>
    </cfRule>
  </conditionalFormatting>
  <conditionalFormatting sqref="FR26:FV28">
    <cfRule type="cellIs" dxfId="73" priority="88" operator="lessThan">
      <formula>0</formula>
    </cfRule>
  </conditionalFormatting>
  <conditionalFormatting sqref="FW26:FW28">
    <cfRule type="cellIs" dxfId="72" priority="87" operator="lessThan">
      <formula>0</formula>
    </cfRule>
  </conditionalFormatting>
  <conditionalFormatting sqref="FX28">
    <cfRule type="cellIs" dxfId="71" priority="82" operator="lessThan">
      <formula>0</formula>
    </cfRule>
  </conditionalFormatting>
  <conditionalFormatting sqref="FG27:FI27">
    <cfRule type="cellIs" dxfId="70" priority="74" operator="lessThan">
      <formula>0</formula>
    </cfRule>
  </conditionalFormatting>
  <conditionalFormatting sqref="FR45:FW45">
    <cfRule type="cellIs" dxfId="69" priority="76" operator="lessThan">
      <formula>0</formula>
    </cfRule>
  </conditionalFormatting>
  <conditionalFormatting sqref="FM31:FW31">
    <cfRule type="cellIs" dxfId="68" priority="70" operator="lessThan">
      <formula>0</formula>
    </cfRule>
  </conditionalFormatting>
  <conditionalFormatting sqref="FM23:FW23">
    <cfRule type="cellIs" dxfId="67" priority="71" operator="lessThan">
      <formula>0</formula>
    </cfRule>
  </conditionalFormatting>
  <conditionalFormatting sqref="FL45:FQ45">
    <cfRule type="cellIs" dxfId="66" priority="69" operator="lessThan">
      <formula>0</formula>
    </cfRule>
  </conditionalFormatting>
  <conditionalFormatting sqref="FM51:FX51">
    <cfRule type="cellIs" dxfId="65" priority="68" operator="lessThan">
      <formula>0</formula>
    </cfRule>
  </conditionalFormatting>
  <conditionalFormatting sqref="FM14:FW14">
    <cfRule type="cellIs" dxfId="64" priority="67" operator="lessThan">
      <formula>0</formula>
    </cfRule>
  </conditionalFormatting>
  <conditionalFormatting sqref="CC13">
    <cfRule type="cellIs" dxfId="63" priority="43" operator="lessThan">
      <formula>0</formula>
    </cfRule>
  </conditionalFormatting>
  <conditionalFormatting sqref="ED28:EE28">
    <cfRule type="cellIs" dxfId="62" priority="64" operator="lessThan">
      <formula>0</formula>
    </cfRule>
  </conditionalFormatting>
  <conditionalFormatting sqref="DY14:EI14">
    <cfRule type="cellIs" dxfId="61" priority="63" operator="lessThan">
      <formula>0</formula>
    </cfRule>
  </conditionalFormatting>
  <conditionalFormatting sqref="DY23:EI23">
    <cfRule type="cellIs" dxfId="60" priority="62" operator="lessThan">
      <formula>0</formula>
    </cfRule>
  </conditionalFormatting>
  <conditionalFormatting sqref="DY31:EI31">
    <cfRule type="cellIs" dxfId="59" priority="61" operator="lessThan">
      <formula>0</formula>
    </cfRule>
  </conditionalFormatting>
  <conditionalFormatting sqref="DY45:EI45">
    <cfRule type="cellIs" dxfId="58" priority="60" operator="lessThan">
      <formula>0</formula>
    </cfRule>
  </conditionalFormatting>
  <conditionalFormatting sqref="AM6:AM9">
    <cfRule type="cellIs" dxfId="57" priority="59" operator="lessThan">
      <formula>0</formula>
    </cfRule>
  </conditionalFormatting>
  <conditionalFormatting sqref="CT45:CT46">
    <cfRule type="cellIs" dxfId="56" priority="33" operator="lessThan">
      <formula>0</formula>
    </cfRule>
  </conditionalFormatting>
  <conditionalFormatting sqref="AM13">
    <cfRule type="cellIs" dxfId="55" priority="57" operator="lessThan">
      <formula>0</formula>
    </cfRule>
  </conditionalFormatting>
  <conditionalFormatting sqref="AM16:AM17">
    <cfRule type="cellIs" dxfId="54" priority="56" operator="lessThan">
      <formula>0</formula>
    </cfRule>
  </conditionalFormatting>
  <conditionalFormatting sqref="AM22">
    <cfRule type="cellIs" dxfId="53" priority="55" operator="lessThan">
      <formula>0</formula>
    </cfRule>
  </conditionalFormatting>
  <conditionalFormatting sqref="AM25:AM30">
    <cfRule type="cellIs" dxfId="52" priority="54" operator="lessThan">
      <formula>0</formula>
    </cfRule>
  </conditionalFormatting>
  <conditionalFormatting sqref="AM45:AM46">
    <cfRule type="cellIs" dxfId="51" priority="53" operator="lessThan">
      <formula>0</formula>
    </cfRule>
  </conditionalFormatting>
  <conditionalFormatting sqref="BG6:BG8">
    <cfRule type="cellIs" dxfId="50" priority="52" operator="lessThan">
      <formula>0</formula>
    </cfRule>
  </conditionalFormatting>
  <conditionalFormatting sqref="BG13">
    <cfRule type="cellIs" dxfId="49" priority="51" operator="lessThan">
      <formula>0</formula>
    </cfRule>
  </conditionalFormatting>
  <conditionalFormatting sqref="BG16">
    <cfRule type="cellIs" dxfId="48" priority="50" operator="lessThan">
      <formula>0</formula>
    </cfRule>
  </conditionalFormatting>
  <conditionalFormatting sqref="BG22">
    <cfRule type="cellIs" dxfId="47" priority="49" operator="lessThan">
      <formula>0</formula>
    </cfRule>
  </conditionalFormatting>
  <conditionalFormatting sqref="BG25:BG26">
    <cfRule type="cellIs" dxfId="46" priority="48" operator="lessThan">
      <formula>0</formula>
    </cfRule>
  </conditionalFormatting>
  <conditionalFormatting sqref="BG30">
    <cfRule type="cellIs" dxfId="45" priority="47" operator="lessThan">
      <formula>0</formula>
    </cfRule>
  </conditionalFormatting>
  <conditionalFormatting sqref="BG45:BG46">
    <cfRule type="cellIs" dxfId="44" priority="46" operator="lessThan">
      <formula>0</formula>
    </cfRule>
  </conditionalFormatting>
  <conditionalFormatting sqref="CC6:CC9">
    <cfRule type="cellIs" dxfId="43" priority="45" operator="lessThan">
      <formula>0</formula>
    </cfRule>
  </conditionalFormatting>
  <conditionalFormatting sqref="CC14">
    <cfRule type="cellIs" dxfId="42" priority="44" operator="lessThan">
      <formula>0</formula>
    </cfRule>
  </conditionalFormatting>
  <conditionalFormatting sqref="CC16:CC22">
    <cfRule type="cellIs" dxfId="41" priority="42" operator="lessThan">
      <formula>0</formula>
    </cfRule>
  </conditionalFormatting>
  <conditionalFormatting sqref="CC25:CC30">
    <cfRule type="cellIs" dxfId="40" priority="41" operator="lessThan">
      <formula>0</formula>
    </cfRule>
  </conditionalFormatting>
  <conditionalFormatting sqref="CC33:CC37">
    <cfRule type="cellIs" dxfId="39" priority="40" operator="lessThan">
      <formula>0</formula>
    </cfRule>
  </conditionalFormatting>
  <conditionalFormatting sqref="CT6">
    <cfRule type="cellIs" dxfId="38" priority="39" operator="lessThan">
      <formula>0</formula>
    </cfRule>
  </conditionalFormatting>
  <conditionalFormatting sqref="CT13">
    <cfRule type="cellIs" dxfId="37" priority="38" operator="lessThan">
      <formula>0</formula>
    </cfRule>
  </conditionalFormatting>
  <conditionalFormatting sqref="CT16:CT17">
    <cfRule type="cellIs" dxfId="36" priority="37" operator="lessThan">
      <formula>0</formula>
    </cfRule>
  </conditionalFormatting>
  <conditionalFormatting sqref="CT22">
    <cfRule type="cellIs" dxfId="35" priority="36" operator="lessThan">
      <formula>0</formula>
    </cfRule>
  </conditionalFormatting>
  <conditionalFormatting sqref="CT25:CT26">
    <cfRule type="cellIs" dxfId="34" priority="35" operator="lessThan">
      <formula>0</formula>
    </cfRule>
  </conditionalFormatting>
  <conditionalFormatting sqref="CT30">
    <cfRule type="cellIs" dxfId="33" priority="34" operator="lessThan">
      <formula>0</formula>
    </cfRule>
  </conditionalFormatting>
  <conditionalFormatting sqref="DM25">
    <cfRule type="cellIs" dxfId="32" priority="32" operator="lessThan">
      <formula>0</formula>
    </cfRule>
  </conditionalFormatting>
  <conditionalFormatting sqref="DN6:DN10">
    <cfRule type="cellIs" dxfId="31" priority="31" operator="lessThan">
      <formula>0</formula>
    </cfRule>
  </conditionalFormatting>
  <conditionalFormatting sqref="DN13">
    <cfRule type="cellIs" dxfId="30" priority="30" operator="lessThan">
      <formula>0</formula>
    </cfRule>
  </conditionalFormatting>
  <conditionalFormatting sqref="DN16:DN18">
    <cfRule type="cellIs" dxfId="29" priority="29" operator="lessThan">
      <formula>0</formula>
    </cfRule>
  </conditionalFormatting>
  <conditionalFormatting sqref="DN22">
    <cfRule type="cellIs" dxfId="28" priority="28" operator="lessThan">
      <formula>0</formula>
    </cfRule>
  </conditionalFormatting>
  <conditionalFormatting sqref="DN25:DN26">
    <cfRule type="cellIs" dxfId="27" priority="27" operator="lessThan">
      <formula>0</formula>
    </cfRule>
  </conditionalFormatting>
  <conditionalFormatting sqref="DN30">
    <cfRule type="cellIs" dxfId="26" priority="26" operator="lessThan">
      <formula>0</formula>
    </cfRule>
  </conditionalFormatting>
  <conditionalFormatting sqref="DN45:DN46">
    <cfRule type="cellIs" dxfId="25" priority="25" operator="lessThan">
      <formula>0</formula>
    </cfRule>
  </conditionalFormatting>
  <conditionalFormatting sqref="EJ6:EJ11">
    <cfRule type="cellIs" dxfId="24" priority="24" operator="lessThan">
      <formula>0</formula>
    </cfRule>
  </conditionalFormatting>
  <conditionalFormatting sqref="EJ14">
    <cfRule type="cellIs" dxfId="23" priority="23" operator="lessThan">
      <formula>0</formula>
    </cfRule>
  </conditionalFormatting>
  <conditionalFormatting sqref="EJ17:EJ23">
    <cfRule type="cellIs" dxfId="22" priority="22" operator="lessThan">
      <formula>0</formula>
    </cfRule>
  </conditionalFormatting>
  <conditionalFormatting sqref="EJ26:EJ28">
    <cfRule type="cellIs" dxfId="21" priority="21" operator="lessThan">
      <formula>0</formula>
    </cfRule>
  </conditionalFormatting>
  <conditionalFormatting sqref="EJ31">
    <cfRule type="cellIs" dxfId="20" priority="20" operator="lessThan">
      <formula>0</formula>
    </cfRule>
  </conditionalFormatting>
  <conditionalFormatting sqref="EJ45:EJ46">
    <cfRule type="cellIs" dxfId="19" priority="19" operator="lessThan">
      <formula>0</formula>
    </cfRule>
  </conditionalFormatting>
  <conditionalFormatting sqref="FC18">
    <cfRule type="cellIs" dxfId="18" priority="18" operator="lessThan">
      <formula>0</formula>
    </cfRule>
  </conditionalFormatting>
  <conditionalFormatting sqref="FD6">
    <cfRule type="cellIs" dxfId="17" priority="17" operator="lessThan">
      <formula>0</formula>
    </cfRule>
  </conditionalFormatting>
  <conditionalFormatting sqref="FD14">
    <cfRule type="cellIs" dxfId="16" priority="16" operator="lessThan">
      <formula>0</formula>
    </cfRule>
  </conditionalFormatting>
  <conditionalFormatting sqref="FD17:FD18">
    <cfRule type="cellIs" dxfId="15" priority="15" operator="lessThan">
      <formula>0</formula>
    </cfRule>
  </conditionalFormatting>
  <conditionalFormatting sqref="FD23">
    <cfRule type="cellIs" dxfId="14" priority="14" operator="lessThan">
      <formula>0</formula>
    </cfRule>
  </conditionalFormatting>
  <conditionalFormatting sqref="FD26:FD28">
    <cfRule type="cellIs" dxfId="13" priority="13" operator="lessThan">
      <formula>0</formula>
    </cfRule>
  </conditionalFormatting>
  <conditionalFormatting sqref="FD31">
    <cfRule type="cellIs" dxfId="12" priority="12" operator="lessThan">
      <formula>0</formula>
    </cfRule>
  </conditionalFormatting>
  <conditionalFormatting sqref="FD45:FD46">
    <cfRule type="cellIs" dxfId="11" priority="11" operator="lessThan">
      <formula>0</formula>
    </cfRule>
  </conditionalFormatting>
  <conditionalFormatting sqref="FW17:FW18">
    <cfRule type="cellIs" dxfId="10" priority="10" operator="lessThan">
      <formula>0</formula>
    </cfRule>
  </conditionalFormatting>
  <conditionalFormatting sqref="FX6:FX8">
    <cfRule type="cellIs" dxfId="9" priority="9" operator="lessThan">
      <formula>0</formula>
    </cfRule>
  </conditionalFormatting>
  <conditionalFormatting sqref="FX14">
    <cfRule type="cellIs" dxfId="8" priority="8" operator="lessThan">
      <formula>0</formula>
    </cfRule>
  </conditionalFormatting>
  <conditionalFormatting sqref="FX17:FX18">
    <cfRule type="cellIs" dxfId="7" priority="7" operator="lessThan">
      <formula>0</formula>
    </cfRule>
  </conditionalFormatting>
  <conditionalFormatting sqref="FX23">
    <cfRule type="cellIs" dxfId="6" priority="6" operator="lessThan">
      <formula>0</formula>
    </cfRule>
  </conditionalFormatting>
  <conditionalFormatting sqref="FX26:FX27">
    <cfRule type="cellIs" dxfId="5" priority="5" operator="lessThan">
      <formula>0</formula>
    </cfRule>
  </conditionalFormatting>
  <conditionalFormatting sqref="FX31">
    <cfRule type="cellIs" dxfId="4" priority="4" operator="lessThan">
      <formula>0</formula>
    </cfRule>
  </conditionalFormatting>
  <conditionalFormatting sqref="FX45:FX46">
    <cfRule type="cellIs" dxfId="3" priority="3" operator="lessThan">
      <formula>0</formula>
    </cfRule>
  </conditionalFormatting>
  <conditionalFormatting sqref="FE48:FE49">
    <cfRule type="cellIs" dxfId="2" priority="2" operator="lessThan">
      <formula>0</formula>
    </cfRule>
  </conditionalFormatting>
  <conditionalFormatting sqref="FY49:FY50">
    <cfRule type="cellIs" dxfId="1" priority="1" operator="lessThan">
      <formula>0</formula>
    </cfRule>
  </conditionalFormatting>
  <pageMargins left="0.75" right="0.75" top="1" bottom="1" header="0.5" footer="0.5"/>
  <pageSetup scale="48" orientation="landscape" horizontalDpi="4294967292" verticalDpi="4294967292"/>
  <rowBreaks count="1" manualBreakCount="1">
    <brk id="59" max="16383" man="1"/>
  </rowBreaks>
  <colBreaks count="3" manualBreakCount="3">
    <brk id="60" max="1048575" man="1"/>
    <brk id="98" max="1048575" man="1"/>
    <brk id="129" max="1048575" man="1"/>
  </col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71"/>
  <sheetViews>
    <sheetView topLeftCell="A37" zoomScale="99" workbookViewId="0">
      <selection activeCell="G14" sqref="G14"/>
    </sheetView>
  </sheetViews>
  <sheetFormatPr baseColWidth="10" defaultColWidth="10.83203125" defaultRowHeight="16" x14ac:dyDescent="0.2"/>
  <cols>
    <col min="1" max="1" width="10.83203125" style="1" customWidth="1"/>
    <col min="2" max="2" width="9.83203125" style="1" customWidth="1"/>
    <col min="3" max="3" width="16.83203125" style="1" customWidth="1"/>
    <col min="4" max="4" width="13.1640625" style="71" bestFit="1" customWidth="1"/>
    <col min="5" max="5" width="10.1640625" style="71" bestFit="1" customWidth="1"/>
    <col min="6" max="6" width="21.6640625" style="181" bestFit="1" customWidth="1"/>
    <col min="7" max="7" width="13.1640625" style="1" customWidth="1"/>
    <col min="8" max="8" width="5.83203125" style="1" customWidth="1"/>
    <col min="9" max="9" width="14.33203125" style="1" customWidth="1"/>
    <col min="10" max="10" width="12.1640625" style="1" customWidth="1"/>
    <col min="11" max="11" width="11.33203125" style="1" customWidth="1"/>
    <col min="12" max="12" width="22.83203125" style="1" customWidth="1"/>
    <col min="13" max="13" width="10.83203125" style="1"/>
    <col min="14" max="14" width="19.5" style="1" customWidth="1"/>
    <col min="15" max="16384" width="10.83203125" style="1"/>
  </cols>
  <sheetData>
    <row r="1" spans="1:15" x14ac:dyDescent="0.2">
      <c r="A1" s="1" t="s">
        <v>139</v>
      </c>
      <c r="B1" s="34">
        <v>43534</v>
      </c>
    </row>
    <row r="2" spans="1:15" ht="16" customHeight="1" x14ac:dyDescent="0.2">
      <c r="B2" s="415" t="s">
        <v>165</v>
      </c>
      <c r="C2" s="415"/>
      <c r="D2" s="415"/>
      <c r="E2" s="415"/>
      <c r="F2" s="415"/>
      <c r="G2" s="415"/>
    </row>
    <row r="3" spans="1:15" ht="16" customHeight="1" x14ac:dyDescent="0.2">
      <c r="B3" s="415"/>
      <c r="C3" s="415"/>
      <c r="D3" s="415"/>
      <c r="E3" s="415"/>
      <c r="F3" s="415"/>
      <c r="G3" s="415"/>
    </row>
    <row r="4" spans="1:15" ht="16" customHeight="1" x14ac:dyDescent="0.2"/>
    <row r="5" spans="1:15" ht="22" customHeight="1" thickBot="1" x14ac:dyDescent="0.25">
      <c r="B5" s="414" t="s">
        <v>162</v>
      </c>
      <c r="C5" s="414"/>
      <c r="D5" s="414"/>
      <c r="E5" s="414"/>
      <c r="F5" s="414"/>
      <c r="H5" s="414" t="s">
        <v>107</v>
      </c>
      <c r="I5" s="414"/>
      <c r="J5" s="414"/>
      <c r="K5" s="414"/>
      <c r="L5" s="414"/>
    </row>
    <row r="6" spans="1:15" ht="20" customHeight="1" x14ac:dyDescent="0.2">
      <c r="B6" s="23" t="s">
        <v>44</v>
      </c>
      <c r="C6" s="23" t="s">
        <v>45</v>
      </c>
      <c r="D6" s="70" t="s">
        <v>46</v>
      </c>
      <c r="E6" s="70" t="s">
        <v>40</v>
      </c>
      <c r="F6" s="182" t="s">
        <v>100</v>
      </c>
      <c r="H6" s="23" t="s">
        <v>44</v>
      </c>
      <c r="I6" s="23" t="s">
        <v>45</v>
      </c>
      <c r="J6" s="70" t="s">
        <v>46</v>
      </c>
      <c r="K6" s="70" t="s">
        <v>40</v>
      </c>
      <c r="L6" s="182" t="s">
        <v>100</v>
      </c>
    </row>
    <row r="7" spans="1:15" x14ac:dyDescent="0.2">
      <c r="B7" s="1">
        <v>1</v>
      </c>
      <c r="C7" s="1" t="s">
        <v>15</v>
      </c>
      <c r="D7" s="72">
        <f>Portfolios!DN52</f>
        <v>6.1171379057766373E-2</v>
      </c>
      <c r="E7" s="72">
        <f t="shared" ref="E7:E15" si="0">D7-$D$7</f>
        <v>0</v>
      </c>
      <c r="F7" s="183">
        <f>Portfolios!DN56-Portfolios!$DN$56</f>
        <v>0</v>
      </c>
      <c r="H7" s="1">
        <v>1</v>
      </c>
      <c r="I7" s="1" t="s">
        <v>15</v>
      </c>
      <c r="J7" s="215">
        <v>6.156075719629845E-2</v>
      </c>
      <c r="K7" s="215">
        <v>0</v>
      </c>
      <c r="L7" s="275">
        <v>0</v>
      </c>
      <c r="N7" s="288"/>
    </row>
    <row r="8" spans="1:15" x14ac:dyDescent="0.2">
      <c r="B8" s="1">
        <v>2</v>
      </c>
      <c r="C8" s="1" t="s">
        <v>152</v>
      </c>
      <c r="D8" s="72">
        <f>Portfolios!FX52</f>
        <v>6.1057954897555833E-2</v>
      </c>
      <c r="E8" s="72">
        <f t="shared" si="0"/>
        <v>-1.1342416021054014E-4</v>
      </c>
      <c r="F8" s="183">
        <f>Portfolios!DN56</f>
        <v>-15740.154308590734</v>
      </c>
      <c r="H8" s="1">
        <v>2</v>
      </c>
      <c r="I8" s="1" t="s">
        <v>64</v>
      </c>
      <c r="J8" s="215">
        <v>5.7205222458115053E-2</v>
      </c>
      <c r="K8" s="215">
        <v>-4.3555347381833975E-3</v>
      </c>
      <c r="L8" s="275">
        <v>-21051.751234553085</v>
      </c>
      <c r="N8" s="288"/>
    </row>
    <row r="9" spans="1:15" x14ac:dyDescent="0.2">
      <c r="B9" s="1">
        <v>3</v>
      </c>
      <c r="C9" s="1" t="s">
        <v>101</v>
      </c>
      <c r="D9" s="72">
        <f>Portfolios!BG52</f>
        <v>5.9025537645957263E-2</v>
      </c>
      <c r="E9" s="72">
        <f t="shared" si="0"/>
        <v>-2.1458414118091101E-3</v>
      </c>
      <c r="F9" s="183">
        <f>Portfolios!BG56-Portfolios!$DN$56</f>
        <v>-23246.615294598698</v>
      </c>
      <c r="H9" s="1">
        <v>3</v>
      </c>
      <c r="I9" s="1" t="s">
        <v>14</v>
      </c>
      <c r="J9" s="215">
        <v>5.0988075367350616E-2</v>
      </c>
      <c r="K9" s="215">
        <v>-1.0572681828947834E-2</v>
      </c>
      <c r="L9" s="275">
        <v>-51101.295506581191</v>
      </c>
    </row>
    <row r="10" spans="1:15" ht="17" thickBot="1" x14ac:dyDescent="0.25">
      <c r="B10" s="1">
        <v>4</v>
      </c>
      <c r="C10" s="1" t="s">
        <v>14</v>
      </c>
      <c r="D10" s="72">
        <f>Portfolios!CC52</f>
        <v>5.7656711741615796E-2</v>
      </c>
      <c r="E10" s="72">
        <f t="shared" si="0"/>
        <v>-3.514667316150577E-3</v>
      </c>
      <c r="F10" s="183">
        <f>Portfolios!CC56-Portfolios!$DN$56</f>
        <v>-38075.562591631257</v>
      </c>
      <c r="H10" s="1">
        <v>4</v>
      </c>
      <c r="I10" s="1" t="s">
        <v>89</v>
      </c>
      <c r="J10" s="215">
        <v>4.9793538671433685E-2</v>
      </c>
      <c r="K10" s="215">
        <v>-1.1767218524864766E-2</v>
      </c>
      <c r="L10" s="275">
        <v>-56874.889536846364</v>
      </c>
      <c r="O10" s="289"/>
    </row>
    <row r="11" spans="1:15" ht="17" thickBot="1" x14ac:dyDescent="0.25">
      <c r="B11" s="1">
        <v>5</v>
      </c>
      <c r="C11" s="1" t="s">
        <v>147</v>
      </c>
      <c r="D11" s="72">
        <f>Portfolios!FD52</f>
        <v>5.7322604343386825E-2</v>
      </c>
      <c r="E11" s="72">
        <f t="shared" si="0"/>
        <v>-3.8487747143795478E-3</v>
      </c>
      <c r="F11" s="183">
        <f>Portfolios!FD56-Portfolios!DN56</f>
        <v>-41695.05940577844</v>
      </c>
      <c r="H11" s="196">
        <v>1</v>
      </c>
      <c r="I11" s="197" t="s">
        <v>53</v>
      </c>
      <c r="J11" s="276">
        <v>6.7183800949463857E-2</v>
      </c>
      <c r="K11" s="276">
        <v>5.6230437531654062E-3</v>
      </c>
      <c r="L11" s="277">
        <v>27178.044806966129</v>
      </c>
      <c r="O11" s="289"/>
    </row>
    <row r="12" spans="1:15" x14ac:dyDescent="0.2">
      <c r="B12" s="1">
        <v>6</v>
      </c>
      <c r="C12" s="1" t="s">
        <v>64</v>
      </c>
      <c r="D12" s="72">
        <f>Portfolios!AM52</f>
        <v>5.5427698827201041E-2</v>
      </c>
      <c r="E12" s="72">
        <f t="shared" si="0"/>
        <v>-5.7436802305653317E-3</v>
      </c>
      <c r="F12" s="183">
        <f>Portfolios!AM56-Portfolios!$DN$56</f>
        <v>-62223.202497791091</v>
      </c>
    </row>
    <row r="13" spans="1:15" x14ac:dyDescent="0.2">
      <c r="B13" s="1">
        <v>7</v>
      </c>
      <c r="C13" s="1" t="s">
        <v>140</v>
      </c>
      <c r="D13" s="72">
        <f>Portfolios!EJ52</f>
        <v>4.8447287198602196E-2</v>
      </c>
      <c r="E13" s="72">
        <f t="shared" si="0"/>
        <v>-1.2724091859164177E-2</v>
      </c>
      <c r="F13" s="183">
        <f>Portfolios!EJ56-Portfolios!DN56</f>
        <v>-137844.32847427859</v>
      </c>
    </row>
    <row r="14" spans="1:15" ht="17" thickBot="1" x14ac:dyDescent="0.25">
      <c r="B14" s="1">
        <v>8</v>
      </c>
      <c r="C14" s="1" t="s">
        <v>89</v>
      </c>
      <c r="D14" s="72">
        <f>Portfolios!CT52</f>
        <v>4.7134572352202683E-2</v>
      </c>
      <c r="E14" s="72">
        <f t="shared" si="0"/>
        <v>-1.403680670556369E-2</v>
      </c>
      <c r="F14" s="183">
        <f>Portfolios!CT56-Portfolios!$DN$56</f>
        <v>-152065.40597693998</v>
      </c>
      <c r="M14" s="274"/>
      <c r="N14" s="274"/>
    </row>
    <row r="15" spans="1:15" ht="17" thickBot="1" x14ac:dyDescent="0.25">
      <c r="B15" s="196">
        <v>1</v>
      </c>
      <c r="C15" s="197" t="s">
        <v>53</v>
      </c>
      <c r="D15" s="198">
        <f>Portfolios!S52</f>
        <v>6.2624316378559364E-2</v>
      </c>
      <c r="E15" s="198">
        <f t="shared" si="0"/>
        <v>1.4529373207929908E-3</v>
      </c>
      <c r="F15" s="199">
        <f>Portfolios!S56-Portfolios!$DN$56</f>
        <v>15740.154308590734</v>
      </c>
    </row>
    <row r="16" spans="1:15" x14ac:dyDescent="0.2">
      <c r="D16" s="1"/>
      <c r="E16" s="1"/>
      <c r="J16" s="215"/>
      <c r="K16" s="25"/>
      <c r="L16" s="25"/>
    </row>
    <row r="17" spans="2:12" ht="17" thickBot="1" x14ac:dyDescent="0.25">
      <c r="B17" s="413" t="s">
        <v>161</v>
      </c>
      <c r="C17" s="413"/>
      <c r="D17" s="413"/>
      <c r="E17" s="413"/>
      <c r="J17" s="215"/>
      <c r="K17" s="25"/>
      <c r="L17" s="25"/>
    </row>
    <row r="18" spans="2:12" x14ac:dyDescent="0.2">
      <c r="B18" s="24" t="s">
        <v>44</v>
      </c>
      <c r="C18" s="24" t="s">
        <v>45</v>
      </c>
      <c r="D18" s="70" t="s">
        <v>66</v>
      </c>
      <c r="E18" s="74" t="s">
        <v>40</v>
      </c>
      <c r="I18" s="290"/>
      <c r="J18" s="215"/>
    </row>
    <row r="19" spans="2:12" x14ac:dyDescent="0.2">
      <c r="B19" s="25">
        <v>1</v>
      </c>
      <c r="C19" s="25" t="s">
        <v>15</v>
      </c>
      <c r="D19" s="35">
        <v>3.0200000000000001E-2</v>
      </c>
      <c r="E19" s="72">
        <f>D19-$D$19</f>
        <v>0</v>
      </c>
      <c r="I19" s="290"/>
      <c r="J19" s="215"/>
    </row>
    <row r="20" spans="2:12" x14ac:dyDescent="0.2">
      <c r="B20" s="271">
        <v>2</v>
      </c>
      <c r="C20" s="271" t="s">
        <v>152</v>
      </c>
      <c r="D20" s="35">
        <v>2.7799999999999998E-2</v>
      </c>
      <c r="E20" s="72">
        <f t="shared" ref="E20:E27" si="1">D20-$D$19</f>
        <v>-2.4000000000000028E-3</v>
      </c>
      <c r="J20" s="215"/>
    </row>
    <row r="21" spans="2:12" x14ac:dyDescent="0.2">
      <c r="B21" s="25">
        <v>3</v>
      </c>
      <c r="C21" s="25" t="s">
        <v>101</v>
      </c>
      <c r="D21" s="35">
        <v>2.5499999999999998E-2</v>
      </c>
      <c r="E21" s="72">
        <f t="shared" si="1"/>
        <v>-4.7000000000000028E-3</v>
      </c>
      <c r="K21" s="25"/>
      <c r="L21" s="25"/>
    </row>
    <row r="22" spans="2:12" x14ac:dyDescent="0.2">
      <c r="B22" s="1">
        <v>4</v>
      </c>
      <c r="C22" s="1" t="s">
        <v>147</v>
      </c>
      <c r="D22" s="35">
        <v>2.5399999999999999E-2</v>
      </c>
      <c r="E22" s="72">
        <f t="shared" si="1"/>
        <v>-4.8000000000000022E-3</v>
      </c>
    </row>
    <row r="23" spans="2:12" x14ac:dyDescent="0.2">
      <c r="B23" s="1">
        <v>5</v>
      </c>
      <c r="C23" s="1" t="s">
        <v>64</v>
      </c>
      <c r="D23" s="35">
        <v>2.3800000000000002E-2</v>
      </c>
      <c r="E23" s="72">
        <f t="shared" si="1"/>
        <v>-6.3999999999999994E-3</v>
      </c>
    </row>
    <row r="24" spans="2:12" x14ac:dyDescent="0.2">
      <c r="B24" s="25">
        <v>6</v>
      </c>
      <c r="C24" s="25" t="s">
        <v>14</v>
      </c>
      <c r="D24" s="35">
        <v>2.12E-2</v>
      </c>
      <c r="E24" s="72">
        <f t="shared" si="1"/>
        <v>-9.0000000000000011E-3</v>
      </c>
    </row>
    <row r="25" spans="2:12" x14ac:dyDescent="0.2">
      <c r="B25" s="25">
        <v>7</v>
      </c>
      <c r="C25" s="25" t="s">
        <v>140</v>
      </c>
      <c r="D25" s="35">
        <v>2.0799999999999999E-2</v>
      </c>
      <c r="E25" s="72">
        <f t="shared" si="1"/>
        <v>-9.4000000000000021E-3</v>
      </c>
    </row>
    <row r="26" spans="2:12" ht="17" thickBot="1" x14ac:dyDescent="0.25">
      <c r="B26" s="1">
        <v>8</v>
      </c>
      <c r="C26" s="1" t="s">
        <v>89</v>
      </c>
      <c r="D26" s="35">
        <v>1.77E-2</v>
      </c>
      <c r="E26" s="72">
        <f t="shared" si="1"/>
        <v>-1.2500000000000001E-2</v>
      </c>
    </row>
    <row r="27" spans="2:12" ht="17" thickBot="1" x14ac:dyDescent="0.25">
      <c r="B27" s="196">
        <v>3</v>
      </c>
      <c r="C27" s="197" t="s">
        <v>52</v>
      </c>
      <c r="D27" s="304">
        <v>2.64E-2</v>
      </c>
      <c r="E27" s="200">
        <f t="shared" si="1"/>
        <v>-3.8000000000000013E-3</v>
      </c>
    </row>
    <row r="28" spans="2:12" x14ac:dyDescent="0.2">
      <c r="B28" s="268"/>
      <c r="C28" s="268"/>
      <c r="D28" s="405"/>
      <c r="E28" s="270"/>
    </row>
    <row r="29" spans="2:12" ht="17" thickBot="1" x14ac:dyDescent="0.25">
      <c r="B29" s="413" t="s">
        <v>163</v>
      </c>
      <c r="C29" s="413"/>
      <c r="D29" s="413"/>
      <c r="E29" s="413"/>
    </row>
    <row r="30" spans="2:12" x14ac:dyDescent="0.2">
      <c r="B30" s="24" t="s">
        <v>44</v>
      </c>
      <c r="C30" s="24" t="s">
        <v>45</v>
      </c>
      <c r="D30" s="70" t="s">
        <v>66</v>
      </c>
      <c r="E30" s="74" t="s">
        <v>40</v>
      </c>
    </row>
    <row r="31" spans="2:12" x14ac:dyDescent="0.2">
      <c r="B31" s="1">
        <v>1</v>
      </c>
      <c r="C31" s="1" t="s">
        <v>152</v>
      </c>
      <c r="D31" s="215">
        <f>Portfolios!FW52</f>
        <v>0.13225199999999998</v>
      </c>
      <c r="E31" s="73">
        <f>D31-$D$31</f>
        <v>0</v>
      </c>
    </row>
    <row r="32" spans="2:12" x14ac:dyDescent="0.2">
      <c r="B32" s="25">
        <v>2</v>
      </c>
      <c r="C32" s="25" t="s">
        <v>15</v>
      </c>
      <c r="D32" s="72">
        <f>Portfolios!DM52</f>
        <v>0.11674364375000001</v>
      </c>
      <c r="E32" s="73">
        <f t="shared" ref="E32:E39" si="2">D32-$D$31</f>
        <v>-1.5508356249999966E-2</v>
      </c>
    </row>
    <row r="33" spans="2:6" x14ac:dyDescent="0.2">
      <c r="B33" s="1">
        <v>3</v>
      </c>
      <c r="C33" s="1" t="s">
        <v>64</v>
      </c>
      <c r="D33" s="72">
        <f>Portfolios!AL52</f>
        <v>0.11283714916666666</v>
      </c>
      <c r="E33" s="73">
        <f t="shared" si="2"/>
        <v>-1.9414850833333316E-2</v>
      </c>
    </row>
    <row r="34" spans="2:6" x14ac:dyDescent="0.2">
      <c r="B34" s="25">
        <v>4</v>
      </c>
      <c r="C34" s="25" t="s">
        <v>14</v>
      </c>
      <c r="D34" s="72">
        <f>Portfolios!CB52</f>
        <v>0.10310314</v>
      </c>
      <c r="E34" s="73">
        <f t="shared" si="2"/>
        <v>-2.9148859999999985E-2</v>
      </c>
    </row>
    <row r="35" spans="2:6" x14ac:dyDescent="0.2">
      <c r="B35" s="1">
        <v>5</v>
      </c>
      <c r="C35" s="1" t="s">
        <v>89</v>
      </c>
      <c r="D35" s="72">
        <f>Portfolios!CS52</f>
        <v>9.6902016666666674E-2</v>
      </c>
      <c r="E35" s="73">
        <f t="shared" si="2"/>
        <v>-3.5349983333333307E-2</v>
      </c>
    </row>
    <row r="36" spans="2:6" x14ac:dyDescent="0.2">
      <c r="B36" s="1">
        <v>6</v>
      </c>
      <c r="C36" s="25" t="s">
        <v>147</v>
      </c>
      <c r="D36" s="72">
        <f>Portfolios!FC52</f>
        <v>0.11032523</v>
      </c>
      <c r="E36" s="73">
        <f t="shared" si="2"/>
        <v>-2.1926769999999984E-2</v>
      </c>
    </row>
    <row r="37" spans="2:6" x14ac:dyDescent="0.2">
      <c r="B37" s="1">
        <v>7</v>
      </c>
      <c r="C37" s="25" t="s">
        <v>101</v>
      </c>
      <c r="D37" s="72">
        <f>Portfolios!BF52</f>
        <v>0.11036157199999999</v>
      </c>
      <c r="E37" s="73">
        <f t="shared" si="2"/>
        <v>-2.189042799999999E-2</v>
      </c>
    </row>
    <row r="38" spans="2:6" ht="17" thickBot="1" x14ac:dyDescent="0.25">
      <c r="B38" s="25">
        <v>8</v>
      </c>
      <c r="C38" s="25" t="s">
        <v>140</v>
      </c>
      <c r="D38" s="72">
        <f>Portfolios!EI52</f>
        <v>9.8777291687500005E-2</v>
      </c>
      <c r="E38" s="73">
        <f t="shared" si="2"/>
        <v>-3.3474708312499976E-2</v>
      </c>
      <c r="F38" s="1"/>
    </row>
    <row r="39" spans="2:6" ht="17" thickBot="1" x14ac:dyDescent="0.25">
      <c r="B39" s="196">
        <v>3</v>
      </c>
      <c r="C39" s="197" t="s">
        <v>52</v>
      </c>
      <c r="D39" s="198">
        <f>Portfolios!R52</f>
        <v>0.11778999999999999</v>
      </c>
      <c r="E39" s="406">
        <f t="shared" si="2"/>
        <v>-1.4461999999999989E-2</v>
      </c>
    </row>
    <row r="40" spans="2:6" x14ac:dyDescent="0.2">
      <c r="B40" s="268"/>
      <c r="C40" s="268"/>
      <c r="D40" s="405"/>
      <c r="E40" s="270"/>
    </row>
    <row r="41" spans="2:6" ht="17" thickBot="1" x14ac:dyDescent="0.25">
      <c r="B41" s="413" t="s">
        <v>138</v>
      </c>
      <c r="C41" s="413"/>
      <c r="D41" s="413"/>
      <c r="E41" s="413"/>
    </row>
    <row r="42" spans="2:6" x14ac:dyDescent="0.2">
      <c r="B42" s="24" t="s">
        <v>44</v>
      </c>
      <c r="C42" s="24" t="s">
        <v>45</v>
      </c>
      <c r="D42" s="70" t="s">
        <v>66</v>
      </c>
      <c r="E42" s="74" t="s">
        <v>40</v>
      </c>
    </row>
    <row r="43" spans="2:6" x14ac:dyDescent="0.2">
      <c r="B43" s="1">
        <v>1</v>
      </c>
      <c r="C43" s="25" t="s">
        <v>101</v>
      </c>
      <c r="D43" s="402">
        <f>Portfolios!BE52</f>
        <v>-7.0000832166666652E-2</v>
      </c>
      <c r="E43" s="73">
        <f t="shared" ref="E43:E51" si="3">D43-$D$43</f>
        <v>0</v>
      </c>
    </row>
    <row r="44" spans="2:6" x14ac:dyDescent="0.2">
      <c r="B44" s="1">
        <v>2</v>
      </c>
      <c r="C44" s="25" t="s">
        <v>147</v>
      </c>
      <c r="D44" s="402">
        <f>Portfolios!FB52</f>
        <v>-7.6318491249999995E-2</v>
      </c>
      <c r="E44" s="73">
        <f t="shared" si="3"/>
        <v>-6.3176590833333435E-3</v>
      </c>
    </row>
    <row r="45" spans="2:6" x14ac:dyDescent="0.2">
      <c r="B45" s="25">
        <v>3</v>
      </c>
      <c r="C45" s="25" t="s">
        <v>15</v>
      </c>
      <c r="D45" s="402">
        <f>Portfolios!DL52</f>
        <v>-7.9197775000000012E-2</v>
      </c>
      <c r="E45" s="73">
        <f t="shared" si="3"/>
        <v>-9.1969428333333603E-3</v>
      </c>
    </row>
    <row r="46" spans="2:6" x14ac:dyDescent="0.2">
      <c r="B46" s="25">
        <v>4</v>
      </c>
      <c r="C46" s="25" t="s">
        <v>140</v>
      </c>
      <c r="D46" s="402">
        <f>Portfolios!EH52</f>
        <v>-8.8703777333333345E-2</v>
      </c>
      <c r="E46" s="73">
        <f t="shared" si="3"/>
        <v>-1.8702945166666693E-2</v>
      </c>
    </row>
    <row r="47" spans="2:6" x14ac:dyDescent="0.2">
      <c r="B47" s="25">
        <v>5</v>
      </c>
      <c r="C47" s="25" t="s">
        <v>14</v>
      </c>
      <c r="D47" s="402">
        <f>Portfolios!CA52</f>
        <v>-9.3590320000000005E-2</v>
      </c>
      <c r="E47" s="73">
        <f t="shared" si="3"/>
        <v>-2.3589487833333353E-2</v>
      </c>
    </row>
    <row r="48" spans="2:6" x14ac:dyDescent="0.2">
      <c r="B48" s="1">
        <v>6</v>
      </c>
      <c r="C48" s="1" t="s">
        <v>64</v>
      </c>
      <c r="D48" s="402">
        <f>Portfolios!AK52</f>
        <v>-9.3023978125000004E-2</v>
      </c>
      <c r="E48" s="73">
        <f t="shared" si="3"/>
        <v>-2.3023145958333352E-2</v>
      </c>
    </row>
    <row r="49" spans="2:20" x14ac:dyDescent="0.2">
      <c r="B49" s="1">
        <v>7</v>
      </c>
      <c r="C49" s="1" t="s">
        <v>89</v>
      </c>
      <c r="D49" s="402">
        <f>Portfolios!CR52</f>
        <v>-9.3419652083333332E-2</v>
      </c>
      <c r="E49" s="73">
        <f>D49-$D$43</f>
        <v>-2.3418819916666681E-2</v>
      </c>
    </row>
    <row r="50" spans="2:20" ht="17" thickBot="1" x14ac:dyDescent="0.25">
      <c r="B50" s="1">
        <v>8</v>
      </c>
      <c r="C50" s="1" t="s">
        <v>152</v>
      </c>
      <c r="D50" s="237">
        <f>Portfolios!FV52</f>
        <v>-9.7899E-2</v>
      </c>
      <c r="E50" s="73">
        <f>D50-$D$43</f>
        <v>-2.7898167833333348E-2</v>
      </c>
      <c r="I50" s="274"/>
      <c r="J50" s="274"/>
      <c r="K50" s="274"/>
      <c r="L50" s="274"/>
      <c r="M50" s="274"/>
      <c r="N50" s="274"/>
      <c r="O50" s="274"/>
      <c r="P50" s="274"/>
      <c r="Q50" s="274"/>
      <c r="R50" s="274"/>
      <c r="S50" s="274"/>
      <c r="T50" s="274"/>
    </row>
    <row r="51" spans="2:20" ht="17" thickBot="1" x14ac:dyDescent="0.25">
      <c r="B51" s="196">
        <v>2</v>
      </c>
      <c r="C51" s="197" t="s">
        <v>52</v>
      </c>
      <c r="D51" s="403">
        <f>Portfolios!Q52</f>
        <v>-7.467E-2</v>
      </c>
      <c r="E51" s="200">
        <f t="shared" si="3"/>
        <v>-4.6691678333333486E-3</v>
      </c>
    </row>
    <row r="53" spans="2:20" ht="17" thickBot="1" x14ac:dyDescent="0.25">
      <c r="B53" s="413" t="s">
        <v>67</v>
      </c>
      <c r="C53" s="413"/>
      <c r="D53" s="413"/>
      <c r="E53" s="413"/>
    </row>
    <row r="54" spans="2:20" x14ac:dyDescent="0.2">
      <c r="B54" s="24" t="s">
        <v>44</v>
      </c>
      <c r="C54" s="24" t="s">
        <v>45</v>
      </c>
      <c r="D54" s="70" t="s">
        <v>66</v>
      </c>
      <c r="E54" s="74" t="s">
        <v>40</v>
      </c>
    </row>
    <row r="55" spans="2:20" x14ac:dyDescent="0.2">
      <c r="B55" s="1">
        <v>1</v>
      </c>
      <c r="C55" s="1" t="s">
        <v>89</v>
      </c>
      <c r="D55" s="72">
        <f>Portfolios!CQ52</f>
        <v>0.23878128500000001</v>
      </c>
      <c r="E55" s="73">
        <f>D55-$D$55</f>
        <v>0</v>
      </c>
    </row>
    <row r="56" spans="2:20" x14ac:dyDescent="0.2">
      <c r="B56" s="25">
        <v>2</v>
      </c>
      <c r="C56" s="25" t="s">
        <v>15</v>
      </c>
      <c r="D56" s="73">
        <f>Portfolios!DK52</f>
        <v>0.23062601299999999</v>
      </c>
      <c r="E56" s="73">
        <f t="shared" ref="E56:E62" si="4">D56-$D$55</f>
        <v>-8.155272000000019E-3</v>
      </c>
      <c r="K56" s="25"/>
      <c r="L56" s="25"/>
    </row>
    <row r="57" spans="2:20" x14ac:dyDescent="0.2">
      <c r="B57" s="25">
        <v>3</v>
      </c>
      <c r="C57" s="25" t="s">
        <v>140</v>
      </c>
      <c r="D57" s="73">
        <f>Portfolios!EG52</f>
        <v>0.22761327499999998</v>
      </c>
      <c r="E57" s="73">
        <f t="shared" si="4"/>
        <v>-1.1168010000000034E-2</v>
      </c>
      <c r="K57" s="25"/>
      <c r="L57" s="25"/>
    </row>
    <row r="58" spans="2:20" x14ac:dyDescent="0.2">
      <c r="B58" s="25">
        <v>4</v>
      </c>
      <c r="C58" s="25" t="s">
        <v>152</v>
      </c>
      <c r="D58" s="73">
        <f>Portfolios!FU52</f>
        <v>0.21715500000000001</v>
      </c>
      <c r="E58" s="73">
        <f t="shared" si="4"/>
        <v>-2.1626284999999995E-2</v>
      </c>
      <c r="K58" s="25"/>
      <c r="L58" s="25"/>
    </row>
    <row r="59" spans="2:20" x14ac:dyDescent="0.2">
      <c r="B59" s="25">
        <v>5</v>
      </c>
      <c r="C59" s="25" t="s">
        <v>147</v>
      </c>
      <c r="D59" s="73">
        <f>Portfolios!FA52</f>
        <v>0.2084412675</v>
      </c>
      <c r="E59" s="73">
        <f t="shared" si="4"/>
        <v>-3.0340017500000011E-2</v>
      </c>
      <c r="K59" s="25"/>
      <c r="L59" s="25"/>
    </row>
    <row r="60" spans="2:20" x14ac:dyDescent="0.2">
      <c r="B60" s="1">
        <v>6</v>
      </c>
      <c r="C60" s="1" t="s">
        <v>64</v>
      </c>
      <c r="D60" s="72">
        <f>Portfolios!AJ52</f>
        <v>0.20713180700000003</v>
      </c>
      <c r="E60" s="73">
        <f t="shared" si="4"/>
        <v>-3.1649477999999981E-2</v>
      </c>
    </row>
    <row r="61" spans="2:20" x14ac:dyDescent="0.2">
      <c r="B61" s="1">
        <v>7</v>
      </c>
      <c r="C61" s="1" t="s">
        <v>101</v>
      </c>
      <c r="D61" s="72">
        <f>Portfolios!BD52</f>
        <v>0.19297511100000003</v>
      </c>
      <c r="E61" s="73">
        <f t="shared" si="4"/>
        <v>-4.5806173999999977E-2</v>
      </c>
    </row>
    <row r="62" spans="2:20" ht="17" thickBot="1" x14ac:dyDescent="0.25">
      <c r="B62" s="25">
        <v>8</v>
      </c>
      <c r="C62" s="25" t="s">
        <v>14</v>
      </c>
      <c r="D62" s="73">
        <f>Portfolios!BZ52</f>
        <v>0.18446681000000004</v>
      </c>
      <c r="E62" s="73">
        <f t="shared" si="4"/>
        <v>-5.4314474999999973E-2</v>
      </c>
      <c r="K62" s="25"/>
      <c r="L62" s="25"/>
    </row>
    <row r="63" spans="2:20" ht="17" thickBot="1" x14ac:dyDescent="0.25">
      <c r="B63" s="196">
        <v>4</v>
      </c>
      <c r="C63" s="197" t="s">
        <v>52</v>
      </c>
      <c r="D63" s="198">
        <f>Portfolios!P52</f>
        <v>0.21318000000000001</v>
      </c>
      <c r="E63" s="200">
        <f>D63-$D$56</f>
        <v>-1.7446012999999982E-2</v>
      </c>
    </row>
    <row r="65" spans="2:11" ht="17" thickBot="1" x14ac:dyDescent="0.25">
      <c r="B65" s="413" t="s">
        <v>68</v>
      </c>
      <c r="C65" s="413"/>
      <c r="D65" s="413"/>
      <c r="E65" s="413"/>
    </row>
    <row r="66" spans="2:11" x14ac:dyDescent="0.2">
      <c r="B66" s="24" t="s">
        <v>44</v>
      </c>
      <c r="C66" s="24" t="s">
        <v>45</v>
      </c>
      <c r="D66" s="70" t="s">
        <v>66</v>
      </c>
      <c r="E66" s="74" t="s">
        <v>40</v>
      </c>
    </row>
    <row r="67" spans="2:11" x14ac:dyDescent="0.2">
      <c r="B67" s="25">
        <v>1</v>
      </c>
      <c r="C67" s="1" t="s">
        <v>14</v>
      </c>
      <c r="D67" s="73">
        <f>Portfolios!BY52</f>
        <v>0.11947922000000001</v>
      </c>
      <c r="E67" s="72">
        <f>D67-$D$67</f>
        <v>0</v>
      </c>
      <c r="K67" s="25"/>
    </row>
    <row r="68" spans="2:11" x14ac:dyDescent="0.2">
      <c r="B68" s="1">
        <v>2</v>
      </c>
      <c r="C68" s="1" t="s">
        <v>64</v>
      </c>
      <c r="D68" s="72">
        <f>Portfolios!AI52</f>
        <v>0.10409005699999999</v>
      </c>
      <c r="E68" s="72">
        <f t="shared" ref="E68:E74" si="5">D68-$D$67</f>
        <v>-1.5389163000000025E-2</v>
      </c>
    </row>
    <row r="69" spans="2:11" x14ac:dyDescent="0.2">
      <c r="B69" s="1">
        <v>3</v>
      </c>
      <c r="C69" s="1" t="s">
        <v>152</v>
      </c>
      <c r="D69" s="72">
        <f>Portfolios!FT52</f>
        <v>9.3504999999999991E-2</v>
      </c>
      <c r="E69" s="72">
        <f t="shared" si="5"/>
        <v>-2.597422000000002E-2</v>
      </c>
    </row>
    <row r="70" spans="2:11" x14ac:dyDescent="0.2">
      <c r="B70" s="1">
        <v>4</v>
      </c>
      <c r="C70" s="1" t="s">
        <v>101</v>
      </c>
      <c r="D70" s="72">
        <v>9.0899999999999995E-2</v>
      </c>
      <c r="E70" s="72">
        <f t="shared" si="5"/>
        <v>-2.8579220000000016E-2</v>
      </c>
    </row>
    <row r="71" spans="2:11" x14ac:dyDescent="0.2">
      <c r="B71" s="1">
        <v>5</v>
      </c>
      <c r="C71" s="1" t="s">
        <v>89</v>
      </c>
      <c r="D71" s="72">
        <f>Portfolios!CP52</f>
        <v>8.7431607499999994E-2</v>
      </c>
      <c r="E71" s="72">
        <f>D71-$D$67</f>
        <v>-3.2047612500000017E-2</v>
      </c>
      <c r="F71" s="1"/>
    </row>
    <row r="72" spans="2:11" x14ac:dyDescent="0.2">
      <c r="B72" s="1">
        <v>6</v>
      </c>
      <c r="C72" s="1" t="s">
        <v>140</v>
      </c>
      <c r="D72" s="72">
        <f>Portfolios!EF52</f>
        <v>8.7358730149999994E-2</v>
      </c>
      <c r="E72" s="72">
        <f>D72-$D$67</f>
        <v>-3.2120489850000017E-2</v>
      </c>
    </row>
    <row r="73" spans="2:11" x14ac:dyDescent="0.2">
      <c r="B73" s="1">
        <v>7</v>
      </c>
      <c r="C73" s="1" t="s">
        <v>147</v>
      </c>
      <c r="D73" s="72">
        <f>Portfolios!EZ52</f>
        <v>8.1851180500000009E-2</v>
      </c>
      <c r="E73" s="72">
        <f t="shared" si="5"/>
        <v>-3.7628039500000002E-2</v>
      </c>
    </row>
    <row r="74" spans="2:11" ht="17" thickBot="1" x14ac:dyDescent="0.25">
      <c r="B74" s="25">
        <v>8</v>
      </c>
      <c r="C74" s="1" t="s">
        <v>15</v>
      </c>
      <c r="D74" s="73">
        <f>Portfolios!DJ52</f>
        <v>7.3531215500000011E-2</v>
      </c>
      <c r="E74" s="72">
        <f t="shared" si="5"/>
        <v>-4.59480045E-2</v>
      </c>
      <c r="K74" s="25"/>
    </row>
    <row r="75" spans="2:11" ht="17" thickBot="1" x14ac:dyDescent="0.25">
      <c r="B75" s="196">
        <v>4</v>
      </c>
      <c r="C75" s="197" t="s">
        <v>52</v>
      </c>
      <c r="D75" s="198">
        <f>Portfolios!O52</f>
        <v>9.3929999999999986E-2</v>
      </c>
      <c r="E75" s="200">
        <f>D75-$D$67</f>
        <v>-2.5549220000000025E-2</v>
      </c>
    </row>
    <row r="77" spans="2:11" ht="17" thickBot="1" x14ac:dyDescent="0.25">
      <c r="B77" s="413" t="s">
        <v>69</v>
      </c>
      <c r="C77" s="413"/>
      <c r="D77" s="413"/>
      <c r="E77" s="413"/>
    </row>
    <row r="78" spans="2:11" x14ac:dyDescent="0.2">
      <c r="B78" s="24" t="s">
        <v>44</v>
      </c>
      <c r="C78" s="24" t="s">
        <v>45</v>
      </c>
      <c r="D78" s="70" t="s">
        <v>66</v>
      </c>
      <c r="E78" s="74" t="s">
        <v>40</v>
      </c>
    </row>
    <row r="79" spans="2:11" x14ac:dyDescent="0.2">
      <c r="B79" s="1">
        <v>1</v>
      </c>
      <c r="C79" s="1" t="s">
        <v>147</v>
      </c>
      <c r="D79" s="237">
        <f>Portfolios!EY52</f>
        <v>-9.4785059999999977E-3</v>
      </c>
      <c r="E79" s="75">
        <f>D79-$D$79</f>
        <v>0</v>
      </c>
      <c r="K79" s="25"/>
    </row>
    <row r="80" spans="2:11" x14ac:dyDescent="0.2">
      <c r="B80" s="25">
        <v>2</v>
      </c>
      <c r="C80" s="1" t="s">
        <v>15</v>
      </c>
      <c r="D80" s="402">
        <f>Portfolios!DI52</f>
        <v>-1.28797715E-2</v>
      </c>
      <c r="E80" s="75">
        <f>D80-$D$79</f>
        <v>-3.401265500000002E-3</v>
      </c>
      <c r="K80" s="25"/>
    </row>
    <row r="81" spans="2:11" x14ac:dyDescent="0.2">
      <c r="B81" s="25">
        <v>3</v>
      </c>
      <c r="C81" s="1" t="s">
        <v>152</v>
      </c>
      <c r="D81" s="402">
        <f>Portfolios!FS52</f>
        <v>-1.2850000000000002E-2</v>
      </c>
      <c r="E81" s="75">
        <f t="shared" ref="E81:E87" si="6">D81-$D$79</f>
        <v>-3.3714940000000044E-3</v>
      </c>
      <c r="K81" s="25"/>
    </row>
    <row r="82" spans="2:11" x14ac:dyDescent="0.2">
      <c r="B82" s="25">
        <v>4</v>
      </c>
      <c r="C82" s="1" t="s">
        <v>101</v>
      </c>
      <c r="D82" s="402">
        <v>-1.41E-2</v>
      </c>
      <c r="E82" s="75">
        <f t="shared" si="6"/>
        <v>-4.621494000000002E-3</v>
      </c>
      <c r="K82" s="25"/>
    </row>
    <row r="83" spans="2:11" x14ac:dyDescent="0.2">
      <c r="B83" s="1">
        <v>5</v>
      </c>
      <c r="C83" s="1" t="s">
        <v>64</v>
      </c>
      <c r="D83" s="402">
        <f>Portfolios!AH52</f>
        <v>-2.7521289999999997E-2</v>
      </c>
      <c r="E83" s="75">
        <f t="shared" si="6"/>
        <v>-1.8042783999999999E-2</v>
      </c>
    </row>
    <row r="84" spans="2:11" x14ac:dyDescent="0.2">
      <c r="B84" s="1">
        <v>6</v>
      </c>
      <c r="C84" s="1" t="s">
        <v>140</v>
      </c>
      <c r="D84" s="402">
        <f>Portfolios!EE52</f>
        <v>-3.3073355050000003E-2</v>
      </c>
      <c r="E84" s="75">
        <f t="shared" si="6"/>
        <v>-2.3594849050000005E-2</v>
      </c>
    </row>
    <row r="85" spans="2:11" x14ac:dyDescent="0.2">
      <c r="B85" s="25">
        <v>7</v>
      </c>
      <c r="C85" s="1" t="s">
        <v>14</v>
      </c>
      <c r="D85" s="402">
        <f>Portfolios!BX52</f>
        <v>-3.3516730000000002E-2</v>
      </c>
      <c r="E85" s="75">
        <f t="shared" si="6"/>
        <v>-2.4038224000000004E-2</v>
      </c>
      <c r="K85" s="25"/>
    </row>
    <row r="86" spans="2:11" ht="17" thickBot="1" x14ac:dyDescent="0.25">
      <c r="B86" s="1">
        <v>8</v>
      </c>
      <c r="C86" s="1" t="s">
        <v>89</v>
      </c>
      <c r="D86" s="402">
        <f>Portfolios!CO52</f>
        <v>-4.3276802499999996E-2</v>
      </c>
      <c r="E86" s="75">
        <f t="shared" si="6"/>
        <v>-3.3798296499999998E-2</v>
      </c>
    </row>
    <row r="87" spans="2:11" ht="17" thickBot="1" x14ac:dyDescent="0.25">
      <c r="B87" s="196">
        <v>2</v>
      </c>
      <c r="C87" s="197" t="s">
        <v>52</v>
      </c>
      <c r="D87" s="403">
        <f>Portfolios!N52</f>
        <v>-9.8499999999999994E-3</v>
      </c>
      <c r="E87" s="200">
        <f t="shared" si="6"/>
        <v>-3.7149400000000173E-4</v>
      </c>
    </row>
    <row r="89" spans="2:11" ht="17" thickBot="1" x14ac:dyDescent="0.25">
      <c r="B89" s="413" t="s">
        <v>70</v>
      </c>
      <c r="C89" s="413"/>
      <c r="D89" s="413"/>
      <c r="E89" s="413"/>
    </row>
    <row r="90" spans="2:11" x14ac:dyDescent="0.2">
      <c r="B90" s="24" t="s">
        <v>44</v>
      </c>
      <c r="C90" s="24" t="s">
        <v>45</v>
      </c>
      <c r="D90" s="70" t="s">
        <v>66</v>
      </c>
      <c r="E90" s="74" t="s">
        <v>40</v>
      </c>
    </row>
    <row r="91" spans="2:11" x14ac:dyDescent="0.2">
      <c r="B91" s="272">
        <v>1</v>
      </c>
      <c r="C91" s="272" t="s">
        <v>101</v>
      </c>
      <c r="D91" s="273">
        <f>Portfolios!BA52</f>
        <v>7.2642507749999974E-2</v>
      </c>
      <c r="E91" s="72">
        <f>D91-$D$91</f>
        <v>0</v>
      </c>
    </row>
    <row r="92" spans="2:11" x14ac:dyDescent="0.2">
      <c r="B92" s="271">
        <v>2</v>
      </c>
      <c r="C92" s="272" t="s">
        <v>152</v>
      </c>
      <c r="D92" s="273">
        <f>Portfolios!FR52</f>
        <v>6.3334000000000001E-2</v>
      </c>
      <c r="E92" s="72">
        <f>D92-$D$91</f>
        <v>-9.3085077499999724E-3</v>
      </c>
    </row>
    <row r="93" spans="2:11" x14ac:dyDescent="0.2">
      <c r="B93" s="1">
        <v>3</v>
      </c>
      <c r="C93" s="1" t="s">
        <v>64</v>
      </c>
      <c r="D93" s="72">
        <f>Portfolios!AG52</f>
        <v>5.8015332500000003E-2</v>
      </c>
      <c r="E93" s="72">
        <f>D93-$D$91</f>
        <v>-1.4627175249999971E-2</v>
      </c>
    </row>
    <row r="94" spans="2:11" x14ac:dyDescent="0.2">
      <c r="B94" s="1">
        <v>4</v>
      </c>
      <c r="C94" s="1" t="s">
        <v>147</v>
      </c>
      <c r="D94" s="72">
        <f>Portfolios!EX52</f>
        <v>5.5440650500000001E-2</v>
      </c>
      <c r="E94" s="72">
        <f>D94-$D$91</f>
        <v>-1.7201857249999973E-2</v>
      </c>
    </row>
    <row r="95" spans="2:11" x14ac:dyDescent="0.2">
      <c r="B95" s="25">
        <v>5</v>
      </c>
      <c r="C95" s="1" t="s">
        <v>15</v>
      </c>
      <c r="D95" s="73">
        <f>Portfolios!DH52</f>
        <v>4.9044396999999997E-2</v>
      </c>
      <c r="E95" s="72">
        <f t="shared" ref="E95:E99" si="7">D95-$D$91</f>
        <v>-2.3598110749999977E-2</v>
      </c>
      <c r="F95" s="171"/>
      <c r="G95" s="35"/>
      <c r="H95" s="35"/>
      <c r="K95" s="25"/>
    </row>
    <row r="96" spans="2:11" x14ac:dyDescent="0.2">
      <c r="B96" s="25">
        <v>6</v>
      </c>
      <c r="C96" s="1" t="s">
        <v>140</v>
      </c>
      <c r="D96" s="73">
        <f>Portfolios!ED52</f>
        <v>4.6858474550000001E-2</v>
      </c>
      <c r="E96" s="72">
        <f t="shared" si="7"/>
        <v>-2.5784033199999973E-2</v>
      </c>
      <c r="F96" s="171"/>
      <c r="G96" s="35"/>
      <c r="H96" s="35"/>
      <c r="K96" s="25"/>
    </row>
    <row r="97" spans="2:11" x14ac:dyDescent="0.2">
      <c r="B97" s="1">
        <v>7</v>
      </c>
      <c r="C97" s="1" t="s">
        <v>89</v>
      </c>
      <c r="D97" s="72">
        <f>Portfolios!CN52</f>
        <v>4.2169047500000008E-2</v>
      </c>
      <c r="E97" s="72">
        <f t="shared" si="7"/>
        <v>-3.0473460249999966E-2</v>
      </c>
    </row>
    <row r="98" spans="2:11" ht="17" thickBot="1" x14ac:dyDescent="0.25">
      <c r="B98" s="25">
        <v>8</v>
      </c>
      <c r="C98" s="1" t="s">
        <v>14</v>
      </c>
      <c r="D98" s="73">
        <f>Portfolios!BW52</f>
        <v>3.5142409999999999E-2</v>
      </c>
      <c r="E98" s="72">
        <f t="shared" si="7"/>
        <v>-3.7500097749999975E-2</v>
      </c>
      <c r="K98" s="25"/>
    </row>
    <row r="99" spans="2:11" ht="17" thickBot="1" x14ac:dyDescent="0.25">
      <c r="B99" s="196">
        <v>2</v>
      </c>
      <c r="C99" s="197" t="s">
        <v>52</v>
      </c>
      <c r="D99" s="198">
        <f>Portfolios!M52</f>
        <v>6.6840000000000011E-2</v>
      </c>
      <c r="E99" s="200">
        <f t="shared" si="7"/>
        <v>-5.8025077499999633E-3</v>
      </c>
    </row>
    <row r="101" spans="2:11" ht="17" thickBot="1" x14ac:dyDescent="0.25">
      <c r="B101" s="413" t="s">
        <v>132</v>
      </c>
      <c r="C101" s="413"/>
      <c r="D101" s="413"/>
      <c r="E101" s="413"/>
    </row>
    <row r="102" spans="2:11" x14ac:dyDescent="0.2">
      <c r="B102" s="24" t="s">
        <v>44</v>
      </c>
      <c r="C102" s="24" t="s">
        <v>45</v>
      </c>
      <c r="D102" s="70" t="s">
        <v>66</v>
      </c>
      <c r="E102" s="74" t="s">
        <v>40</v>
      </c>
    </row>
    <row r="103" spans="2:11" x14ac:dyDescent="0.2">
      <c r="B103" s="1">
        <v>1</v>
      </c>
      <c r="C103" s="1" t="s">
        <v>15</v>
      </c>
      <c r="D103" s="72">
        <f>Portfolios!DG52</f>
        <v>0.25120160050000007</v>
      </c>
      <c r="E103" s="72">
        <f>D103-$D$103</f>
        <v>0</v>
      </c>
    </row>
    <row r="104" spans="2:11" x14ac:dyDescent="0.2">
      <c r="B104" s="1">
        <v>2</v>
      </c>
      <c r="C104" s="1" t="s">
        <v>152</v>
      </c>
      <c r="D104" s="72">
        <f>Portfolios!FQ52</f>
        <v>0.246674</v>
      </c>
      <c r="E104" s="72">
        <f t="shared" ref="E104:E105" si="8">D104-$D$103</f>
        <v>-4.5276005000000619E-3</v>
      </c>
    </row>
    <row r="105" spans="2:11" x14ac:dyDescent="0.2">
      <c r="B105" s="1">
        <v>3</v>
      </c>
      <c r="C105" s="1" t="s">
        <v>147</v>
      </c>
      <c r="D105" s="72">
        <f>Portfolios!EW52</f>
        <v>0.22968833450000004</v>
      </c>
      <c r="E105" s="72">
        <f t="shared" si="8"/>
        <v>-2.1513266000000031E-2</v>
      </c>
    </row>
    <row r="106" spans="2:11" x14ac:dyDescent="0.2">
      <c r="B106" s="1">
        <v>4</v>
      </c>
      <c r="C106" s="1" t="s">
        <v>101</v>
      </c>
      <c r="D106" s="72">
        <v>0.22739999999999999</v>
      </c>
      <c r="E106" s="72">
        <f>D106-$D$103</f>
        <v>-2.3801600500000075E-2</v>
      </c>
    </row>
    <row r="107" spans="2:11" x14ac:dyDescent="0.2">
      <c r="B107" s="25">
        <v>5</v>
      </c>
      <c r="C107" s="1" t="s">
        <v>64</v>
      </c>
      <c r="D107" s="73">
        <f>Portfolios!AF52</f>
        <v>0.21900026150000002</v>
      </c>
      <c r="E107" s="72">
        <f t="shared" ref="E107:E111" si="9">D107-$D$103</f>
        <v>-3.2201339000000051E-2</v>
      </c>
    </row>
    <row r="108" spans="2:11" x14ac:dyDescent="0.2">
      <c r="B108" s="1">
        <v>6</v>
      </c>
      <c r="C108" s="1" t="s">
        <v>14</v>
      </c>
      <c r="D108" s="72">
        <f>Portfolios!BV46</f>
        <v>0.21329999999999999</v>
      </c>
      <c r="E108" s="72">
        <f t="shared" si="9"/>
        <v>-3.7901600500000077E-2</v>
      </c>
    </row>
    <row r="109" spans="2:11" x14ac:dyDescent="0.2">
      <c r="B109" s="1">
        <v>7</v>
      </c>
      <c r="C109" s="1" t="s">
        <v>140</v>
      </c>
      <c r="D109" s="72">
        <f>Portfolios!EC52</f>
        <v>0.17863574570000001</v>
      </c>
      <c r="E109" s="72">
        <f t="shared" si="9"/>
        <v>-7.2565854800000051E-2</v>
      </c>
    </row>
    <row r="110" spans="2:11" ht="17" thickBot="1" x14ac:dyDescent="0.25">
      <c r="B110" s="25">
        <v>8</v>
      </c>
      <c r="C110" s="1" t="s">
        <v>89</v>
      </c>
      <c r="D110" s="73">
        <f>Portfolios!CM52</f>
        <v>0.17017423250000002</v>
      </c>
      <c r="E110" s="72">
        <f t="shared" si="9"/>
        <v>-8.1027368000000044E-2</v>
      </c>
    </row>
    <row r="111" spans="2:11" ht="17" thickBot="1" x14ac:dyDescent="0.25">
      <c r="B111" s="196">
        <v>3</v>
      </c>
      <c r="C111" s="197" t="s">
        <v>52</v>
      </c>
      <c r="D111" s="267">
        <f>Portfolios!L52</f>
        <v>0.24243000000000003</v>
      </c>
      <c r="E111" s="200">
        <f t="shared" si="9"/>
        <v>-8.7716005000000319E-3</v>
      </c>
    </row>
    <row r="112" spans="2:11" x14ac:dyDescent="0.2">
      <c r="B112" s="268"/>
      <c r="C112" s="268"/>
      <c r="D112" s="269"/>
      <c r="E112" s="270"/>
    </row>
    <row r="113" spans="2:5" ht="17" thickBot="1" x14ac:dyDescent="0.25">
      <c r="B113" s="413" t="s">
        <v>133</v>
      </c>
      <c r="C113" s="413"/>
      <c r="D113" s="413"/>
      <c r="E113" s="413"/>
    </row>
    <row r="114" spans="2:5" x14ac:dyDescent="0.2">
      <c r="B114" s="24" t="s">
        <v>44</v>
      </c>
      <c r="C114" s="24" t="s">
        <v>45</v>
      </c>
      <c r="D114" s="70" t="s">
        <v>66</v>
      </c>
      <c r="E114" s="74" t="s">
        <v>40</v>
      </c>
    </row>
    <row r="115" spans="2:5" x14ac:dyDescent="0.2">
      <c r="B115" s="1">
        <v>1</v>
      </c>
      <c r="C115" s="1" t="s">
        <v>152</v>
      </c>
      <c r="D115" s="215">
        <f>Portfolios!FP52</f>
        <v>0.174036</v>
      </c>
      <c r="E115" s="72">
        <f>D115-$D$115</f>
        <v>0</v>
      </c>
    </row>
    <row r="116" spans="2:5" x14ac:dyDescent="0.2">
      <c r="B116" s="1">
        <v>2</v>
      </c>
      <c r="C116" s="1" t="s">
        <v>15</v>
      </c>
      <c r="D116" s="72">
        <f>Portfolios!DF52</f>
        <v>0.16107678850000001</v>
      </c>
      <c r="E116" s="72">
        <f>D116-$D$115</f>
        <v>-1.2959211499999984E-2</v>
      </c>
    </row>
    <row r="117" spans="2:5" x14ac:dyDescent="0.2">
      <c r="B117" s="25">
        <v>3</v>
      </c>
      <c r="C117" s="1" t="s">
        <v>89</v>
      </c>
      <c r="D117" s="73">
        <f>Portfolios!CL52</f>
        <v>0.1608775325</v>
      </c>
      <c r="E117" s="72">
        <f t="shared" ref="E117:E123" si="10">D117-$D$115</f>
        <v>-1.3158467499999993E-2</v>
      </c>
    </row>
    <row r="118" spans="2:5" x14ac:dyDescent="0.2">
      <c r="B118" s="1">
        <v>4</v>
      </c>
      <c r="C118" s="1" t="s">
        <v>64</v>
      </c>
      <c r="D118" s="72">
        <f>Portfolios!AE52</f>
        <v>0.16050626300000001</v>
      </c>
      <c r="E118" s="72">
        <f t="shared" si="10"/>
        <v>-1.3529736999999986E-2</v>
      </c>
    </row>
    <row r="119" spans="2:5" x14ac:dyDescent="0.2">
      <c r="B119" s="25">
        <v>5</v>
      </c>
      <c r="C119" s="1" t="s">
        <v>14</v>
      </c>
      <c r="D119" s="73">
        <f>Portfolios!BU46</f>
        <v>0.15709999999999999</v>
      </c>
      <c r="E119" s="72">
        <f t="shared" si="10"/>
        <v>-1.6936000000000007E-2</v>
      </c>
    </row>
    <row r="120" spans="2:5" x14ac:dyDescent="0.2">
      <c r="B120" s="25">
        <v>6</v>
      </c>
      <c r="C120" s="1" t="s">
        <v>140</v>
      </c>
      <c r="D120" s="73">
        <f>Portfolios!EB52</f>
        <v>0.150074657375</v>
      </c>
      <c r="E120" s="72">
        <f t="shared" si="10"/>
        <v>-2.3961342624999993E-2</v>
      </c>
    </row>
    <row r="121" spans="2:5" x14ac:dyDescent="0.2">
      <c r="B121" s="25">
        <v>7</v>
      </c>
      <c r="C121" s="1" t="s">
        <v>147</v>
      </c>
      <c r="D121" s="73">
        <f>Portfolios!EV52</f>
        <v>0.14903801350000001</v>
      </c>
      <c r="E121" s="72">
        <f t="shared" si="10"/>
        <v>-2.4997986499999986E-2</v>
      </c>
    </row>
    <row r="122" spans="2:5" ht="17" thickBot="1" x14ac:dyDescent="0.25">
      <c r="B122" s="25">
        <v>8</v>
      </c>
      <c r="C122" s="1" t="s">
        <v>101</v>
      </c>
      <c r="D122" s="73">
        <v>0.1414</v>
      </c>
      <c r="E122" s="72">
        <f t="shared" si="10"/>
        <v>-3.2635999999999998E-2</v>
      </c>
    </row>
    <row r="123" spans="2:5" ht="17" thickBot="1" x14ac:dyDescent="0.25">
      <c r="B123" s="196">
        <v>6</v>
      </c>
      <c r="C123" s="197" t="s">
        <v>52</v>
      </c>
      <c r="D123" s="198">
        <f>Portfolios!K50</f>
        <v>0.15769</v>
      </c>
      <c r="E123" s="200">
        <f t="shared" si="10"/>
        <v>-1.6345999999999999E-2</v>
      </c>
    </row>
    <row r="124" spans="2:5" x14ac:dyDescent="0.2">
      <c r="B124" s="268"/>
      <c r="C124" s="268"/>
      <c r="D124" s="270"/>
      <c r="E124" s="72"/>
    </row>
    <row r="125" spans="2:5" ht="17" thickBot="1" x14ac:dyDescent="0.25">
      <c r="B125" s="413" t="s">
        <v>134</v>
      </c>
      <c r="C125" s="413"/>
      <c r="D125" s="413"/>
      <c r="E125" s="413"/>
    </row>
    <row r="126" spans="2:5" x14ac:dyDescent="0.2">
      <c r="B126" s="24" t="s">
        <v>44</v>
      </c>
      <c r="C126" s="24" t="s">
        <v>45</v>
      </c>
      <c r="D126" s="70" t="s">
        <v>66</v>
      </c>
      <c r="E126" s="74" t="s">
        <v>40</v>
      </c>
    </row>
    <row r="127" spans="2:5" x14ac:dyDescent="0.2">
      <c r="B127" s="272">
        <v>1</v>
      </c>
      <c r="C127" s="272" t="s">
        <v>101</v>
      </c>
      <c r="D127" s="404">
        <f>Portfolios!AX52</f>
        <v>-2.0709419333333333E-2</v>
      </c>
      <c r="E127" s="72">
        <f>D127-$D$127</f>
        <v>0</v>
      </c>
    </row>
    <row r="128" spans="2:5" x14ac:dyDescent="0.2">
      <c r="B128" s="1">
        <v>2</v>
      </c>
      <c r="C128" s="1" t="s">
        <v>14</v>
      </c>
      <c r="D128" s="402">
        <f>Portfolios!BT52</f>
        <v>-3.1162579999999999E-2</v>
      </c>
      <c r="E128" s="72">
        <f>D128-$D$127</f>
        <v>-1.0453160666666666E-2</v>
      </c>
    </row>
    <row r="129" spans="2:5" x14ac:dyDescent="0.2">
      <c r="B129" s="1">
        <v>3</v>
      </c>
      <c r="C129" s="1" t="s">
        <v>147</v>
      </c>
      <c r="D129" s="402">
        <f>Portfolios!EU52</f>
        <v>-3.7672170499999998E-2</v>
      </c>
      <c r="E129" s="72">
        <f>D129-$D$127</f>
        <v>-1.6962751166666665E-2</v>
      </c>
    </row>
    <row r="130" spans="2:5" x14ac:dyDescent="0.2">
      <c r="B130" s="25">
        <v>4</v>
      </c>
      <c r="C130" s="1" t="s">
        <v>15</v>
      </c>
      <c r="D130" s="237">
        <f>Portfolios!DE52</f>
        <v>-4.1979210500000003E-2</v>
      </c>
      <c r="E130" s="72">
        <f t="shared" ref="E130:E135" si="11">D130-$D$127</f>
        <v>-2.126979116666667E-2</v>
      </c>
    </row>
    <row r="131" spans="2:5" x14ac:dyDescent="0.2">
      <c r="B131" s="25">
        <v>5</v>
      </c>
      <c r="C131" s="1" t="s">
        <v>140</v>
      </c>
      <c r="D131" s="237">
        <f>Portfolios!EA52</f>
        <v>-4.5361896700000008E-2</v>
      </c>
      <c r="E131" s="72">
        <f t="shared" si="11"/>
        <v>-2.4652477366666675E-2</v>
      </c>
    </row>
    <row r="132" spans="2:5" x14ac:dyDescent="0.2">
      <c r="B132" s="1">
        <v>6</v>
      </c>
      <c r="C132" s="1" t="s">
        <v>64</v>
      </c>
      <c r="D132" s="402">
        <f>Portfolios!AD52</f>
        <v>-4.5686163999999994E-2</v>
      </c>
      <c r="E132" s="72">
        <f t="shared" si="11"/>
        <v>-2.4976744666666661E-2</v>
      </c>
    </row>
    <row r="133" spans="2:5" x14ac:dyDescent="0.2">
      <c r="B133" s="1">
        <v>7</v>
      </c>
      <c r="C133" s="1" t="s">
        <v>152</v>
      </c>
      <c r="D133" s="402">
        <f>Portfolios!FO52</f>
        <v>-4.8154000000000002E-2</v>
      </c>
      <c r="E133" s="72">
        <f t="shared" si="11"/>
        <v>-2.7444580666666669E-2</v>
      </c>
    </row>
    <row r="134" spans="2:5" ht="17" thickBot="1" x14ac:dyDescent="0.25">
      <c r="B134" s="25">
        <v>8</v>
      </c>
      <c r="C134" s="1" t="s">
        <v>89</v>
      </c>
      <c r="D134" s="402">
        <f>Portfolios!CK52</f>
        <v>-7.2540460000000001E-2</v>
      </c>
      <c r="E134" s="72">
        <f t="shared" si="11"/>
        <v>-5.1831040666666668E-2</v>
      </c>
    </row>
    <row r="135" spans="2:5" ht="17" thickBot="1" x14ac:dyDescent="0.25">
      <c r="B135" s="196">
        <v>2</v>
      </c>
      <c r="C135" s="197" t="s">
        <v>52</v>
      </c>
      <c r="D135" s="403">
        <f>Portfolios!J52</f>
        <v>-2.7539999999999995E-2</v>
      </c>
      <c r="E135" s="200">
        <f t="shared" si="11"/>
        <v>-6.8305806666666621E-3</v>
      </c>
    </row>
    <row r="137" spans="2:5" ht="17" thickBot="1" x14ac:dyDescent="0.25">
      <c r="B137" s="413" t="s">
        <v>135</v>
      </c>
      <c r="C137" s="413"/>
      <c r="D137" s="413"/>
      <c r="E137" s="413"/>
    </row>
    <row r="138" spans="2:5" x14ac:dyDescent="0.2">
      <c r="B138" s="24" t="s">
        <v>44</v>
      </c>
      <c r="C138" s="24" t="s">
        <v>45</v>
      </c>
      <c r="D138" s="70" t="s">
        <v>66</v>
      </c>
      <c r="E138" s="74" t="s">
        <v>40</v>
      </c>
    </row>
    <row r="139" spans="2:5" x14ac:dyDescent="0.2">
      <c r="B139" s="1">
        <v>1</v>
      </c>
      <c r="C139" s="1" t="s">
        <v>152</v>
      </c>
      <c r="D139" s="215">
        <f>Portfolios!FN52</f>
        <v>0.19664200000000001</v>
      </c>
      <c r="E139" s="72">
        <f>D139-$D$139</f>
        <v>0</v>
      </c>
    </row>
    <row r="140" spans="2:5" x14ac:dyDescent="0.2">
      <c r="B140" s="1">
        <v>2</v>
      </c>
      <c r="C140" s="1" t="s">
        <v>14</v>
      </c>
      <c r="D140" s="72">
        <f>Portfolios!BS52</f>
        <v>0.16069570000000002</v>
      </c>
      <c r="E140" s="72">
        <f>D140-$D$139</f>
        <v>-3.5946299999999987E-2</v>
      </c>
    </row>
    <row r="141" spans="2:5" x14ac:dyDescent="0.2">
      <c r="B141" s="25">
        <v>3</v>
      </c>
      <c r="C141" s="1" t="s">
        <v>89</v>
      </c>
      <c r="D141" s="73">
        <f>Portfolios!CJ52</f>
        <v>0.14875690999999999</v>
      </c>
      <c r="E141" s="72">
        <f t="shared" ref="E141:E147" si="12">D141-$D$139</f>
        <v>-4.7885090000000019E-2</v>
      </c>
    </row>
    <row r="142" spans="2:5" x14ac:dyDescent="0.2">
      <c r="B142" s="1">
        <v>4</v>
      </c>
      <c r="C142" s="1" t="s">
        <v>15</v>
      </c>
      <c r="D142" s="72">
        <f>Portfolios!DD52</f>
        <v>0.14625389099999997</v>
      </c>
      <c r="E142" s="72">
        <f t="shared" si="12"/>
        <v>-5.0388109000000042E-2</v>
      </c>
    </row>
    <row r="143" spans="2:5" x14ac:dyDescent="0.2">
      <c r="B143" s="25">
        <v>5</v>
      </c>
      <c r="C143" s="1" t="s">
        <v>64</v>
      </c>
      <c r="D143" s="72">
        <f>Portfolios!AC52</f>
        <v>0.14567174224999999</v>
      </c>
      <c r="E143" s="72">
        <f t="shared" si="12"/>
        <v>-5.0970257750000025E-2</v>
      </c>
    </row>
    <row r="144" spans="2:5" x14ac:dyDescent="0.2">
      <c r="B144" s="25">
        <v>6</v>
      </c>
      <c r="C144" s="1" t="s">
        <v>101</v>
      </c>
      <c r="D144" s="72">
        <v>0.1368</v>
      </c>
      <c r="E144" s="72">
        <f t="shared" si="12"/>
        <v>-5.9842000000000006E-2</v>
      </c>
    </row>
    <row r="145" spans="2:5" x14ac:dyDescent="0.2">
      <c r="B145" s="1">
        <v>7</v>
      </c>
      <c r="C145" s="1" t="s">
        <v>147</v>
      </c>
      <c r="D145" s="215">
        <f>Portfolios!ET52</f>
        <v>0.13601470100000002</v>
      </c>
      <c r="E145" s="72">
        <f>D145-$D$139</f>
        <v>-6.0627298999999996E-2</v>
      </c>
    </row>
    <row r="146" spans="2:5" ht="17" thickBot="1" x14ac:dyDescent="0.25">
      <c r="B146" s="1">
        <v>8</v>
      </c>
      <c r="C146" s="1" t="s">
        <v>140</v>
      </c>
      <c r="D146" s="215">
        <f>Portfolios!DZ52</f>
        <v>0.12325643097499997</v>
      </c>
      <c r="E146" s="72">
        <f>D146-$D$139</f>
        <v>-7.3385569025000041E-2</v>
      </c>
    </row>
    <row r="147" spans="2:5" ht="17" thickBot="1" x14ac:dyDescent="0.25">
      <c r="B147" s="196">
        <v>6</v>
      </c>
      <c r="C147" s="197" t="s">
        <v>52</v>
      </c>
      <c r="D147" s="198">
        <f>Portfolios!I52</f>
        <v>0.14519000000000001</v>
      </c>
      <c r="E147" s="200">
        <f t="shared" si="12"/>
        <v>-5.1451999999999998E-2</v>
      </c>
    </row>
    <row r="149" spans="2:5" ht="17" thickBot="1" x14ac:dyDescent="0.25">
      <c r="B149" s="413" t="s">
        <v>136</v>
      </c>
      <c r="C149" s="413"/>
      <c r="D149" s="413"/>
      <c r="E149" s="413"/>
    </row>
    <row r="150" spans="2:5" x14ac:dyDescent="0.2">
      <c r="B150" s="24" t="s">
        <v>44</v>
      </c>
      <c r="C150" s="24" t="s">
        <v>45</v>
      </c>
      <c r="D150" s="70" t="s">
        <v>66</v>
      </c>
      <c r="E150" s="74" t="s">
        <v>40</v>
      </c>
    </row>
    <row r="151" spans="2:5" x14ac:dyDescent="0.2">
      <c r="B151" s="1">
        <v>1</v>
      </c>
      <c r="C151" s="1" t="s">
        <v>152</v>
      </c>
      <c r="D151" s="215">
        <f>Portfolios!FM52</f>
        <v>0.36945499999999998</v>
      </c>
      <c r="E151" s="72">
        <f t="shared" ref="E151:E157" si="13">D151-$D$151</f>
        <v>0</v>
      </c>
    </row>
    <row r="152" spans="2:5" x14ac:dyDescent="0.2">
      <c r="B152" s="1">
        <v>2</v>
      </c>
      <c r="C152" s="1" t="s">
        <v>89</v>
      </c>
      <c r="D152" s="72">
        <f>Portfolios!CI52</f>
        <v>0.36790367000000002</v>
      </c>
      <c r="E152" s="72">
        <f t="shared" si="13"/>
        <v>-1.5513299999999619E-3</v>
      </c>
    </row>
    <row r="153" spans="2:5" x14ac:dyDescent="0.2">
      <c r="B153" s="25">
        <v>3</v>
      </c>
      <c r="C153" s="1" t="s">
        <v>15</v>
      </c>
      <c r="D153" s="73">
        <f>Portfolios!DC46</f>
        <v>0.33750000000000002</v>
      </c>
      <c r="E153" s="72">
        <f t="shared" si="13"/>
        <v>-3.1954999999999956E-2</v>
      </c>
    </row>
    <row r="154" spans="2:5" x14ac:dyDescent="0.2">
      <c r="B154" s="25">
        <v>4</v>
      </c>
      <c r="C154" s="1" t="s">
        <v>140</v>
      </c>
      <c r="D154" s="73">
        <f>Portfolios!DY52</f>
        <v>0.33577817502500007</v>
      </c>
      <c r="E154" s="72">
        <f t="shared" si="13"/>
        <v>-3.3676824974999908E-2</v>
      </c>
    </row>
    <row r="155" spans="2:5" x14ac:dyDescent="0.2">
      <c r="B155" s="1">
        <v>5</v>
      </c>
      <c r="C155" s="1" t="s">
        <v>14</v>
      </c>
      <c r="D155" s="72">
        <f>Portfolios!BR52</f>
        <v>0.31687979999999999</v>
      </c>
      <c r="E155" s="72">
        <f t="shared" si="13"/>
        <v>-5.2575199999999989E-2</v>
      </c>
    </row>
    <row r="156" spans="2:5" x14ac:dyDescent="0.2">
      <c r="B156" s="25">
        <v>6</v>
      </c>
      <c r="C156" s="1" t="s">
        <v>64</v>
      </c>
      <c r="D156" s="73">
        <f>Portfolios!AB52</f>
        <v>0.32676816649999996</v>
      </c>
      <c r="E156" s="72">
        <f t="shared" si="13"/>
        <v>-4.2686833500000021E-2</v>
      </c>
    </row>
    <row r="157" spans="2:5" x14ac:dyDescent="0.2">
      <c r="B157" s="25">
        <v>7</v>
      </c>
      <c r="C157" s="1" t="s">
        <v>147</v>
      </c>
      <c r="D157" s="73">
        <f>Portfolios!ES52</f>
        <v>0.29761593850000001</v>
      </c>
      <c r="E157" s="72">
        <f t="shared" si="13"/>
        <v>-7.1839061499999968E-2</v>
      </c>
    </row>
    <row r="158" spans="2:5" ht="17" thickBot="1" x14ac:dyDescent="0.25">
      <c r="B158" s="25">
        <v>8</v>
      </c>
      <c r="C158" s="1" t="s">
        <v>101</v>
      </c>
      <c r="D158" s="73">
        <v>0.25990000000000002</v>
      </c>
      <c r="E158" s="72">
        <f>D158-$D$151</f>
        <v>-0.10955499999999996</v>
      </c>
    </row>
    <row r="159" spans="2:5" ht="17" thickBot="1" x14ac:dyDescent="0.25">
      <c r="B159" s="196">
        <v>6</v>
      </c>
      <c r="C159" s="197" t="s">
        <v>52</v>
      </c>
      <c r="D159" s="198">
        <f>Portfolios!H52</f>
        <v>0.28863999999999995</v>
      </c>
      <c r="E159" s="200">
        <f>D159-$D$151</f>
        <v>-8.0815000000000026E-2</v>
      </c>
    </row>
    <row r="161" spans="2:5" ht="17" thickBot="1" x14ac:dyDescent="0.25">
      <c r="B161" s="413" t="s">
        <v>137</v>
      </c>
      <c r="C161" s="413"/>
      <c r="D161" s="413"/>
      <c r="E161" s="413"/>
    </row>
    <row r="162" spans="2:5" x14ac:dyDescent="0.2">
      <c r="B162" s="24" t="s">
        <v>44</v>
      </c>
      <c r="C162" s="24" t="s">
        <v>45</v>
      </c>
      <c r="D162" s="70" t="s">
        <v>66</v>
      </c>
      <c r="E162" s="74" t="s">
        <v>40</v>
      </c>
    </row>
    <row r="163" spans="2:5" x14ac:dyDescent="0.2">
      <c r="B163" s="272">
        <v>1</v>
      </c>
      <c r="C163" s="272" t="s">
        <v>101</v>
      </c>
      <c r="D163" s="404">
        <f>Portfolios!AU52</f>
        <v>-0.3177425385</v>
      </c>
      <c r="E163" s="72">
        <f>D163-$D$163</f>
        <v>0</v>
      </c>
    </row>
    <row r="164" spans="2:5" x14ac:dyDescent="0.2">
      <c r="B164" s="1">
        <v>2</v>
      </c>
      <c r="C164" s="1" t="s">
        <v>14</v>
      </c>
      <c r="D164" s="402">
        <f>Portfolios!BQ52</f>
        <v>-0.32505680999999997</v>
      </c>
      <c r="E164" s="72">
        <f>D164-$D$163</f>
        <v>-7.3142714999999692E-3</v>
      </c>
    </row>
    <row r="165" spans="2:5" x14ac:dyDescent="0.2">
      <c r="B165" s="1">
        <v>3</v>
      </c>
      <c r="C165" s="1" t="s">
        <v>147</v>
      </c>
      <c r="D165" s="402">
        <f>Portfolios!ER52</f>
        <v>-0.33775371700000001</v>
      </c>
      <c r="E165" s="72">
        <f>D165-$D$163</f>
        <v>-2.0011178500000004E-2</v>
      </c>
    </row>
    <row r="166" spans="2:5" x14ac:dyDescent="0.2">
      <c r="B166" s="25">
        <v>4</v>
      </c>
      <c r="C166" s="1" t="s">
        <v>15</v>
      </c>
      <c r="D166" s="402">
        <f>Portfolios!DB52</f>
        <v>-0.352514302</v>
      </c>
      <c r="E166" s="72">
        <f t="shared" ref="E166:E171" si="14">D166-$D$163</f>
        <v>-3.4771763499999997E-2</v>
      </c>
    </row>
    <row r="167" spans="2:5" x14ac:dyDescent="0.2">
      <c r="B167" s="25">
        <v>5</v>
      </c>
      <c r="C167" s="1" t="s">
        <v>140</v>
      </c>
      <c r="D167" s="402">
        <f>Portfolios!DX52</f>
        <v>-0.35516138687500004</v>
      </c>
      <c r="E167" s="72">
        <f t="shared" si="14"/>
        <v>-3.7418848375000036E-2</v>
      </c>
    </row>
    <row r="168" spans="2:5" x14ac:dyDescent="0.2">
      <c r="B168" s="1">
        <v>6</v>
      </c>
      <c r="C168" s="1" t="s">
        <v>64</v>
      </c>
      <c r="D168" s="402">
        <f>Portfolios!AA52</f>
        <v>-0.35772870249999994</v>
      </c>
      <c r="E168" s="72">
        <f t="shared" si="14"/>
        <v>-3.9986163999999935E-2</v>
      </c>
    </row>
    <row r="169" spans="2:5" x14ac:dyDescent="0.2">
      <c r="B169" s="25">
        <v>7</v>
      </c>
      <c r="C169" s="1" t="s">
        <v>89</v>
      </c>
      <c r="D169" s="402">
        <f>Portfolios!CH52</f>
        <v>-0.36830519499999997</v>
      </c>
      <c r="E169" s="72">
        <f>D169-$D$163</f>
        <v>-5.0562656499999969E-2</v>
      </c>
    </row>
    <row r="170" spans="2:5" ht="17" thickBot="1" x14ac:dyDescent="0.25">
      <c r="B170" s="1">
        <v>8</v>
      </c>
      <c r="C170" s="1" t="s">
        <v>152</v>
      </c>
      <c r="D170" s="237">
        <f>Portfolios!FL52</f>
        <v>-0.40503800000000006</v>
      </c>
      <c r="E170" s="72">
        <f>D170-$D$163</f>
        <v>-8.729546150000006E-2</v>
      </c>
    </row>
    <row r="171" spans="2:5" ht="17" thickBot="1" x14ac:dyDescent="0.25">
      <c r="B171" s="196">
        <v>4</v>
      </c>
      <c r="C171" s="197" t="s">
        <v>52</v>
      </c>
      <c r="D171" s="403">
        <f>Portfolios!G52</f>
        <v>-0.34165000000000001</v>
      </c>
      <c r="E171" s="200">
        <f t="shared" si="14"/>
        <v>-2.3907461500000005E-2</v>
      </c>
    </row>
  </sheetData>
  <sortState xmlns:xlrd2="http://schemas.microsoft.com/office/spreadsheetml/2017/richdata2" ref="B41:E45">
    <sortCondition descending="1" ref="D30:D34"/>
  </sortState>
  <mergeCells count="16">
    <mergeCell ref="B137:E137"/>
    <mergeCell ref="B149:E149"/>
    <mergeCell ref="B161:E161"/>
    <mergeCell ref="B113:E113"/>
    <mergeCell ref="B125:E125"/>
    <mergeCell ref="B2:G3"/>
    <mergeCell ref="B5:F5"/>
    <mergeCell ref="B53:E53"/>
    <mergeCell ref="B65:E65"/>
    <mergeCell ref="B77:E77"/>
    <mergeCell ref="B29:E29"/>
    <mergeCell ref="B101:E101"/>
    <mergeCell ref="B89:E89"/>
    <mergeCell ref="B41:E41"/>
    <mergeCell ref="B17:E17"/>
    <mergeCell ref="H5:L5"/>
  </mergeCells>
  <phoneticPr fontId="29" type="noConversion"/>
  <conditionalFormatting sqref="D111:D112">
    <cfRule type="cellIs" dxfId="0" priority="1" operator="lessThan">
      <formula>0</formula>
    </cfRule>
  </conditionalFormatting>
  <pageMargins left="0.7" right="0.7" top="0.75" bottom="0.75" header="0.3" footer="0.3"/>
  <pageSetup scale="83" orientation="landscape" horizontalDpi="0" verticalDpi="0"/>
  <rowBreaks count="2" manualBreakCount="2">
    <brk id="52" max="16383" man="1"/>
    <brk id="109" max="16383" man="1"/>
  </rowBreaks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29"/>
  <sheetViews>
    <sheetView zoomScale="110" zoomScaleNormal="110" zoomScalePageLayoutView="110" workbookViewId="0">
      <pane xSplit="1" topLeftCell="B1" activePane="topRight" state="frozen"/>
      <selection pane="topRight" activeCell="O3" sqref="O3"/>
    </sheetView>
  </sheetViews>
  <sheetFormatPr baseColWidth="10" defaultColWidth="11.1640625" defaultRowHeight="16" x14ac:dyDescent="0.2"/>
  <cols>
    <col min="1" max="1" width="17" style="63" bestFit="1" customWidth="1"/>
    <col min="2" max="2" width="5.5" style="64" bestFit="1" customWidth="1"/>
    <col min="3" max="5" width="7.1640625" customWidth="1"/>
    <col min="6" max="6" width="9.5" style="66" bestFit="1" customWidth="1"/>
    <col min="7" max="7" width="7.6640625" customWidth="1"/>
    <col min="8" max="8" width="9.5" customWidth="1"/>
    <col min="9" max="9" width="11.1640625" customWidth="1"/>
    <col min="10" max="10" width="11.5" customWidth="1"/>
    <col min="11" max="11" width="7.33203125" customWidth="1"/>
    <col min="12" max="12" width="7.5" customWidth="1"/>
    <col min="13" max="13" width="11.6640625" customWidth="1"/>
    <col min="14" max="14" width="3.1640625" style="164" customWidth="1"/>
    <col min="15" max="15" width="13" style="161" customWidth="1"/>
    <col min="16" max="16" width="12" style="161" customWidth="1"/>
    <col min="17" max="17" width="11.6640625" style="166" customWidth="1"/>
    <col min="19" max="19" width="11.1640625" customWidth="1"/>
  </cols>
  <sheetData>
    <row r="1" spans="1:27" ht="16" customHeight="1" x14ac:dyDescent="0.2">
      <c r="A1" s="1" t="s">
        <v>160</v>
      </c>
      <c r="C1" s="416" t="s">
        <v>164</v>
      </c>
      <c r="D1" s="416"/>
      <c r="E1" s="416"/>
      <c r="F1" s="416"/>
      <c r="G1" s="416"/>
      <c r="H1" s="416"/>
      <c r="I1" s="416"/>
      <c r="J1" s="416"/>
      <c r="K1" s="416"/>
      <c r="L1" s="416"/>
      <c r="M1" s="417"/>
      <c r="Q1" s="416"/>
      <c r="R1" s="416"/>
      <c r="S1" s="416"/>
      <c r="T1" s="416"/>
      <c r="U1" s="416"/>
      <c r="V1" s="416"/>
      <c r="W1" s="416"/>
      <c r="X1" s="416"/>
      <c r="Y1" s="416"/>
      <c r="Z1" s="416"/>
      <c r="AA1" s="417"/>
    </row>
    <row r="2" spans="1:27" ht="19" customHeight="1" x14ac:dyDescent="0.25">
      <c r="A2" s="162"/>
      <c r="B2" s="163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7"/>
      <c r="O2" s="287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7"/>
    </row>
    <row r="3" spans="1:27" s="58" customFormat="1" ht="52" thickBot="1" x14ac:dyDescent="0.25">
      <c r="A3" s="56" t="s">
        <v>54</v>
      </c>
      <c r="B3" s="56" t="s">
        <v>44</v>
      </c>
      <c r="C3" s="57" t="s">
        <v>55</v>
      </c>
      <c r="D3" s="57" t="s">
        <v>94</v>
      </c>
      <c r="E3" s="57" t="s">
        <v>95</v>
      </c>
      <c r="F3" s="285" t="s">
        <v>56</v>
      </c>
      <c r="G3" s="286" t="s">
        <v>57</v>
      </c>
      <c r="H3" s="56" t="s">
        <v>58</v>
      </c>
      <c r="I3" s="56" t="s">
        <v>59</v>
      </c>
      <c r="J3" s="285" t="s">
        <v>60</v>
      </c>
      <c r="K3" s="285" t="s">
        <v>61</v>
      </c>
      <c r="L3" s="285" t="s">
        <v>62</v>
      </c>
      <c r="M3" s="285" t="s">
        <v>63</v>
      </c>
      <c r="N3" s="167"/>
      <c r="O3" s="56"/>
      <c r="P3" s="56"/>
      <c r="Q3" s="57"/>
      <c r="R3" s="57"/>
      <c r="S3" s="57"/>
      <c r="T3" s="285"/>
      <c r="U3" s="286"/>
      <c r="V3" s="56"/>
      <c r="W3" s="56"/>
      <c r="X3" s="285"/>
      <c r="Y3" s="285"/>
      <c r="Z3" s="285"/>
      <c r="AA3" s="285"/>
    </row>
    <row r="4" spans="1:27" ht="17" thickTop="1" x14ac:dyDescent="0.2">
      <c r="A4" s="65" t="s">
        <v>15</v>
      </c>
      <c r="B4" s="184">
        <f>_xlfn.RANK.AVG(E4,E$4:E$11)</f>
        <v>1</v>
      </c>
      <c r="C4" s="179">
        <f>Portfolios!DN50</f>
        <v>6.4364472475191947E-2</v>
      </c>
      <c r="D4" s="179">
        <f>Portfolios!DN51</f>
        <v>3.0000000000000001E-3</v>
      </c>
      <c r="E4" s="179">
        <f>Portfolios!DN52</f>
        <v>6.1171379057766373E-2</v>
      </c>
      <c r="F4" s="185">
        <v>6.2600000000000003E-2</v>
      </c>
      <c r="G4" s="281">
        <v>0.14910000000000001</v>
      </c>
      <c r="H4" s="73">
        <v>0.33750000000000002</v>
      </c>
      <c r="I4" s="393">
        <v>-0.352514302</v>
      </c>
      <c r="J4" s="340">
        <v>-0.45540000000000003</v>
      </c>
      <c r="K4" s="283">
        <v>0.45</v>
      </c>
      <c r="L4" s="283">
        <v>0.65</v>
      </c>
      <c r="M4" s="161">
        <v>0.98</v>
      </c>
      <c r="Q4" s="185"/>
      <c r="R4" s="35"/>
      <c r="S4" s="35"/>
      <c r="T4" s="35"/>
      <c r="U4" s="35"/>
      <c r="V4" s="35"/>
      <c r="W4" s="35"/>
      <c r="X4" s="35"/>
      <c r="Y4" s="62"/>
    </row>
    <row r="5" spans="1:27" x14ac:dyDescent="0.2">
      <c r="A5" s="65" t="s">
        <v>152</v>
      </c>
      <c r="B5" s="184">
        <v>2</v>
      </c>
      <c r="C5" s="179">
        <f>Portfolios!FX50</f>
        <v>6.1057954897555833E-2</v>
      </c>
      <c r="D5" s="179">
        <f>Portfolios!FX51</f>
        <v>0</v>
      </c>
      <c r="E5" s="179">
        <f>Portfolios!FX52</f>
        <v>6.1057954897555833E-2</v>
      </c>
      <c r="F5" s="185">
        <v>5.4800000000000001E-2</v>
      </c>
      <c r="G5" s="281">
        <v>0.17829999999999999</v>
      </c>
      <c r="H5" s="73">
        <f>'Perf Backtest'!D151</f>
        <v>0.36945499999999998</v>
      </c>
      <c r="I5" s="393">
        <f>'Perf Backtest'!D170</f>
        <v>-0.40503800000000006</v>
      </c>
      <c r="J5" s="340">
        <v>-0.52190000000000003</v>
      </c>
      <c r="K5" s="283">
        <v>0.37</v>
      </c>
      <c r="L5" s="283">
        <v>0.51</v>
      </c>
      <c r="M5" s="161">
        <v>0.97</v>
      </c>
      <c r="Q5" s="185"/>
      <c r="R5" s="35"/>
      <c r="S5" s="35"/>
      <c r="T5" s="35"/>
      <c r="U5" s="35"/>
      <c r="V5" s="35"/>
      <c r="W5" s="35"/>
      <c r="X5" s="35"/>
      <c r="Y5" s="62"/>
    </row>
    <row r="6" spans="1:27" x14ac:dyDescent="0.2">
      <c r="A6" s="65" t="s">
        <v>101</v>
      </c>
      <c r="B6" s="184">
        <v>3</v>
      </c>
      <c r="C6" s="179">
        <f>Portfolios!BG50</f>
        <v>6.2745145655752399E-2</v>
      </c>
      <c r="D6" s="179">
        <f>Portfolios!BG51</f>
        <v>3.5000000000000001E-3</v>
      </c>
      <c r="E6" s="179">
        <f>Portfolios!BG52</f>
        <v>5.9025537645957263E-2</v>
      </c>
      <c r="F6" s="185">
        <v>5.9499999999999997E-2</v>
      </c>
      <c r="G6" s="282">
        <v>0.13730000000000001</v>
      </c>
      <c r="H6" s="73">
        <v>0.25990000000000002</v>
      </c>
      <c r="I6" s="393">
        <f>'Perf Backtest'!D163</f>
        <v>-0.3177425385</v>
      </c>
      <c r="J6" s="340">
        <v>-0.43020000000000003</v>
      </c>
      <c r="K6" s="283">
        <v>0.46</v>
      </c>
      <c r="L6" s="283">
        <v>0.65</v>
      </c>
      <c r="M6" s="161">
        <v>0.99</v>
      </c>
      <c r="Q6" s="185"/>
      <c r="R6" s="35"/>
      <c r="S6" s="35"/>
      <c r="T6" s="35"/>
      <c r="U6" s="35"/>
      <c r="V6" s="35"/>
      <c r="W6" s="35"/>
      <c r="X6" s="35"/>
    </row>
    <row r="7" spans="1:27" x14ac:dyDescent="0.2">
      <c r="A7" s="65" t="s">
        <v>14</v>
      </c>
      <c r="B7" s="184">
        <v>4</v>
      </c>
      <c r="C7" s="179">
        <f>Portfolios!CC50</f>
        <v>5.7656711741615796E-2</v>
      </c>
      <c r="D7" s="179">
        <f>Portfolios!CC51</f>
        <v>0</v>
      </c>
      <c r="E7" s="179">
        <f>Portfolios!CC52</f>
        <v>5.7656711741615796E-2</v>
      </c>
      <c r="F7" s="180">
        <v>5.3800000000000001E-2</v>
      </c>
      <c r="G7" s="179">
        <v>0.14810000000000001</v>
      </c>
      <c r="H7" s="179">
        <v>0.3288162</v>
      </c>
      <c r="I7" s="393">
        <v>-0.33492541000000003</v>
      </c>
      <c r="J7" s="393">
        <v>-0.45669999999999999</v>
      </c>
      <c r="K7" s="161">
        <v>0.4</v>
      </c>
      <c r="L7" s="161">
        <v>0.56999999999999995</v>
      </c>
      <c r="M7" s="177">
        <v>0.97</v>
      </c>
      <c r="Q7" s="185"/>
      <c r="R7" s="35"/>
      <c r="S7" s="35"/>
      <c r="T7" s="35"/>
      <c r="U7" s="35"/>
      <c r="V7" s="35"/>
      <c r="W7" s="35"/>
      <c r="X7" s="35"/>
      <c r="AA7" s="62"/>
    </row>
    <row r="8" spans="1:27" x14ac:dyDescent="0.2">
      <c r="A8" s="65" t="s">
        <v>147</v>
      </c>
      <c r="B8" s="184">
        <v>5</v>
      </c>
      <c r="C8" s="179">
        <f>Portfolios!FD50</f>
        <v>6.0504116693467225E-2</v>
      </c>
      <c r="D8" s="179">
        <f>Portfolios!FD51</f>
        <v>3.0000000000000001E-3</v>
      </c>
      <c r="E8" s="179">
        <f>Portfolios!FD52</f>
        <v>5.7322604343386825E-2</v>
      </c>
      <c r="F8" s="180">
        <v>5.6300000000000003E-2</v>
      </c>
      <c r="G8" s="179">
        <v>0.14480000000000001</v>
      </c>
      <c r="H8" s="179">
        <f>'Perf Backtest'!D157</f>
        <v>0.29761593850000001</v>
      </c>
      <c r="I8" s="393">
        <f>'Perf Backtest'!D165</f>
        <v>-0.33775371700000001</v>
      </c>
      <c r="J8" s="393">
        <v>-0.44579999999999997</v>
      </c>
      <c r="K8" s="399">
        <v>0.42</v>
      </c>
      <c r="L8" s="399">
        <v>0.6</v>
      </c>
      <c r="M8" s="177">
        <v>0.98</v>
      </c>
      <c r="Q8" s="185"/>
      <c r="R8" s="35"/>
      <c r="S8" s="35"/>
      <c r="T8" s="35"/>
      <c r="U8" s="35"/>
      <c r="V8" s="35"/>
      <c r="W8" s="35"/>
      <c r="X8" s="35"/>
      <c r="AA8" s="62"/>
    </row>
    <row r="9" spans="1:27" x14ac:dyDescent="0.2">
      <c r="A9" s="59" t="s">
        <v>64</v>
      </c>
      <c r="B9" s="60">
        <v>6</v>
      </c>
      <c r="C9" s="35">
        <f>Portfolios!AM50</f>
        <v>5.807288102977548E-2</v>
      </c>
      <c r="D9" s="35">
        <f>Portfolios!AM51</f>
        <v>2.5000000000000001E-3</v>
      </c>
      <c r="E9" s="35">
        <f>Portfolios!AM52</f>
        <v>5.5427698827201041E-2</v>
      </c>
      <c r="F9" s="61">
        <v>5.5100000000000003E-2</v>
      </c>
      <c r="G9" s="35">
        <v>0.15390000000000001</v>
      </c>
      <c r="H9" s="35">
        <v>0.32676816649999996</v>
      </c>
      <c r="I9" s="340">
        <v>-0.35772870249999994</v>
      </c>
      <c r="J9" s="340">
        <v>-0.46879999999999999</v>
      </c>
      <c r="K9" s="62">
        <v>0.4</v>
      </c>
      <c r="L9" s="284">
        <v>0.56999999999999995</v>
      </c>
      <c r="M9" s="284">
        <v>0.97</v>
      </c>
      <c r="N9" s="165"/>
      <c r="Q9" s="185"/>
      <c r="R9" s="35"/>
      <c r="S9" s="35"/>
      <c r="T9" s="35"/>
      <c r="U9" s="35"/>
      <c r="V9" s="35"/>
      <c r="W9" s="35"/>
      <c r="X9" s="35"/>
    </row>
    <row r="10" spans="1:27" x14ac:dyDescent="0.2">
      <c r="A10" s="59" t="s">
        <v>140</v>
      </c>
      <c r="B10" s="60">
        <v>7</v>
      </c>
      <c r="C10" s="35">
        <f>Portfolios!EJ50</f>
        <v>5.1074974635190173E-2</v>
      </c>
      <c r="D10" s="35">
        <f>Portfolios!EJ51</f>
        <v>2.5000000000000001E-3</v>
      </c>
      <c r="E10" s="35">
        <f>Portfolios!EJ52</f>
        <v>4.8447287198602196E-2</v>
      </c>
      <c r="F10" s="61">
        <v>4.9099999999999998E-2</v>
      </c>
      <c r="G10" s="35">
        <v>0.15160000000000001</v>
      </c>
      <c r="H10" s="35">
        <f>'Perf Backtest'!D154</f>
        <v>0.33577817502500007</v>
      </c>
      <c r="I10" s="340">
        <f>'Perf Backtest'!D167</f>
        <v>-0.35516138687500004</v>
      </c>
      <c r="J10" s="340">
        <v>-0.35349999999999998</v>
      </c>
      <c r="K10" s="62">
        <v>0.36</v>
      </c>
      <c r="L10" s="284">
        <v>0.52</v>
      </c>
      <c r="M10" s="284">
        <v>0.95</v>
      </c>
      <c r="N10" s="165"/>
      <c r="Q10" s="185"/>
      <c r="R10" s="35"/>
      <c r="S10" s="35"/>
      <c r="T10" s="35"/>
      <c r="U10" s="35"/>
      <c r="V10" s="35"/>
      <c r="W10" s="35"/>
      <c r="X10" s="35"/>
    </row>
    <row r="11" spans="1:27" s="175" customFormat="1" ht="17" thickBot="1" x14ac:dyDescent="0.25">
      <c r="A11" s="173" t="s">
        <v>89</v>
      </c>
      <c r="B11" s="174">
        <v>8</v>
      </c>
      <c r="C11" s="168">
        <f>Portfolios!CT50</f>
        <v>4.9758969776644291E-2</v>
      </c>
      <c r="D11" s="168">
        <f>Portfolios!CT51</f>
        <v>2.5000000000000001E-3</v>
      </c>
      <c r="E11" s="168">
        <f>Portfolios!CT52</f>
        <v>4.7134572352202683E-2</v>
      </c>
      <c r="F11" s="201">
        <v>4.8500000000000001E-2</v>
      </c>
      <c r="G11" s="168">
        <v>0.15890000000000001</v>
      </c>
      <c r="H11" s="168">
        <v>0.36790367000000002</v>
      </c>
      <c r="I11" s="394">
        <v>-0.36830519499999997</v>
      </c>
      <c r="J11" s="394">
        <v>-0.47420000000000001</v>
      </c>
      <c r="K11" s="175">
        <v>0.35</v>
      </c>
      <c r="L11" s="175">
        <v>0.5</v>
      </c>
      <c r="M11" s="175">
        <v>0.95</v>
      </c>
      <c r="N11" s="176"/>
      <c r="Q11" s="178"/>
    </row>
    <row r="12" spans="1:27" x14ac:dyDescent="0.2">
      <c r="I12" s="392"/>
      <c r="J12" s="392"/>
    </row>
    <row r="13" spans="1:27" ht="17" thickBot="1" x14ac:dyDescent="0.25">
      <c r="A13" s="169" t="s">
        <v>96</v>
      </c>
      <c r="B13" s="169"/>
      <c r="C13" s="169"/>
      <c r="D13" s="169"/>
      <c r="E13" s="169"/>
      <c r="F13" s="169"/>
      <c r="G13" s="169"/>
      <c r="H13" s="169"/>
      <c r="I13" s="395"/>
      <c r="J13" s="395"/>
      <c r="K13" s="169"/>
      <c r="L13" s="169"/>
      <c r="M13" s="170"/>
      <c r="N13" s="161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70"/>
    </row>
    <row r="14" spans="1:27" ht="17" thickTop="1" x14ac:dyDescent="0.2">
      <c r="A14" s="59" t="s">
        <v>98</v>
      </c>
      <c r="B14" s="64">
        <f>_xlfn.RANK.AVG(E14,E$14:E$17)</f>
        <v>1</v>
      </c>
      <c r="C14" s="35">
        <v>0.10340000000000001</v>
      </c>
      <c r="D14" s="35">
        <v>0</v>
      </c>
      <c r="E14" s="35">
        <f>C14-D14</f>
        <v>0.10340000000000001</v>
      </c>
      <c r="F14" s="171">
        <v>7.8799999999999995E-2</v>
      </c>
      <c r="G14" s="35">
        <v>0.1515</v>
      </c>
      <c r="H14" s="35">
        <v>0.3231</v>
      </c>
      <c r="I14" s="340">
        <v>-0.36809999999999998</v>
      </c>
      <c r="J14" s="340">
        <v>-0.48230000000000001</v>
      </c>
      <c r="K14" s="62">
        <v>0.55000000000000004</v>
      </c>
      <c r="L14" s="62">
        <v>0.79</v>
      </c>
      <c r="M14" s="172">
        <v>1</v>
      </c>
      <c r="N14" s="161"/>
      <c r="Q14" s="185"/>
      <c r="R14" s="35"/>
      <c r="S14" s="35"/>
      <c r="T14" s="35"/>
      <c r="U14" s="35"/>
      <c r="V14" s="35"/>
      <c r="W14" s="35"/>
      <c r="X14" s="35"/>
      <c r="Y14" s="62"/>
      <c r="Z14" s="62"/>
      <c r="AA14" s="62"/>
    </row>
    <row r="15" spans="1:27" x14ac:dyDescent="0.2">
      <c r="A15" s="186" t="s">
        <v>52</v>
      </c>
      <c r="B15" s="187">
        <v>2</v>
      </c>
      <c r="C15" s="188">
        <f>Portfolios!S50</f>
        <v>6.2624316378559364E-2</v>
      </c>
      <c r="D15" s="188">
        <f>Portfolios!S51</f>
        <v>0</v>
      </c>
      <c r="E15" s="188">
        <f>Portfolios!S52</f>
        <v>6.2624316378559364E-2</v>
      </c>
      <c r="F15" s="189">
        <v>5.8900000000000001E-2</v>
      </c>
      <c r="G15" s="188">
        <v>0.1467</v>
      </c>
      <c r="H15" s="188">
        <v>0.28863999999999995</v>
      </c>
      <c r="I15" s="398">
        <v>-0.34165000000000001</v>
      </c>
      <c r="J15" s="396">
        <v>-0.45610000000000001</v>
      </c>
      <c r="K15" s="190">
        <v>0.43</v>
      </c>
      <c r="L15" s="190">
        <v>0.62</v>
      </c>
      <c r="M15" s="190">
        <v>0.98</v>
      </c>
      <c r="Q15" s="185"/>
      <c r="R15" s="35"/>
      <c r="S15" s="35"/>
      <c r="T15" s="35"/>
      <c r="U15" s="35"/>
      <c r="V15" s="35"/>
      <c r="W15" s="35"/>
      <c r="X15" s="35"/>
    </row>
    <row r="16" spans="1:27" x14ac:dyDescent="0.2">
      <c r="A16" s="191" t="s">
        <v>97</v>
      </c>
      <c r="B16" s="192">
        <f>_xlfn.RANK.AVG(E16,E$14:E$17)</f>
        <v>3</v>
      </c>
      <c r="C16" s="193">
        <f>AVERAGE(C4:C11)</f>
        <v>5.8154403363149143E-2</v>
      </c>
      <c r="D16" s="193">
        <f>AVERAGE(D4:D11)</f>
        <v>2.1250000000000002E-3</v>
      </c>
      <c r="E16" s="193">
        <f>AVERAGE(E4:E11)</f>
        <v>5.5905468258036002E-2</v>
      </c>
      <c r="F16" s="194">
        <f t="shared" ref="F16:M16" si="0">AVERAGE(F4:F11)</f>
        <v>5.4962499999999997E-2</v>
      </c>
      <c r="G16" s="193">
        <f t="shared" si="0"/>
        <v>0.15275000000000002</v>
      </c>
      <c r="H16" s="193">
        <f t="shared" si="0"/>
        <v>0.32796714375312502</v>
      </c>
      <c r="I16" s="397">
        <f t="shared" si="0"/>
        <v>-0.35364615648437503</v>
      </c>
      <c r="J16" s="397">
        <f t="shared" si="0"/>
        <v>-0.45081250000000006</v>
      </c>
      <c r="K16" s="195">
        <f t="shared" si="0"/>
        <v>0.40125</v>
      </c>
      <c r="L16" s="195">
        <f t="shared" si="0"/>
        <v>0.57125000000000004</v>
      </c>
      <c r="M16" s="195">
        <f t="shared" si="0"/>
        <v>0.97000000000000008</v>
      </c>
      <c r="N16" s="161"/>
      <c r="Q16" s="185"/>
      <c r="R16" s="35"/>
      <c r="S16" s="35"/>
      <c r="T16" s="35"/>
      <c r="U16" s="35"/>
      <c r="V16" s="35"/>
      <c r="W16" s="35"/>
      <c r="X16" s="35"/>
      <c r="Y16" s="62"/>
      <c r="Z16" s="62"/>
      <c r="AA16" s="62"/>
    </row>
    <row r="17" spans="1:27" x14ac:dyDescent="0.2">
      <c r="A17" s="59" t="s">
        <v>99</v>
      </c>
      <c r="B17" s="64">
        <f>_xlfn.RANK.AVG(E17,E$14:E$17)</f>
        <v>4</v>
      </c>
      <c r="C17" s="35">
        <v>1.35E-2</v>
      </c>
      <c r="D17" s="35">
        <v>0</v>
      </c>
      <c r="E17" s="35">
        <f>C17-D17</f>
        <v>1.35E-2</v>
      </c>
      <c r="F17" s="171">
        <v>-3.0999999999999999E-3</v>
      </c>
      <c r="G17" s="35">
        <v>0.1149</v>
      </c>
      <c r="H17" s="35">
        <v>0.251</v>
      </c>
      <c r="I17" s="340">
        <v>-9.3799999999999994E-2</v>
      </c>
      <c r="J17" s="340">
        <v>-0.18759999999999999</v>
      </c>
      <c r="K17" s="62">
        <v>0.13</v>
      </c>
      <c r="L17" s="62">
        <v>0.18</v>
      </c>
      <c r="M17" s="172">
        <v>0.8</v>
      </c>
      <c r="N17" s="161"/>
      <c r="Q17" s="185"/>
      <c r="R17" s="35"/>
      <c r="S17" s="35"/>
      <c r="T17" s="35"/>
      <c r="U17" s="35"/>
      <c r="V17" s="35"/>
      <c r="W17" s="35"/>
      <c r="X17" s="35"/>
      <c r="Y17" s="62"/>
      <c r="Z17" s="62"/>
      <c r="AA17" s="62"/>
    </row>
    <row r="18" spans="1:27" ht="13" customHeight="1" x14ac:dyDescent="0.2"/>
    <row r="19" spans="1:27" x14ac:dyDescent="0.2">
      <c r="C19" s="65" t="s">
        <v>65</v>
      </c>
      <c r="D19" s="65"/>
      <c r="E19" s="65"/>
    </row>
    <row r="20" spans="1:27" x14ac:dyDescent="0.2">
      <c r="A20" s="67"/>
    </row>
    <row r="21" spans="1:27" x14ac:dyDescent="0.2">
      <c r="A21" s="67"/>
    </row>
    <row r="22" spans="1:27" x14ac:dyDescent="0.2">
      <c r="A22" s="67"/>
    </row>
    <row r="23" spans="1:27" x14ac:dyDescent="0.2">
      <c r="A23" s="67"/>
    </row>
    <row r="24" spans="1:27" x14ac:dyDescent="0.2">
      <c r="A24" s="67"/>
    </row>
    <row r="25" spans="1:27" x14ac:dyDescent="0.2">
      <c r="A25" s="67"/>
    </row>
    <row r="26" spans="1:27" s="64" customFormat="1" x14ac:dyDescent="0.2">
      <c r="A26" s="67"/>
      <c r="C26"/>
      <c r="D26"/>
      <c r="E26"/>
      <c r="F26" s="66"/>
      <c r="G26"/>
      <c r="H26"/>
      <c r="I26"/>
      <c r="J26"/>
      <c r="K26"/>
      <c r="L26"/>
      <c r="M26"/>
      <c r="N26" s="164"/>
      <c r="O26" s="161"/>
      <c r="P26" s="161"/>
      <c r="Q26" s="166"/>
    </row>
    <row r="27" spans="1:27" s="64" customFormat="1" x14ac:dyDescent="0.2">
      <c r="A27" s="67"/>
      <c r="C27"/>
      <c r="D27"/>
      <c r="E27"/>
      <c r="F27" s="66"/>
      <c r="G27"/>
      <c r="H27"/>
      <c r="I27"/>
      <c r="J27"/>
      <c r="K27"/>
      <c r="L27"/>
      <c r="M27"/>
      <c r="N27" s="164"/>
      <c r="O27" s="161"/>
      <c r="P27" s="161"/>
      <c r="Q27" s="166"/>
    </row>
    <row r="28" spans="1:27" s="64" customFormat="1" x14ac:dyDescent="0.2">
      <c r="A28" s="67"/>
      <c r="C28"/>
      <c r="D28"/>
      <c r="E28"/>
      <c r="F28" s="66"/>
      <c r="G28"/>
      <c r="H28"/>
      <c r="I28"/>
      <c r="J28"/>
      <c r="K28"/>
      <c r="L28"/>
      <c r="M28"/>
      <c r="N28" s="164"/>
      <c r="O28" s="161"/>
      <c r="P28" s="161"/>
      <c r="Q28" s="166"/>
    </row>
    <row r="29" spans="1:27" s="64" customFormat="1" x14ac:dyDescent="0.2">
      <c r="A29" s="67"/>
      <c r="C29"/>
      <c r="D29"/>
      <c r="E29"/>
      <c r="F29" s="66"/>
      <c r="G29"/>
      <c r="H29"/>
      <c r="I29"/>
      <c r="J29"/>
      <c r="K29"/>
      <c r="L29"/>
      <c r="M29"/>
      <c r="N29" s="164"/>
      <c r="O29" s="161"/>
      <c r="P29" s="161"/>
      <c r="Q29" s="166"/>
    </row>
  </sheetData>
  <sortState xmlns:xlrd2="http://schemas.microsoft.com/office/spreadsheetml/2017/richdata2" ref="A4:M7">
    <sortCondition ref="B4:B7"/>
  </sortState>
  <mergeCells count="2">
    <mergeCell ref="C1:M2"/>
    <mergeCell ref="Q1:AA2"/>
  </mergeCells>
  <phoneticPr fontId="29" type="noConversion"/>
  <pageMargins left="0.7" right="0.7" top="0.75" bottom="0.75" header="0.3" footer="0.3"/>
  <pageSetup scale="55" orientation="landscape" horizontalDpi="0" verticalDpi="0"/>
  <rowBreaks count="1" manualBreakCount="1">
    <brk id="23" max="1638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Portfolios</vt:lpstr>
      <vt:lpstr>Perf Backtest</vt:lpstr>
      <vt:lpstr>Statistics</vt:lpstr>
      <vt:lpstr>Statistics!Print_Area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Ghartey-Tagoe</dc:creator>
  <cp:lastModifiedBy>Microsoft Office User</cp:lastModifiedBy>
  <cp:lastPrinted>2018-11-02T21:44:55Z</cp:lastPrinted>
  <dcterms:created xsi:type="dcterms:W3CDTF">2018-04-13T17:44:25Z</dcterms:created>
  <dcterms:modified xsi:type="dcterms:W3CDTF">2019-04-28T22:40:53Z</dcterms:modified>
</cp:coreProperties>
</file>