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17"/>
  <workbookPr showInkAnnotation="0" checkCompatibility="1" autoCompressPictures="0"/>
  <mc:AlternateContent xmlns:mc="http://schemas.openxmlformats.org/markup-compatibility/2006">
    <mc:Choice Requires="x15">
      <x15ac:absPath xmlns:x15ac="http://schemas.microsoft.com/office/spreadsheetml/2010/11/ac" url="/Users/Axel/Dropbox/FinSiteful (Home)/Data/Spreadsheets/"/>
    </mc:Choice>
  </mc:AlternateContent>
  <bookViews>
    <workbookView xWindow="60" yWindow="460" windowWidth="21440" windowHeight="14500" tabRatio="500"/>
  </bookViews>
  <sheets>
    <sheet name="Portfolios" sheetId="1" r:id="rId1"/>
    <sheet name="Perf Backtest" sheetId="3" r:id="rId2"/>
    <sheet name="Statistics" sheetId="4" r:id="rId3"/>
    <sheet name="Cumul. Perf" sheetId="5" r:id="rId4"/>
  </sheets>
  <externalReferences>
    <externalReference r:id="rId5"/>
    <externalReference r:id="rId6"/>
  </externalReferences>
  <definedNames>
    <definedName name="_xlnm.Print_Area" localSheetId="1">'Perf Backtest'!$A$1:$G$115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E14" i="1" l="1"/>
  <c r="HF6" i="1"/>
  <c r="HF7" i="1"/>
  <c r="HF8" i="1"/>
  <c r="HL14" i="1"/>
  <c r="HE23" i="1"/>
  <c r="HF17" i="1"/>
  <c r="HF18" i="1"/>
  <c r="HF19" i="1"/>
  <c r="HL23" i="1"/>
  <c r="HE31" i="1"/>
  <c r="HF26" i="1"/>
  <c r="HF27" i="1"/>
  <c r="HF28" i="1"/>
  <c r="HL31" i="1"/>
  <c r="HE37" i="1"/>
  <c r="HL37" i="1"/>
  <c r="HL45" i="1"/>
  <c r="HK14" i="1"/>
  <c r="HK23" i="1"/>
  <c r="HK31" i="1"/>
  <c r="HK37" i="1"/>
  <c r="HK45" i="1"/>
  <c r="HJ14" i="1"/>
  <c r="HJ23" i="1"/>
  <c r="HJ31" i="1"/>
  <c r="HJ37" i="1"/>
  <c r="HJ45" i="1"/>
  <c r="HI14" i="1"/>
  <c r="HI23" i="1"/>
  <c r="HI31" i="1"/>
  <c r="HI37" i="1"/>
  <c r="HI45" i="1"/>
  <c r="HH14" i="1"/>
  <c r="HH23" i="1"/>
  <c r="HH31" i="1"/>
  <c r="HH37" i="1"/>
  <c r="HH45" i="1"/>
  <c r="HG14" i="1"/>
  <c r="HG23" i="1"/>
  <c r="HG31" i="1"/>
  <c r="HG37" i="1"/>
  <c r="HG45" i="1"/>
  <c r="HM14" i="1"/>
  <c r="HM23" i="1"/>
  <c r="HM31" i="1"/>
  <c r="HM37" i="1"/>
  <c r="HM45" i="1"/>
  <c r="HN14" i="1"/>
  <c r="HN23" i="1"/>
  <c r="HN31" i="1"/>
  <c r="HN37" i="1"/>
  <c r="HN45" i="1"/>
  <c r="HO14" i="1"/>
  <c r="HO23" i="1"/>
  <c r="HO31" i="1"/>
  <c r="HO37" i="1"/>
  <c r="HO45" i="1"/>
  <c r="HP14" i="1"/>
  <c r="HP23" i="1"/>
  <c r="HP31" i="1"/>
  <c r="HP37" i="1"/>
  <c r="HP45" i="1"/>
  <c r="HQ14" i="1"/>
  <c r="HQ23" i="1"/>
  <c r="HQ31" i="1"/>
  <c r="HQ37" i="1"/>
  <c r="HQ45" i="1"/>
  <c r="HR14" i="1"/>
  <c r="HR23" i="1"/>
  <c r="HR31" i="1"/>
  <c r="HR37" i="1"/>
  <c r="HR45" i="1"/>
  <c r="HS45" i="1"/>
  <c r="HS50" i="1"/>
  <c r="HS52" i="1"/>
  <c r="E9" i="4"/>
  <c r="C9" i="4"/>
  <c r="D9" i="4"/>
  <c r="E31" i="3"/>
  <c r="E30" i="3"/>
  <c r="E29" i="3"/>
  <c r="E28" i="3"/>
  <c r="E27" i="3"/>
  <c r="E26" i="3"/>
  <c r="E25" i="3"/>
  <c r="E24" i="3"/>
  <c r="E23" i="3"/>
  <c r="E22" i="3"/>
  <c r="E21" i="3"/>
  <c r="HS46" i="1"/>
  <c r="HS31" i="1"/>
  <c r="HS28" i="1"/>
  <c r="HS27" i="1"/>
  <c r="HS26" i="1"/>
  <c r="HS23" i="1"/>
  <c r="HS19" i="1"/>
  <c r="HS18" i="1"/>
  <c r="HS17" i="1"/>
  <c r="HS14" i="1"/>
  <c r="HS8" i="1"/>
  <c r="HS7" i="1"/>
  <c r="HS6" i="1"/>
  <c r="GY46" i="1"/>
  <c r="GK14" i="1"/>
  <c r="GL6" i="1"/>
  <c r="GR14" i="1"/>
  <c r="GK23" i="1"/>
  <c r="FQ23" i="1"/>
  <c r="FR17" i="1"/>
  <c r="FR18" i="1"/>
  <c r="GR23" i="1"/>
  <c r="GK31" i="1"/>
  <c r="FQ31" i="1"/>
  <c r="GL26" i="1"/>
  <c r="GR31" i="1"/>
  <c r="GK37" i="1"/>
  <c r="EW37" i="1"/>
  <c r="EX34" i="1"/>
  <c r="EX35" i="1"/>
  <c r="EX36" i="1"/>
  <c r="GR37" i="1"/>
  <c r="GR45" i="1"/>
  <c r="GQ14" i="1"/>
  <c r="GQ23" i="1"/>
  <c r="GQ31" i="1"/>
  <c r="GQ37" i="1"/>
  <c r="GQ45" i="1"/>
  <c r="GP14" i="1"/>
  <c r="GP23" i="1"/>
  <c r="GP31" i="1"/>
  <c r="GP37" i="1"/>
  <c r="GP45" i="1"/>
  <c r="GO14" i="1"/>
  <c r="GO23" i="1"/>
  <c r="GO31" i="1"/>
  <c r="GO37" i="1"/>
  <c r="GO45" i="1"/>
  <c r="GN14" i="1"/>
  <c r="GN23" i="1"/>
  <c r="GN31" i="1"/>
  <c r="GN37" i="1"/>
  <c r="GN45" i="1"/>
  <c r="FQ14" i="1"/>
  <c r="FR6" i="1"/>
  <c r="GM14" i="1"/>
  <c r="GM23" i="1"/>
  <c r="GM31" i="1"/>
  <c r="GM37" i="1"/>
  <c r="GM45" i="1"/>
  <c r="GS14" i="1"/>
  <c r="GS23" i="1"/>
  <c r="GS31" i="1"/>
  <c r="GS37" i="1"/>
  <c r="GS45" i="1"/>
  <c r="GT14" i="1"/>
  <c r="GT23" i="1"/>
  <c r="GT31" i="1"/>
  <c r="GT37" i="1"/>
  <c r="GT45" i="1"/>
  <c r="GU14" i="1"/>
  <c r="GU23" i="1"/>
  <c r="GU31" i="1"/>
  <c r="GU37" i="1"/>
  <c r="GU45" i="1"/>
  <c r="GV14" i="1"/>
  <c r="GV23" i="1"/>
  <c r="GV31" i="1"/>
  <c r="GV37" i="1"/>
  <c r="GV45" i="1"/>
  <c r="GW14" i="1"/>
  <c r="GW23" i="1"/>
  <c r="GW31" i="1"/>
  <c r="GW37" i="1"/>
  <c r="GW45" i="1"/>
  <c r="GX14" i="1"/>
  <c r="GX23" i="1"/>
  <c r="GX31" i="1"/>
  <c r="GX37" i="1"/>
  <c r="GX45" i="1"/>
  <c r="GY45" i="1"/>
  <c r="GY31" i="1"/>
  <c r="GY26" i="1"/>
  <c r="GY14" i="1"/>
  <c r="GY6" i="1"/>
  <c r="GE46" i="1"/>
  <c r="FX14" i="1"/>
  <c r="FX23" i="1"/>
  <c r="FR26" i="1"/>
  <c r="FR27" i="1"/>
  <c r="FR28" i="1"/>
  <c r="FX31" i="1"/>
  <c r="FQ37" i="1"/>
  <c r="FX37" i="1"/>
  <c r="FX45" i="1"/>
  <c r="FW14" i="1"/>
  <c r="FW23" i="1"/>
  <c r="FW31" i="1"/>
  <c r="FW37" i="1"/>
  <c r="FW45" i="1"/>
  <c r="FV14" i="1"/>
  <c r="FV23" i="1"/>
  <c r="FV31" i="1"/>
  <c r="FV37" i="1"/>
  <c r="FV45" i="1"/>
  <c r="FU14" i="1"/>
  <c r="FU23" i="1"/>
  <c r="FU31" i="1"/>
  <c r="FU37" i="1"/>
  <c r="FU45" i="1"/>
  <c r="FT14" i="1"/>
  <c r="FT23" i="1"/>
  <c r="FT31" i="1"/>
  <c r="FT37" i="1"/>
  <c r="FT45" i="1"/>
  <c r="FS14" i="1"/>
  <c r="FS23" i="1"/>
  <c r="FS31" i="1"/>
  <c r="FS37" i="1"/>
  <c r="FS45" i="1"/>
  <c r="FY14" i="1"/>
  <c r="FY23" i="1"/>
  <c r="FY31" i="1"/>
  <c r="FY37" i="1"/>
  <c r="FY45" i="1"/>
  <c r="FZ14" i="1"/>
  <c r="FZ23" i="1"/>
  <c r="FZ31" i="1"/>
  <c r="FZ37" i="1"/>
  <c r="FZ45" i="1"/>
  <c r="GA14" i="1"/>
  <c r="GA23" i="1"/>
  <c r="GA31" i="1"/>
  <c r="GA37" i="1"/>
  <c r="GA45" i="1"/>
  <c r="GB14" i="1"/>
  <c r="GB23" i="1"/>
  <c r="GB31" i="1"/>
  <c r="GB37" i="1"/>
  <c r="GB45" i="1"/>
  <c r="GC14" i="1"/>
  <c r="GC23" i="1"/>
  <c r="GC31" i="1"/>
  <c r="GC37" i="1"/>
  <c r="GC45" i="1"/>
  <c r="GD14" i="1"/>
  <c r="GD23" i="1"/>
  <c r="GD31" i="1"/>
  <c r="GD37" i="1"/>
  <c r="GD45" i="1"/>
  <c r="GE45" i="1"/>
  <c r="GE31" i="1"/>
  <c r="GE28" i="1"/>
  <c r="GE27" i="1"/>
  <c r="GE26" i="1"/>
  <c r="GE23" i="1"/>
  <c r="GE18" i="1"/>
  <c r="GE17" i="1"/>
  <c r="GE14" i="1"/>
  <c r="GE6" i="1"/>
  <c r="FK46" i="1"/>
  <c r="EW14" i="1"/>
  <c r="EX6" i="1"/>
  <c r="EX7" i="1"/>
  <c r="EX8" i="1"/>
  <c r="FD14" i="1"/>
  <c r="EW23" i="1"/>
  <c r="EX17" i="1"/>
  <c r="EX18" i="1"/>
  <c r="EX19" i="1"/>
  <c r="EX20" i="1"/>
  <c r="EX21" i="1"/>
  <c r="EX22" i="1"/>
  <c r="FD23" i="1"/>
  <c r="EW31" i="1"/>
  <c r="EX26" i="1"/>
  <c r="EX27" i="1"/>
  <c r="EX28" i="1"/>
  <c r="FD31" i="1"/>
  <c r="FD37" i="1"/>
  <c r="FD45" i="1"/>
  <c r="FC14" i="1"/>
  <c r="FC23" i="1"/>
  <c r="FC31" i="1"/>
  <c r="FC37" i="1"/>
  <c r="FC45" i="1"/>
  <c r="FB14" i="1"/>
  <c r="FB23" i="1"/>
  <c r="FB31" i="1"/>
  <c r="FB37" i="1"/>
  <c r="FB45" i="1"/>
  <c r="FA14" i="1"/>
  <c r="FA23" i="1"/>
  <c r="FA31" i="1"/>
  <c r="FA37" i="1"/>
  <c r="FA45" i="1"/>
  <c r="EZ14" i="1"/>
  <c r="EZ23" i="1"/>
  <c r="EZ31" i="1"/>
  <c r="EZ37" i="1"/>
  <c r="EZ45" i="1"/>
  <c r="EY14" i="1"/>
  <c r="EY23" i="1"/>
  <c r="EY31" i="1"/>
  <c r="EY37" i="1"/>
  <c r="EY45" i="1"/>
  <c r="FE14" i="1"/>
  <c r="FE23" i="1"/>
  <c r="FE31" i="1"/>
  <c r="FE37" i="1"/>
  <c r="FE45" i="1"/>
  <c r="FF14" i="1"/>
  <c r="FF23" i="1"/>
  <c r="FF31" i="1"/>
  <c r="FF37" i="1"/>
  <c r="FF45" i="1"/>
  <c r="FG14" i="1"/>
  <c r="FG23" i="1"/>
  <c r="FG31" i="1"/>
  <c r="FG37" i="1"/>
  <c r="FG45" i="1"/>
  <c r="FH14" i="1"/>
  <c r="FH23" i="1"/>
  <c r="FH31" i="1"/>
  <c r="FH37" i="1"/>
  <c r="FH45" i="1"/>
  <c r="FI14" i="1"/>
  <c r="FI23" i="1"/>
  <c r="FI31" i="1"/>
  <c r="FI37" i="1"/>
  <c r="FI45" i="1"/>
  <c r="FJ14" i="1"/>
  <c r="FJ23" i="1"/>
  <c r="FJ31" i="1"/>
  <c r="FJ37" i="1"/>
  <c r="FJ45" i="1"/>
  <c r="FK45" i="1"/>
  <c r="FK37" i="1"/>
  <c r="FK36" i="1"/>
  <c r="FK35" i="1"/>
  <c r="FK34" i="1"/>
  <c r="FK31" i="1"/>
  <c r="FK28" i="1"/>
  <c r="FK27" i="1"/>
  <c r="FK26" i="1"/>
  <c r="FK23" i="1"/>
  <c r="FK22" i="1"/>
  <c r="FK21" i="1"/>
  <c r="FK20" i="1"/>
  <c r="FK19" i="1"/>
  <c r="FK18" i="1"/>
  <c r="FK17" i="1"/>
  <c r="FK14" i="1"/>
  <c r="FK8" i="1"/>
  <c r="FK7" i="1"/>
  <c r="FK6" i="1"/>
  <c r="EO46" i="1"/>
  <c r="EA14" i="1"/>
  <c r="EB6" i="1"/>
  <c r="EB7" i="1"/>
  <c r="EB8" i="1"/>
  <c r="EB9" i="1"/>
  <c r="EB10" i="1"/>
  <c r="EH14" i="1"/>
  <c r="EA23" i="1"/>
  <c r="EB17" i="1"/>
  <c r="EB18" i="1"/>
  <c r="EB19" i="1"/>
  <c r="EH23" i="1"/>
  <c r="EA31" i="1"/>
  <c r="EB26" i="1"/>
  <c r="EB27" i="1"/>
  <c r="EB28" i="1"/>
  <c r="EB29" i="1"/>
  <c r="EH31" i="1"/>
  <c r="EA37" i="1"/>
  <c r="CK37" i="1"/>
  <c r="EB34" i="1"/>
  <c r="EB35" i="1"/>
  <c r="EB36" i="1"/>
  <c r="EH37" i="1"/>
  <c r="EH45" i="1"/>
  <c r="EG14" i="1"/>
  <c r="EG23" i="1"/>
  <c r="EG31" i="1"/>
  <c r="EG37" i="1"/>
  <c r="EG45" i="1"/>
  <c r="EF14" i="1"/>
  <c r="EF23" i="1"/>
  <c r="EF31" i="1"/>
  <c r="EF37" i="1"/>
  <c r="EF45" i="1"/>
  <c r="EE14" i="1"/>
  <c r="EE23" i="1"/>
  <c r="EE31" i="1"/>
  <c r="EE37" i="1"/>
  <c r="EE45" i="1"/>
  <c r="ED14" i="1"/>
  <c r="ED23" i="1"/>
  <c r="ED31" i="1"/>
  <c r="ED37" i="1"/>
  <c r="ED45" i="1"/>
  <c r="EC14" i="1"/>
  <c r="EC23" i="1"/>
  <c r="EC31" i="1"/>
  <c r="EC37" i="1"/>
  <c r="EC45" i="1"/>
  <c r="EI14" i="1"/>
  <c r="EI23" i="1"/>
  <c r="EI31" i="1"/>
  <c r="EI37" i="1"/>
  <c r="EI45" i="1"/>
  <c r="EJ14" i="1"/>
  <c r="EJ23" i="1"/>
  <c r="EJ31" i="1"/>
  <c r="EJ37" i="1"/>
  <c r="EJ45" i="1"/>
  <c r="EK14" i="1"/>
  <c r="EK23" i="1"/>
  <c r="EK31" i="1"/>
  <c r="EK37" i="1"/>
  <c r="EK45" i="1"/>
  <c r="EL14" i="1"/>
  <c r="EL23" i="1"/>
  <c r="EL31" i="1"/>
  <c r="EL37" i="1"/>
  <c r="EL45" i="1"/>
  <c r="EM14" i="1"/>
  <c r="EM23" i="1"/>
  <c r="EM31" i="1"/>
  <c r="EM37" i="1"/>
  <c r="EM45" i="1"/>
  <c r="EN14" i="1"/>
  <c r="EN23" i="1"/>
  <c r="EN31" i="1"/>
  <c r="EN37" i="1"/>
  <c r="EN45" i="1"/>
  <c r="EO45" i="1"/>
  <c r="EO31" i="1"/>
  <c r="EO29" i="1"/>
  <c r="EO28" i="1"/>
  <c r="EO27" i="1"/>
  <c r="EO26" i="1"/>
  <c r="EO23" i="1"/>
  <c r="EO19" i="1"/>
  <c r="EO18" i="1"/>
  <c r="EO17" i="1"/>
  <c r="EO14" i="1"/>
  <c r="EO10" i="1"/>
  <c r="EO9" i="1"/>
  <c r="EO8" i="1"/>
  <c r="EO7" i="1"/>
  <c r="EO6" i="1"/>
  <c r="DS46" i="1"/>
  <c r="DE14" i="1"/>
  <c r="DF6" i="1"/>
  <c r="DL14" i="1"/>
  <c r="DE23" i="1"/>
  <c r="DF17" i="1"/>
  <c r="DF18" i="1"/>
  <c r="DL23" i="1"/>
  <c r="DE31" i="1"/>
  <c r="DF26" i="1"/>
  <c r="DF27" i="1"/>
  <c r="DF28" i="1"/>
  <c r="DF29" i="1"/>
  <c r="DL31" i="1"/>
  <c r="DE37" i="1"/>
  <c r="DF34" i="1"/>
  <c r="DF35" i="1"/>
  <c r="DF36" i="1"/>
  <c r="DL37" i="1"/>
  <c r="DL45" i="1"/>
  <c r="DK14" i="1"/>
  <c r="DK23" i="1"/>
  <c r="DK31" i="1"/>
  <c r="DK37" i="1"/>
  <c r="DK45" i="1"/>
  <c r="DJ14" i="1"/>
  <c r="DJ23" i="1"/>
  <c r="DJ31" i="1"/>
  <c r="DJ37" i="1"/>
  <c r="DJ45" i="1"/>
  <c r="DI14" i="1"/>
  <c r="DI23" i="1"/>
  <c r="DI31" i="1"/>
  <c r="DI37" i="1"/>
  <c r="DI45" i="1"/>
  <c r="DH14" i="1"/>
  <c r="DH23" i="1"/>
  <c r="DH31" i="1"/>
  <c r="DH37" i="1"/>
  <c r="DH45" i="1"/>
  <c r="DG14" i="1"/>
  <c r="DG23" i="1"/>
  <c r="DG31" i="1"/>
  <c r="DG37" i="1"/>
  <c r="DG45" i="1"/>
  <c r="DM14" i="1"/>
  <c r="DM23" i="1"/>
  <c r="DM31" i="1"/>
  <c r="DM37" i="1"/>
  <c r="DM45" i="1"/>
  <c r="DN14" i="1"/>
  <c r="DN23" i="1"/>
  <c r="DN31" i="1"/>
  <c r="DN37" i="1"/>
  <c r="DN45" i="1"/>
  <c r="DO14" i="1"/>
  <c r="DO23" i="1"/>
  <c r="DO31" i="1"/>
  <c r="DO37" i="1"/>
  <c r="DO45" i="1"/>
  <c r="DP14" i="1"/>
  <c r="DP23" i="1"/>
  <c r="DP31" i="1"/>
  <c r="DP37" i="1"/>
  <c r="DP45" i="1"/>
  <c r="DQ14" i="1"/>
  <c r="DQ23" i="1"/>
  <c r="DQ31" i="1"/>
  <c r="DQ37" i="1"/>
  <c r="DQ45" i="1"/>
  <c r="DR14" i="1"/>
  <c r="DR23" i="1"/>
  <c r="DR31" i="1"/>
  <c r="DR37" i="1"/>
  <c r="DR45" i="1"/>
  <c r="DS45" i="1"/>
  <c r="DS31" i="1"/>
  <c r="DS29" i="1"/>
  <c r="DS28" i="1"/>
  <c r="DS27" i="1"/>
  <c r="DS26" i="1"/>
  <c r="DS23" i="1"/>
  <c r="DS18" i="1"/>
  <c r="DS17" i="1"/>
  <c r="DS14" i="1"/>
  <c r="DS6" i="1"/>
  <c r="CY46" i="1"/>
  <c r="CK14" i="1"/>
  <c r="CL6" i="1"/>
  <c r="CL7" i="1"/>
  <c r="CL8" i="1"/>
  <c r="CL9" i="1"/>
  <c r="CR14" i="1"/>
  <c r="CK23" i="1"/>
  <c r="CL17" i="1"/>
  <c r="CL18" i="1"/>
  <c r="CL19" i="1"/>
  <c r="CL20" i="1"/>
  <c r="CL21" i="1"/>
  <c r="CL22" i="1"/>
  <c r="CR23" i="1"/>
  <c r="CK31" i="1"/>
  <c r="CL26" i="1"/>
  <c r="CL27" i="1"/>
  <c r="CL28" i="1"/>
  <c r="CR31" i="1"/>
  <c r="CL34" i="1"/>
  <c r="CL35" i="1"/>
  <c r="CL36" i="1"/>
  <c r="CR37" i="1"/>
  <c r="CR45" i="1"/>
  <c r="CQ14" i="1"/>
  <c r="CQ23" i="1"/>
  <c r="CQ31" i="1"/>
  <c r="CQ37" i="1"/>
  <c r="CQ45" i="1"/>
  <c r="CP14" i="1"/>
  <c r="CP23" i="1"/>
  <c r="CP31" i="1"/>
  <c r="CP37" i="1"/>
  <c r="CP45" i="1"/>
  <c r="CO14" i="1"/>
  <c r="CO23" i="1"/>
  <c r="CO31" i="1"/>
  <c r="CO37" i="1"/>
  <c r="CO45" i="1"/>
  <c r="CN14" i="1"/>
  <c r="CN23" i="1"/>
  <c r="CN31" i="1"/>
  <c r="CN37" i="1"/>
  <c r="CN45" i="1"/>
  <c r="CM14" i="1"/>
  <c r="CM23" i="1"/>
  <c r="CM31" i="1"/>
  <c r="CM37" i="1"/>
  <c r="CM45" i="1"/>
  <c r="CS14" i="1"/>
  <c r="CS23" i="1"/>
  <c r="CS31" i="1"/>
  <c r="CS37" i="1"/>
  <c r="CS45" i="1"/>
  <c r="CT14" i="1"/>
  <c r="CT23" i="1"/>
  <c r="CT31" i="1"/>
  <c r="CT37" i="1"/>
  <c r="CT45" i="1"/>
  <c r="CU14" i="1"/>
  <c r="CU23" i="1"/>
  <c r="CU31" i="1"/>
  <c r="CU37" i="1"/>
  <c r="CU45" i="1"/>
  <c r="CV14" i="1"/>
  <c r="CV23" i="1"/>
  <c r="CV31" i="1"/>
  <c r="CV37" i="1"/>
  <c r="CV45" i="1"/>
  <c r="CW14" i="1"/>
  <c r="CW23" i="1"/>
  <c r="CW31" i="1"/>
  <c r="CW37" i="1"/>
  <c r="CW45" i="1"/>
  <c r="CX14" i="1"/>
  <c r="CX23" i="1"/>
  <c r="CX31" i="1"/>
  <c r="CX37" i="1"/>
  <c r="CX45" i="1"/>
  <c r="CY45" i="1"/>
  <c r="CY37" i="1"/>
  <c r="CY36" i="1"/>
  <c r="CY35" i="1"/>
  <c r="CY34" i="1"/>
  <c r="CY31" i="1"/>
  <c r="CY28" i="1"/>
  <c r="CY27" i="1"/>
  <c r="CY26" i="1"/>
  <c r="CY23" i="1"/>
  <c r="CY22" i="1"/>
  <c r="CY21" i="1"/>
  <c r="CY20" i="1"/>
  <c r="CY19" i="1"/>
  <c r="CY18" i="1"/>
  <c r="CY17" i="1"/>
  <c r="CY14" i="1"/>
  <c r="CY9" i="1"/>
  <c r="CY8" i="1"/>
  <c r="CY7" i="1"/>
  <c r="CY6" i="1"/>
  <c r="CC46" i="1"/>
  <c r="BO14" i="1"/>
  <c r="BP6" i="1"/>
  <c r="BP7" i="1"/>
  <c r="BP8" i="1"/>
  <c r="BV14" i="1"/>
  <c r="BO23" i="1"/>
  <c r="BP17" i="1"/>
  <c r="BP18" i="1"/>
  <c r="BP19" i="1"/>
  <c r="BP20" i="1"/>
  <c r="BV23" i="1"/>
  <c r="BO31" i="1"/>
  <c r="BP26" i="1"/>
  <c r="BP27" i="1"/>
  <c r="BP28" i="1"/>
  <c r="BV31" i="1"/>
  <c r="BO37" i="1"/>
  <c r="BP34" i="1"/>
  <c r="BP35" i="1"/>
  <c r="BV37" i="1"/>
  <c r="BV45" i="1"/>
  <c r="BU14" i="1"/>
  <c r="BU23" i="1"/>
  <c r="BU31" i="1"/>
  <c r="BU37" i="1"/>
  <c r="BU45" i="1"/>
  <c r="BT14" i="1"/>
  <c r="BT23" i="1"/>
  <c r="BT31" i="1"/>
  <c r="BT37" i="1"/>
  <c r="BT45" i="1"/>
  <c r="BS14" i="1"/>
  <c r="BS23" i="1"/>
  <c r="BS31" i="1"/>
  <c r="BS37" i="1"/>
  <c r="BS45" i="1"/>
  <c r="BR14" i="1"/>
  <c r="BR23" i="1"/>
  <c r="BR31" i="1"/>
  <c r="BR37" i="1"/>
  <c r="BR45" i="1"/>
  <c r="BQ14" i="1"/>
  <c r="BQ23" i="1"/>
  <c r="BQ31" i="1"/>
  <c r="BQ37" i="1"/>
  <c r="BQ45" i="1"/>
  <c r="BW14" i="1"/>
  <c r="BW23" i="1"/>
  <c r="BW31" i="1"/>
  <c r="BW37" i="1"/>
  <c r="BW45" i="1"/>
  <c r="BX14" i="1"/>
  <c r="BX23" i="1"/>
  <c r="BX31" i="1"/>
  <c r="BX37" i="1"/>
  <c r="BX45" i="1"/>
  <c r="BY14" i="1"/>
  <c r="BY23" i="1"/>
  <c r="BY31" i="1"/>
  <c r="BY37" i="1"/>
  <c r="BY45" i="1"/>
  <c r="BZ14" i="1"/>
  <c r="BZ23" i="1"/>
  <c r="BZ31" i="1"/>
  <c r="BZ37" i="1"/>
  <c r="BZ45" i="1"/>
  <c r="CA14" i="1"/>
  <c r="CA23" i="1"/>
  <c r="CA31" i="1"/>
  <c r="CA37" i="1"/>
  <c r="CA45" i="1"/>
  <c r="CB14" i="1"/>
  <c r="CB23" i="1"/>
  <c r="CB31" i="1"/>
  <c r="CB37" i="1"/>
  <c r="CB45" i="1"/>
  <c r="CC45" i="1"/>
  <c r="CC37" i="1"/>
  <c r="CC35" i="1"/>
  <c r="CC34" i="1"/>
  <c r="CC31" i="1"/>
  <c r="CC28" i="1"/>
  <c r="CC27" i="1"/>
  <c r="CC26" i="1"/>
  <c r="CC23" i="1"/>
  <c r="CC20" i="1"/>
  <c r="CC19" i="1"/>
  <c r="CC18" i="1"/>
  <c r="CC17" i="1"/>
  <c r="CC14" i="1"/>
  <c r="CC8" i="1"/>
  <c r="CC7" i="1"/>
  <c r="CC6" i="1"/>
  <c r="BI46" i="1"/>
  <c r="AU14" i="1"/>
  <c r="AV6" i="1"/>
  <c r="AV7" i="1"/>
  <c r="AV8" i="1"/>
  <c r="BB14" i="1"/>
  <c r="AU23" i="1"/>
  <c r="AV17" i="1"/>
  <c r="BB23" i="1"/>
  <c r="AU31" i="1"/>
  <c r="AV26" i="1"/>
  <c r="AV27" i="1"/>
  <c r="AV28" i="1"/>
  <c r="BB31" i="1"/>
  <c r="AU37" i="1"/>
  <c r="BB37" i="1"/>
  <c r="BB45" i="1"/>
  <c r="BA14" i="1"/>
  <c r="BA23" i="1"/>
  <c r="BA31" i="1"/>
  <c r="BA37" i="1"/>
  <c r="BA45" i="1"/>
  <c r="AZ14" i="1"/>
  <c r="AZ23" i="1"/>
  <c r="AZ31" i="1"/>
  <c r="AZ37" i="1"/>
  <c r="AZ45" i="1"/>
  <c r="AY14" i="1"/>
  <c r="AY23" i="1"/>
  <c r="AY31" i="1"/>
  <c r="AY37" i="1"/>
  <c r="AY45" i="1"/>
  <c r="AX14" i="1"/>
  <c r="AX23" i="1"/>
  <c r="AX31" i="1"/>
  <c r="AX37" i="1"/>
  <c r="AX45" i="1"/>
  <c r="AW14" i="1"/>
  <c r="AW23" i="1"/>
  <c r="AW31" i="1"/>
  <c r="AW37" i="1"/>
  <c r="AW45" i="1"/>
  <c r="BC14" i="1"/>
  <c r="BC23" i="1"/>
  <c r="BC31" i="1"/>
  <c r="BC37" i="1"/>
  <c r="BC45" i="1"/>
  <c r="BD14" i="1"/>
  <c r="BD23" i="1"/>
  <c r="BD31" i="1"/>
  <c r="BD37" i="1"/>
  <c r="BD45" i="1"/>
  <c r="BE14" i="1"/>
  <c r="BE23" i="1"/>
  <c r="BE31" i="1"/>
  <c r="BE37" i="1"/>
  <c r="BE45" i="1"/>
  <c r="BF14" i="1"/>
  <c r="BF23" i="1"/>
  <c r="BF31" i="1"/>
  <c r="BF37" i="1"/>
  <c r="BF45" i="1"/>
  <c r="BG14" i="1"/>
  <c r="BG23" i="1"/>
  <c r="BG31" i="1"/>
  <c r="BG37" i="1"/>
  <c r="BG45" i="1"/>
  <c r="BH14" i="1"/>
  <c r="BH23" i="1"/>
  <c r="BH31" i="1"/>
  <c r="BH37" i="1"/>
  <c r="BH45" i="1"/>
  <c r="BI45" i="1"/>
  <c r="BI31" i="1"/>
  <c r="BI28" i="1"/>
  <c r="BI27" i="1"/>
  <c r="BI26" i="1"/>
  <c r="BI23" i="1"/>
  <c r="BI17" i="1"/>
  <c r="BI14" i="1"/>
  <c r="BI8" i="1"/>
  <c r="BI7" i="1"/>
  <c r="BI6" i="1"/>
  <c r="AM46" i="1"/>
  <c r="Y14" i="1"/>
  <c r="Z6" i="1"/>
  <c r="Z7" i="1"/>
  <c r="Z8" i="1"/>
  <c r="Z9" i="1"/>
  <c r="AF14" i="1"/>
  <c r="Y23" i="1"/>
  <c r="Z17" i="1"/>
  <c r="Z18" i="1"/>
  <c r="AF23" i="1"/>
  <c r="Y31" i="1"/>
  <c r="Z26" i="1"/>
  <c r="Z27" i="1"/>
  <c r="Z28" i="1"/>
  <c r="Z29" i="1"/>
  <c r="Z30" i="1"/>
  <c r="AF31" i="1"/>
  <c r="Y37" i="1"/>
  <c r="AF37" i="1"/>
  <c r="AF45" i="1"/>
  <c r="AE14" i="1"/>
  <c r="AE23" i="1"/>
  <c r="AE31" i="1"/>
  <c r="AE37" i="1"/>
  <c r="AE45" i="1"/>
  <c r="AD14" i="1"/>
  <c r="AD23" i="1"/>
  <c r="AD31" i="1"/>
  <c r="AD37" i="1"/>
  <c r="AD45" i="1"/>
  <c r="AC14" i="1"/>
  <c r="AC23" i="1"/>
  <c r="AC31" i="1"/>
  <c r="AC37" i="1"/>
  <c r="AC45" i="1"/>
  <c r="AB14" i="1"/>
  <c r="AB23" i="1"/>
  <c r="AB31" i="1"/>
  <c r="AB37" i="1"/>
  <c r="AB45" i="1"/>
  <c r="AA14" i="1"/>
  <c r="AA23" i="1"/>
  <c r="AA31" i="1"/>
  <c r="AA37" i="1"/>
  <c r="AA45" i="1"/>
  <c r="AG14" i="1"/>
  <c r="AG23" i="1"/>
  <c r="AG31" i="1"/>
  <c r="AG37" i="1"/>
  <c r="AG45" i="1"/>
  <c r="AH14" i="1"/>
  <c r="AH23" i="1"/>
  <c r="AH31" i="1"/>
  <c r="AH37" i="1"/>
  <c r="AH45" i="1"/>
  <c r="AI14" i="1"/>
  <c r="AI23" i="1"/>
  <c r="AI31" i="1"/>
  <c r="AI37" i="1"/>
  <c r="AI45" i="1"/>
  <c r="AJ14" i="1"/>
  <c r="AJ23" i="1"/>
  <c r="AJ31" i="1"/>
  <c r="AJ37" i="1"/>
  <c r="AJ45" i="1"/>
  <c r="AK14" i="1"/>
  <c r="AK23" i="1"/>
  <c r="AK31" i="1"/>
  <c r="AK37" i="1"/>
  <c r="AK45" i="1"/>
  <c r="AL14" i="1"/>
  <c r="AL23" i="1"/>
  <c r="AL31" i="1"/>
  <c r="AL37" i="1"/>
  <c r="AL45" i="1"/>
  <c r="AM45" i="1"/>
  <c r="AM31" i="1"/>
  <c r="AM30" i="1"/>
  <c r="AM29" i="1"/>
  <c r="AM28" i="1"/>
  <c r="AM27" i="1"/>
  <c r="AM26" i="1"/>
  <c r="AM23" i="1"/>
  <c r="AM18" i="1"/>
  <c r="AM17" i="1"/>
  <c r="AM14" i="1"/>
  <c r="AM9" i="1"/>
  <c r="AM8" i="1"/>
  <c r="AM7" i="1"/>
  <c r="AM6" i="1"/>
  <c r="S46" i="1"/>
  <c r="L14" i="1"/>
  <c r="F14" i="1"/>
  <c r="L23" i="1"/>
  <c r="F23" i="1"/>
  <c r="L31" i="1"/>
  <c r="F31" i="1"/>
  <c r="L37" i="1"/>
  <c r="F37" i="1"/>
  <c r="L45" i="1"/>
  <c r="K14" i="1"/>
  <c r="K23" i="1"/>
  <c r="K31" i="1"/>
  <c r="K37" i="1"/>
  <c r="K45" i="1"/>
  <c r="J14" i="1"/>
  <c r="J23" i="1"/>
  <c r="J31" i="1"/>
  <c r="J37" i="1"/>
  <c r="J45" i="1"/>
  <c r="I14" i="1"/>
  <c r="I23" i="1"/>
  <c r="I31" i="1"/>
  <c r="I37" i="1"/>
  <c r="I45" i="1"/>
  <c r="H14" i="1"/>
  <c r="H23" i="1"/>
  <c r="H31" i="1"/>
  <c r="H37" i="1"/>
  <c r="H45" i="1"/>
  <c r="G14" i="1"/>
  <c r="G23" i="1"/>
  <c r="G31" i="1"/>
  <c r="G37" i="1"/>
  <c r="G45" i="1"/>
  <c r="M14" i="1"/>
  <c r="M23" i="1"/>
  <c r="M31" i="1"/>
  <c r="M37" i="1"/>
  <c r="M45" i="1"/>
  <c r="N14" i="1"/>
  <c r="N23" i="1"/>
  <c r="N31" i="1"/>
  <c r="N37" i="1"/>
  <c r="N45" i="1"/>
  <c r="O14" i="1"/>
  <c r="O23" i="1"/>
  <c r="O31" i="1"/>
  <c r="O37" i="1"/>
  <c r="O45" i="1"/>
  <c r="P14" i="1"/>
  <c r="P23" i="1"/>
  <c r="P31" i="1"/>
  <c r="P37" i="1"/>
  <c r="P45" i="1"/>
  <c r="Q14" i="1"/>
  <c r="Q23" i="1"/>
  <c r="Q31" i="1"/>
  <c r="Q37" i="1"/>
  <c r="Q45" i="1"/>
  <c r="R14" i="1"/>
  <c r="R23" i="1"/>
  <c r="R31" i="1"/>
  <c r="R37" i="1"/>
  <c r="R45" i="1"/>
  <c r="S45" i="1"/>
  <c r="S31" i="1"/>
  <c r="S26" i="1"/>
  <c r="S23" i="1"/>
  <c r="S17" i="1"/>
  <c r="S14" i="1"/>
  <c r="S6" i="1"/>
  <c r="HG50" i="1"/>
  <c r="HG52" i="1"/>
  <c r="AP5" i="5"/>
  <c r="AQ5" i="5"/>
  <c r="HH50" i="1"/>
  <c r="HH52" i="1"/>
  <c r="AP6" i="5"/>
  <c r="HI50" i="1"/>
  <c r="HI52" i="1"/>
  <c r="AP7" i="5"/>
  <c r="HJ50" i="1"/>
  <c r="HJ52" i="1"/>
  <c r="AP8" i="5"/>
  <c r="HK50" i="1"/>
  <c r="HK52" i="1"/>
  <c r="AP9" i="5"/>
  <c r="HL50" i="1"/>
  <c r="HL52" i="1"/>
  <c r="AP10" i="5"/>
  <c r="HM50" i="1"/>
  <c r="HM52" i="1"/>
  <c r="AP11" i="5"/>
  <c r="HN50" i="1"/>
  <c r="HN52" i="1"/>
  <c r="AP12" i="5"/>
  <c r="HO50" i="1"/>
  <c r="HO52" i="1"/>
  <c r="AP13" i="5"/>
  <c r="HP50" i="1"/>
  <c r="HP52" i="1"/>
  <c r="AP14" i="5"/>
  <c r="HQ50" i="1"/>
  <c r="HQ52" i="1"/>
  <c r="AP15" i="5"/>
  <c r="HR50" i="1"/>
  <c r="HR52" i="1"/>
  <c r="AP16" i="5"/>
  <c r="AQ16" i="5"/>
  <c r="AR16" i="5"/>
  <c r="AQ15" i="5"/>
  <c r="AR15" i="5"/>
  <c r="AQ14" i="5"/>
  <c r="AR14" i="5"/>
  <c r="AQ13" i="5"/>
  <c r="AR13" i="5"/>
  <c r="AQ12" i="5"/>
  <c r="AR12" i="5"/>
  <c r="AQ11" i="5"/>
  <c r="AR11" i="5"/>
  <c r="AQ10" i="5"/>
  <c r="AR10" i="5"/>
  <c r="AQ9" i="5"/>
  <c r="AR9" i="5"/>
  <c r="AQ8" i="5"/>
  <c r="AR8" i="5"/>
  <c r="AQ7" i="5"/>
  <c r="AR7" i="5"/>
  <c r="AQ6" i="5"/>
  <c r="AR6" i="5"/>
  <c r="AR5" i="5"/>
  <c r="AR4" i="5"/>
  <c r="GM50" i="1"/>
  <c r="GM52" i="1"/>
  <c r="AL5" i="5"/>
  <c r="AM5" i="5"/>
  <c r="GN50" i="1"/>
  <c r="GN52" i="1"/>
  <c r="AL6" i="5"/>
  <c r="GO50" i="1"/>
  <c r="GO52" i="1"/>
  <c r="AL7" i="5"/>
  <c r="GP50" i="1"/>
  <c r="GP52" i="1"/>
  <c r="AL8" i="5"/>
  <c r="GQ50" i="1"/>
  <c r="GQ52" i="1"/>
  <c r="AL9" i="5"/>
  <c r="GR50" i="1"/>
  <c r="GR52" i="1"/>
  <c r="AL10" i="5"/>
  <c r="GS50" i="1"/>
  <c r="GS52" i="1"/>
  <c r="AL11" i="5"/>
  <c r="GT50" i="1"/>
  <c r="GT52" i="1"/>
  <c r="AL12" i="5"/>
  <c r="GU50" i="1"/>
  <c r="GU52" i="1"/>
  <c r="AL13" i="5"/>
  <c r="GV50" i="1"/>
  <c r="GV52" i="1"/>
  <c r="AL14" i="5"/>
  <c r="GW50" i="1"/>
  <c r="GW52" i="1"/>
  <c r="AL15" i="5"/>
  <c r="GX50" i="1"/>
  <c r="GX52" i="1"/>
  <c r="AL16" i="5"/>
  <c r="AM16" i="5"/>
  <c r="AN16" i="5"/>
  <c r="AM15" i="5"/>
  <c r="AN15" i="5"/>
  <c r="AM14" i="5"/>
  <c r="AN14" i="5"/>
  <c r="AM13" i="5"/>
  <c r="AN13" i="5"/>
  <c r="AM12" i="5"/>
  <c r="AN12" i="5"/>
  <c r="AM11" i="5"/>
  <c r="AN11" i="5"/>
  <c r="AM10" i="5"/>
  <c r="AN10" i="5"/>
  <c r="AM9" i="5"/>
  <c r="AN9" i="5"/>
  <c r="AM8" i="5"/>
  <c r="AN8" i="5"/>
  <c r="AM7" i="5"/>
  <c r="AN7" i="5"/>
  <c r="AM6" i="5"/>
  <c r="AN6" i="5"/>
  <c r="AN5" i="5"/>
  <c r="AN4" i="5"/>
  <c r="FS50" i="1"/>
  <c r="FS52" i="1"/>
  <c r="AH5" i="5"/>
  <c r="AI5" i="5"/>
  <c r="FT50" i="1"/>
  <c r="FT52" i="1"/>
  <c r="AH6" i="5"/>
  <c r="FU50" i="1"/>
  <c r="FU52" i="1"/>
  <c r="AH7" i="5"/>
  <c r="FV50" i="1"/>
  <c r="FV52" i="1"/>
  <c r="AH8" i="5"/>
  <c r="FW50" i="1"/>
  <c r="FW52" i="1"/>
  <c r="AH9" i="5"/>
  <c r="FX50" i="1"/>
  <c r="FX52" i="1"/>
  <c r="AH10" i="5"/>
  <c r="FY50" i="1"/>
  <c r="FY52" i="1"/>
  <c r="AH11" i="5"/>
  <c r="FZ50" i="1"/>
  <c r="FZ52" i="1"/>
  <c r="AH12" i="5"/>
  <c r="GA50" i="1"/>
  <c r="GA52" i="1"/>
  <c r="AH13" i="5"/>
  <c r="GB50" i="1"/>
  <c r="GB52" i="1"/>
  <c r="AH14" i="5"/>
  <c r="GC50" i="1"/>
  <c r="GC52" i="1"/>
  <c r="AH15" i="5"/>
  <c r="GD50" i="1"/>
  <c r="GD52" i="1"/>
  <c r="AH16" i="5"/>
  <c r="AI16" i="5"/>
  <c r="AJ16" i="5"/>
  <c r="AI15" i="5"/>
  <c r="AJ15" i="5"/>
  <c r="AI14" i="5"/>
  <c r="AJ14" i="5"/>
  <c r="AI13" i="5"/>
  <c r="AJ13" i="5"/>
  <c r="AI12" i="5"/>
  <c r="AJ12" i="5"/>
  <c r="AI11" i="5"/>
  <c r="AJ11" i="5"/>
  <c r="AI10" i="5"/>
  <c r="AJ10" i="5"/>
  <c r="AI9" i="5"/>
  <c r="AJ9" i="5"/>
  <c r="AI8" i="5"/>
  <c r="AJ8" i="5"/>
  <c r="AI7" i="5"/>
  <c r="AJ7" i="5"/>
  <c r="AI6" i="5"/>
  <c r="AJ6" i="5"/>
  <c r="AJ5" i="5"/>
  <c r="AJ4" i="5"/>
  <c r="EY50" i="1"/>
  <c r="EY52" i="1"/>
  <c r="AD5" i="5"/>
  <c r="AE5" i="5"/>
  <c r="EZ50" i="1"/>
  <c r="EZ52" i="1"/>
  <c r="AD6" i="5"/>
  <c r="FA50" i="1"/>
  <c r="FA52" i="1"/>
  <c r="AD7" i="5"/>
  <c r="FB50" i="1"/>
  <c r="FB52" i="1"/>
  <c r="AD8" i="5"/>
  <c r="FC50" i="1"/>
  <c r="FC52" i="1"/>
  <c r="AD9" i="5"/>
  <c r="FD50" i="1"/>
  <c r="FD52" i="1"/>
  <c r="AD10" i="5"/>
  <c r="FE50" i="1"/>
  <c r="FE52" i="1"/>
  <c r="AD11" i="5"/>
  <c r="FF50" i="1"/>
  <c r="FF52" i="1"/>
  <c r="AD12" i="5"/>
  <c r="FG50" i="1"/>
  <c r="FG52" i="1"/>
  <c r="AD13" i="5"/>
  <c r="FH50" i="1"/>
  <c r="FH52" i="1"/>
  <c r="AD14" i="5"/>
  <c r="FI50" i="1"/>
  <c r="FI52" i="1"/>
  <c r="AD15" i="5"/>
  <c r="FJ50" i="1"/>
  <c r="FJ52" i="1"/>
  <c r="AD16" i="5"/>
  <c r="AE16" i="5"/>
  <c r="AF16" i="5"/>
  <c r="AE15" i="5"/>
  <c r="AF15" i="5"/>
  <c r="AE14" i="5"/>
  <c r="AF14" i="5"/>
  <c r="AE13" i="5"/>
  <c r="AF13" i="5"/>
  <c r="AE12" i="5"/>
  <c r="AF12" i="5"/>
  <c r="AE11" i="5"/>
  <c r="AF11" i="5"/>
  <c r="AE10" i="5"/>
  <c r="AF10" i="5"/>
  <c r="AE9" i="5"/>
  <c r="AF9" i="5"/>
  <c r="AE8" i="5"/>
  <c r="AF8" i="5"/>
  <c r="AE7" i="5"/>
  <c r="AF7" i="5"/>
  <c r="AE6" i="5"/>
  <c r="AF6" i="5"/>
  <c r="AF5" i="5"/>
  <c r="AF4" i="5"/>
  <c r="EC50" i="1"/>
  <c r="EC52" i="1"/>
  <c r="Z5" i="5"/>
  <c r="AA5" i="5"/>
  <c r="ED50" i="1"/>
  <c r="ED52" i="1"/>
  <c r="Z6" i="5"/>
  <c r="EE50" i="1"/>
  <c r="EE52" i="1"/>
  <c r="Z7" i="5"/>
  <c r="EF50" i="1"/>
  <c r="EF52" i="1"/>
  <c r="Z8" i="5"/>
  <c r="EG50" i="1"/>
  <c r="EG52" i="1"/>
  <c r="Z9" i="5"/>
  <c r="EH50" i="1"/>
  <c r="EH52" i="1"/>
  <c r="Z10" i="5"/>
  <c r="EI50" i="1"/>
  <c r="EI52" i="1"/>
  <c r="Z11" i="5"/>
  <c r="EJ50" i="1"/>
  <c r="EJ52" i="1"/>
  <c r="Z12" i="5"/>
  <c r="EK50" i="1"/>
  <c r="EK52" i="1"/>
  <c r="Z13" i="5"/>
  <c r="EL50" i="1"/>
  <c r="EL52" i="1"/>
  <c r="Z14" i="5"/>
  <c r="EM50" i="1"/>
  <c r="EM52" i="1"/>
  <c r="Z15" i="5"/>
  <c r="EN50" i="1"/>
  <c r="EN52" i="1"/>
  <c r="Z16" i="5"/>
  <c r="AA16" i="5"/>
  <c r="AB16" i="5"/>
  <c r="AA15" i="5"/>
  <c r="AB15" i="5"/>
  <c r="AA14" i="5"/>
  <c r="AB14" i="5"/>
  <c r="AA13" i="5"/>
  <c r="AB13" i="5"/>
  <c r="AA12" i="5"/>
  <c r="AB12" i="5"/>
  <c r="AA11" i="5"/>
  <c r="AB11" i="5"/>
  <c r="AA10" i="5"/>
  <c r="AB10" i="5"/>
  <c r="AA9" i="5"/>
  <c r="AB9" i="5"/>
  <c r="AA8" i="5"/>
  <c r="AB8" i="5"/>
  <c r="AA7" i="5"/>
  <c r="AB7" i="5"/>
  <c r="AA6" i="5"/>
  <c r="AB6" i="5"/>
  <c r="AB5" i="5"/>
  <c r="AB4" i="5"/>
  <c r="DG50" i="1"/>
  <c r="DG52" i="1"/>
  <c r="V5" i="5"/>
  <c r="W5" i="5"/>
  <c r="DH50" i="1"/>
  <c r="DH52" i="1"/>
  <c r="V6" i="5"/>
  <c r="DI50" i="1"/>
  <c r="DI52" i="1"/>
  <c r="V7" i="5"/>
  <c r="DJ50" i="1"/>
  <c r="DJ52" i="1"/>
  <c r="V8" i="5"/>
  <c r="DK50" i="1"/>
  <c r="DK52" i="1"/>
  <c r="V9" i="5"/>
  <c r="DL50" i="1"/>
  <c r="DL52" i="1"/>
  <c r="V10" i="5"/>
  <c r="DM50" i="1"/>
  <c r="DM52" i="1"/>
  <c r="V11" i="5"/>
  <c r="DN50" i="1"/>
  <c r="DN52" i="1"/>
  <c r="V12" i="5"/>
  <c r="DO50" i="1"/>
  <c r="DO52" i="1"/>
  <c r="V13" i="5"/>
  <c r="DP50" i="1"/>
  <c r="DP52" i="1"/>
  <c r="V14" i="5"/>
  <c r="DQ50" i="1"/>
  <c r="DQ52" i="1"/>
  <c r="V15" i="5"/>
  <c r="DR50" i="1"/>
  <c r="DR52" i="1"/>
  <c r="V16" i="5"/>
  <c r="W16" i="5"/>
  <c r="X16" i="5"/>
  <c r="W15" i="5"/>
  <c r="X15" i="5"/>
  <c r="W14" i="5"/>
  <c r="X14" i="5"/>
  <c r="W13" i="5"/>
  <c r="X13" i="5"/>
  <c r="W12" i="5"/>
  <c r="X12" i="5"/>
  <c r="W11" i="5"/>
  <c r="X11" i="5"/>
  <c r="W10" i="5"/>
  <c r="X10" i="5"/>
  <c r="W9" i="5"/>
  <c r="X9" i="5"/>
  <c r="W8" i="5"/>
  <c r="X8" i="5"/>
  <c r="W7" i="5"/>
  <c r="X7" i="5"/>
  <c r="W6" i="5"/>
  <c r="X6" i="5"/>
  <c r="X5" i="5"/>
  <c r="X4" i="5"/>
  <c r="CM50" i="1"/>
  <c r="CM52" i="1"/>
  <c r="R5" i="5"/>
  <c r="S5" i="5"/>
  <c r="CN50" i="1"/>
  <c r="CN52" i="1"/>
  <c r="R6" i="5"/>
  <c r="CO50" i="1"/>
  <c r="CO52" i="1"/>
  <c r="R7" i="5"/>
  <c r="CP50" i="1"/>
  <c r="CP52" i="1"/>
  <c r="R8" i="5"/>
  <c r="CQ50" i="1"/>
  <c r="CQ52" i="1"/>
  <c r="R9" i="5"/>
  <c r="CR50" i="1"/>
  <c r="CR52" i="1"/>
  <c r="R10" i="5"/>
  <c r="CS50" i="1"/>
  <c r="CS52" i="1"/>
  <c r="R11" i="5"/>
  <c r="CT50" i="1"/>
  <c r="CT52" i="1"/>
  <c r="R12" i="5"/>
  <c r="CU50" i="1"/>
  <c r="CU52" i="1"/>
  <c r="R13" i="5"/>
  <c r="CV50" i="1"/>
  <c r="CV52" i="1"/>
  <c r="R14" i="5"/>
  <c r="CW50" i="1"/>
  <c r="CW52" i="1"/>
  <c r="R15" i="5"/>
  <c r="CX50" i="1"/>
  <c r="CX52" i="1"/>
  <c r="R16" i="5"/>
  <c r="S16" i="5"/>
  <c r="T16" i="5"/>
  <c r="S15" i="5"/>
  <c r="T15" i="5"/>
  <c r="S14" i="5"/>
  <c r="T14" i="5"/>
  <c r="S13" i="5"/>
  <c r="T13" i="5"/>
  <c r="S12" i="5"/>
  <c r="T12" i="5"/>
  <c r="S11" i="5"/>
  <c r="T11" i="5"/>
  <c r="S10" i="5"/>
  <c r="T10" i="5"/>
  <c r="S9" i="5"/>
  <c r="T9" i="5"/>
  <c r="S8" i="5"/>
  <c r="T8" i="5"/>
  <c r="S7" i="5"/>
  <c r="T7" i="5"/>
  <c r="S6" i="5"/>
  <c r="T6" i="5"/>
  <c r="T5" i="5"/>
  <c r="T4" i="5"/>
  <c r="R4" i="5"/>
  <c r="BQ50" i="1"/>
  <c r="BQ52" i="1"/>
  <c r="N5" i="5"/>
  <c r="O5" i="5"/>
  <c r="BR50" i="1"/>
  <c r="BR52" i="1"/>
  <c r="N6" i="5"/>
  <c r="BS50" i="1"/>
  <c r="BS52" i="1"/>
  <c r="N7" i="5"/>
  <c r="BT50" i="1"/>
  <c r="BT52" i="1"/>
  <c r="N8" i="5"/>
  <c r="BU50" i="1"/>
  <c r="BU52" i="1"/>
  <c r="N9" i="5"/>
  <c r="BV50" i="1"/>
  <c r="BV52" i="1"/>
  <c r="N10" i="5"/>
  <c r="BW50" i="1"/>
  <c r="BW52" i="1"/>
  <c r="N11" i="5"/>
  <c r="BX50" i="1"/>
  <c r="BX52" i="1"/>
  <c r="N12" i="5"/>
  <c r="BY50" i="1"/>
  <c r="BY52" i="1"/>
  <c r="N13" i="5"/>
  <c r="BZ50" i="1"/>
  <c r="BZ52" i="1"/>
  <c r="N14" i="5"/>
  <c r="CA50" i="1"/>
  <c r="CA52" i="1"/>
  <c r="N15" i="5"/>
  <c r="CB50" i="1"/>
  <c r="CB52" i="1"/>
  <c r="N16" i="5"/>
  <c r="O16" i="5"/>
  <c r="P16" i="5"/>
  <c r="O15" i="5"/>
  <c r="P15" i="5"/>
  <c r="O14" i="5"/>
  <c r="P14" i="5"/>
  <c r="O13" i="5"/>
  <c r="P13" i="5"/>
  <c r="O12" i="5"/>
  <c r="P12" i="5"/>
  <c r="O11" i="5"/>
  <c r="P11" i="5"/>
  <c r="O10" i="5"/>
  <c r="P10" i="5"/>
  <c r="O9" i="5"/>
  <c r="P9" i="5"/>
  <c r="O8" i="5"/>
  <c r="P8" i="5"/>
  <c r="O7" i="5"/>
  <c r="P7" i="5"/>
  <c r="O6" i="5"/>
  <c r="P6" i="5"/>
  <c r="P5" i="5"/>
  <c r="P4" i="5"/>
  <c r="N4" i="5"/>
  <c r="AW50" i="1"/>
  <c r="AW52" i="1"/>
  <c r="J5" i="5"/>
  <c r="K5" i="5"/>
  <c r="AX50" i="1"/>
  <c r="AX52" i="1"/>
  <c r="J6" i="5"/>
  <c r="AY50" i="1"/>
  <c r="AY52" i="1"/>
  <c r="J7" i="5"/>
  <c r="AZ50" i="1"/>
  <c r="AZ52" i="1"/>
  <c r="J8" i="5"/>
  <c r="BA50" i="1"/>
  <c r="BA52" i="1"/>
  <c r="J9" i="5"/>
  <c r="BB50" i="1"/>
  <c r="BB52" i="1"/>
  <c r="J10" i="5"/>
  <c r="BC50" i="1"/>
  <c r="BC52" i="1"/>
  <c r="J11" i="5"/>
  <c r="BD50" i="1"/>
  <c r="BD52" i="1"/>
  <c r="J12" i="5"/>
  <c r="BE50" i="1"/>
  <c r="BE52" i="1"/>
  <c r="J13" i="5"/>
  <c r="BF50" i="1"/>
  <c r="BF52" i="1"/>
  <c r="J14" i="5"/>
  <c r="BG50" i="1"/>
  <c r="BG52" i="1"/>
  <c r="J15" i="5"/>
  <c r="BH50" i="1"/>
  <c r="BH52" i="1"/>
  <c r="J16" i="5"/>
  <c r="K16" i="5"/>
  <c r="L16" i="5"/>
  <c r="K15" i="5"/>
  <c r="L15" i="5"/>
  <c r="K14" i="5"/>
  <c r="L14" i="5"/>
  <c r="K13" i="5"/>
  <c r="L13" i="5"/>
  <c r="K12" i="5"/>
  <c r="L12" i="5"/>
  <c r="K11" i="5"/>
  <c r="L11" i="5"/>
  <c r="K10" i="5"/>
  <c r="L10" i="5"/>
  <c r="K9" i="5"/>
  <c r="L9" i="5"/>
  <c r="K8" i="5"/>
  <c r="L8" i="5"/>
  <c r="K7" i="5"/>
  <c r="L7" i="5"/>
  <c r="K6" i="5"/>
  <c r="L6" i="5"/>
  <c r="L5" i="5"/>
  <c r="L4" i="5"/>
  <c r="J4" i="5"/>
  <c r="AA50" i="1"/>
  <c r="AA52" i="1"/>
  <c r="F5" i="5"/>
  <c r="G5" i="5"/>
  <c r="AB50" i="1"/>
  <c r="AB52" i="1"/>
  <c r="F6" i="5"/>
  <c r="AC50" i="1"/>
  <c r="AC52" i="1"/>
  <c r="F7" i="5"/>
  <c r="AD50" i="1"/>
  <c r="AD52" i="1"/>
  <c r="F8" i="5"/>
  <c r="AE50" i="1"/>
  <c r="AE52" i="1"/>
  <c r="F9" i="5"/>
  <c r="AF50" i="1"/>
  <c r="AF52" i="1"/>
  <c r="F10" i="5"/>
  <c r="AG50" i="1"/>
  <c r="AG52" i="1"/>
  <c r="F11" i="5"/>
  <c r="AH50" i="1"/>
  <c r="AH52" i="1"/>
  <c r="F12" i="5"/>
  <c r="AI50" i="1"/>
  <c r="AI52" i="1"/>
  <c r="F13" i="5"/>
  <c r="AJ50" i="1"/>
  <c r="AJ52" i="1"/>
  <c r="F14" i="5"/>
  <c r="AK50" i="1"/>
  <c r="AK52" i="1"/>
  <c r="F15" i="5"/>
  <c r="AL50" i="1"/>
  <c r="AL52" i="1"/>
  <c r="F16" i="5"/>
  <c r="G16" i="5"/>
  <c r="H16" i="5"/>
  <c r="G15" i="5"/>
  <c r="H15" i="5"/>
  <c r="G14" i="5"/>
  <c r="H14" i="5"/>
  <c r="G13" i="5"/>
  <c r="H13" i="5"/>
  <c r="G12" i="5"/>
  <c r="H12" i="5"/>
  <c r="G11" i="5"/>
  <c r="H11" i="5"/>
  <c r="G10" i="5"/>
  <c r="H10" i="5"/>
  <c r="G9" i="5"/>
  <c r="H9" i="5"/>
  <c r="G8" i="5"/>
  <c r="H8" i="5"/>
  <c r="G7" i="5"/>
  <c r="H7" i="5"/>
  <c r="G6" i="5"/>
  <c r="H6" i="5"/>
  <c r="H5" i="5"/>
  <c r="H4" i="5"/>
  <c r="F4" i="5"/>
  <c r="G50" i="1"/>
  <c r="G52" i="1"/>
  <c r="B5" i="5"/>
  <c r="C5" i="5"/>
  <c r="H50" i="1"/>
  <c r="H52" i="1"/>
  <c r="B6" i="5"/>
  <c r="I50" i="1"/>
  <c r="I52" i="1"/>
  <c r="B7" i="5"/>
  <c r="J50" i="1"/>
  <c r="J52" i="1"/>
  <c r="B8" i="5"/>
  <c r="K50" i="1"/>
  <c r="K52" i="1"/>
  <c r="B9" i="5"/>
  <c r="L50" i="1"/>
  <c r="L52" i="1"/>
  <c r="B10" i="5"/>
  <c r="M50" i="1"/>
  <c r="M52" i="1"/>
  <c r="B11" i="5"/>
  <c r="N50" i="1"/>
  <c r="N52" i="1"/>
  <c r="B12" i="5"/>
  <c r="O50" i="1"/>
  <c r="O52" i="1"/>
  <c r="B13" i="5"/>
  <c r="P50" i="1"/>
  <c r="P52" i="1"/>
  <c r="B14" i="5"/>
  <c r="Q50" i="1"/>
  <c r="Q52" i="1"/>
  <c r="B15" i="5"/>
  <c r="R50" i="1"/>
  <c r="R52" i="1"/>
  <c r="B16" i="5"/>
  <c r="C16" i="5"/>
  <c r="D16" i="5"/>
  <c r="C15" i="5"/>
  <c r="D15" i="5"/>
  <c r="C14" i="5"/>
  <c r="D14" i="5"/>
  <c r="C13" i="5"/>
  <c r="D13" i="5"/>
  <c r="C12" i="5"/>
  <c r="D12" i="5"/>
  <c r="C11" i="5"/>
  <c r="D11" i="5"/>
  <c r="C10" i="5"/>
  <c r="D10" i="5"/>
  <c r="C9" i="5"/>
  <c r="D9" i="5"/>
  <c r="C8" i="5"/>
  <c r="D8" i="5"/>
  <c r="C7" i="5"/>
  <c r="D7" i="5"/>
  <c r="C6" i="5"/>
  <c r="D6" i="5"/>
  <c r="D5" i="5"/>
  <c r="D4" i="5"/>
  <c r="B4" i="5"/>
  <c r="D193" i="3"/>
  <c r="D189" i="3"/>
  <c r="E193" i="3"/>
  <c r="D179" i="3"/>
  <c r="E179" i="3"/>
  <c r="D164" i="3"/>
  <c r="E164" i="3"/>
  <c r="D153" i="3"/>
  <c r="D147" i="3"/>
  <c r="E153" i="3"/>
  <c r="D137" i="3"/>
  <c r="E137" i="3"/>
  <c r="D121" i="3"/>
  <c r="E121" i="3"/>
  <c r="D111" i="3"/>
  <c r="D105" i="3"/>
  <c r="E111" i="3"/>
  <c r="D96" i="3"/>
  <c r="D91" i="3"/>
  <c r="E96" i="3"/>
  <c r="D80" i="3"/>
  <c r="D77" i="3"/>
  <c r="E80" i="3"/>
  <c r="D72" i="3"/>
  <c r="D63" i="3"/>
  <c r="E72" i="3"/>
  <c r="D54" i="3"/>
  <c r="D49" i="3"/>
  <c r="E54" i="3"/>
  <c r="D44" i="3"/>
  <c r="D35" i="3"/>
  <c r="E44" i="3"/>
  <c r="S50" i="1"/>
  <c r="S52" i="1"/>
  <c r="HS55" i="1"/>
  <c r="HS56" i="1"/>
  <c r="BI50" i="1"/>
  <c r="BI52" i="1"/>
  <c r="BI55" i="1"/>
  <c r="BI56" i="1"/>
  <c r="F14" i="3"/>
  <c r="D14" i="3"/>
  <c r="D7" i="3"/>
  <c r="E14" i="3"/>
  <c r="HR55" i="1"/>
  <c r="HQ55" i="1"/>
  <c r="HP55" i="1"/>
  <c r="HO55" i="1"/>
  <c r="HN55" i="1"/>
  <c r="HM55" i="1"/>
  <c r="HL55" i="1"/>
  <c r="HK55" i="1"/>
  <c r="HJ55" i="1"/>
  <c r="HI55" i="1"/>
  <c r="HH55" i="1"/>
  <c r="HG55" i="1"/>
  <c r="HR56" i="1"/>
  <c r="HQ56" i="1"/>
  <c r="HP56" i="1"/>
  <c r="HO56" i="1"/>
  <c r="HN56" i="1"/>
  <c r="HM56" i="1"/>
  <c r="HL56" i="1"/>
  <c r="HK56" i="1"/>
  <c r="HJ56" i="1"/>
  <c r="HI56" i="1"/>
  <c r="HH56" i="1"/>
  <c r="HG56" i="1"/>
  <c r="HS47" i="1"/>
  <c r="HR47" i="1"/>
  <c r="HQ47" i="1"/>
  <c r="HP47" i="1"/>
  <c r="HO47" i="1"/>
  <c r="HN47" i="1"/>
  <c r="HM47" i="1"/>
  <c r="HL47" i="1"/>
  <c r="HK47" i="1"/>
  <c r="HJ47" i="1"/>
  <c r="HI47" i="1"/>
  <c r="HH47" i="1"/>
  <c r="HG47" i="1"/>
  <c r="HE43" i="1"/>
  <c r="HE42" i="1"/>
  <c r="HE41" i="1"/>
  <c r="HE40" i="1"/>
  <c r="HS37" i="1"/>
  <c r="HF37" i="1"/>
  <c r="HF31" i="1"/>
  <c r="HF23" i="1"/>
  <c r="HF14" i="1"/>
  <c r="D45" i="3"/>
  <c r="E45" i="3"/>
  <c r="D42" i="3"/>
  <c r="E42" i="3"/>
  <c r="D40" i="3"/>
  <c r="E40" i="3"/>
  <c r="D41" i="3"/>
  <c r="E41" i="3"/>
  <c r="D38" i="3"/>
  <c r="E38" i="3"/>
  <c r="D37" i="3"/>
  <c r="E37" i="3"/>
  <c r="D39" i="3"/>
  <c r="E39" i="3"/>
  <c r="D36" i="3"/>
  <c r="E36" i="3"/>
  <c r="D43" i="3"/>
  <c r="E43" i="3"/>
  <c r="E35" i="3"/>
  <c r="E17" i="4"/>
  <c r="C17" i="4"/>
  <c r="GY50" i="1"/>
  <c r="GY52" i="1"/>
  <c r="E11" i="4"/>
  <c r="D11" i="4"/>
  <c r="C11" i="4"/>
  <c r="GE50" i="1"/>
  <c r="GE52" i="1"/>
  <c r="E6" i="4"/>
  <c r="D6" i="4"/>
  <c r="C6" i="4"/>
  <c r="E199" i="3"/>
  <c r="E198" i="3"/>
  <c r="E197" i="3"/>
  <c r="E196" i="3"/>
  <c r="E195" i="3"/>
  <c r="E194" i="3"/>
  <c r="E192" i="3"/>
  <c r="D190" i="3"/>
  <c r="E190" i="3"/>
  <c r="E189" i="3"/>
  <c r="E191" i="3"/>
  <c r="D184" i="3"/>
  <c r="E184" i="3"/>
  <c r="D183" i="3"/>
  <c r="E183" i="3"/>
  <c r="D170" i="3"/>
  <c r="E170" i="3"/>
  <c r="D169" i="3"/>
  <c r="E169" i="3"/>
  <c r="E157" i="3"/>
  <c r="E156" i="3"/>
  <c r="E155" i="3"/>
  <c r="E154" i="3"/>
  <c r="E152" i="3"/>
  <c r="D151" i="3"/>
  <c r="E151" i="3"/>
  <c r="E150" i="3"/>
  <c r="E149" i="3"/>
  <c r="E147" i="3"/>
  <c r="E148" i="3"/>
  <c r="D141" i="3"/>
  <c r="E141" i="3"/>
  <c r="D142" i="3"/>
  <c r="E142" i="3"/>
  <c r="E129" i="3"/>
  <c r="D127" i="3"/>
  <c r="E127" i="3"/>
  <c r="D124" i="3"/>
  <c r="E124" i="3"/>
  <c r="D115" i="3"/>
  <c r="E115" i="3"/>
  <c r="D109" i="3"/>
  <c r="E109" i="3"/>
  <c r="D113" i="3"/>
  <c r="E113" i="3"/>
  <c r="D101" i="3"/>
  <c r="E101" i="3"/>
  <c r="D100" i="3"/>
  <c r="E100" i="3"/>
  <c r="D99" i="3"/>
  <c r="E99" i="3"/>
  <c r="D98" i="3"/>
  <c r="E98" i="3"/>
  <c r="D97" i="3"/>
  <c r="E97" i="3"/>
  <c r="D95" i="3"/>
  <c r="E95" i="3"/>
  <c r="D94" i="3"/>
  <c r="E94" i="3"/>
  <c r="D93" i="3"/>
  <c r="E93" i="3"/>
  <c r="E91" i="3"/>
  <c r="D92" i="3"/>
  <c r="E92" i="3"/>
  <c r="D85" i="3"/>
  <c r="E85" i="3"/>
  <c r="D84" i="3"/>
  <c r="E84" i="3"/>
  <c r="D70" i="3"/>
  <c r="E70" i="3"/>
  <c r="D71" i="3"/>
  <c r="E71" i="3"/>
  <c r="D53" i="3"/>
  <c r="E53" i="3"/>
  <c r="D50" i="3"/>
  <c r="E50" i="3"/>
  <c r="GY55" i="1"/>
  <c r="GY56" i="1"/>
  <c r="F13" i="3"/>
  <c r="D13" i="3"/>
  <c r="E13" i="3"/>
  <c r="GX55" i="1"/>
  <c r="GW55" i="1"/>
  <c r="GV55" i="1"/>
  <c r="GU55" i="1"/>
  <c r="GT55" i="1"/>
  <c r="GS55" i="1"/>
  <c r="GR55" i="1"/>
  <c r="GQ55" i="1"/>
  <c r="GP55" i="1"/>
  <c r="GO55" i="1"/>
  <c r="GN55" i="1"/>
  <c r="GM55" i="1"/>
  <c r="GD55" i="1"/>
  <c r="GC55" i="1"/>
  <c r="GB55" i="1"/>
  <c r="GA55" i="1"/>
  <c r="FZ55" i="1"/>
  <c r="FY55" i="1"/>
  <c r="FX55" i="1"/>
  <c r="FW55" i="1"/>
  <c r="FV55" i="1"/>
  <c r="FU55" i="1"/>
  <c r="FT55" i="1"/>
  <c r="FS55" i="1"/>
  <c r="GX56" i="1"/>
  <c r="GW56" i="1"/>
  <c r="GV56" i="1"/>
  <c r="GU56" i="1"/>
  <c r="GT56" i="1"/>
  <c r="GS56" i="1"/>
  <c r="GR56" i="1"/>
  <c r="GQ56" i="1"/>
  <c r="GP56" i="1"/>
  <c r="GO56" i="1"/>
  <c r="GN56" i="1"/>
  <c r="GM56" i="1"/>
  <c r="GY47" i="1"/>
  <c r="GX47" i="1"/>
  <c r="GW47" i="1"/>
  <c r="GV47" i="1"/>
  <c r="GU47" i="1"/>
  <c r="GT47" i="1"/>
  <c r="GS47" i="1"/>
  <c r="GR47" i="1"/>
  <c r="GQ47" i="1"/>
  <c r="GP47" i="1"/>
  <c r="GO47" i="1"/>
  <c r="GN47" i="1"/>
  <c r="GM47" i="1"/>
  <c r="GK43" i="1"/>
  <c r="GK42" i="1"/>
  <c r="GK41" i="1"/>
  <c r="GK40" i="1"/>
  <c r="GY37" i="1"/>
  <c r="GL37" i="1"/>
  <c r="GL31" i="1"/>
  <c r="GY23" i="1"/>
  <c r="GL23" i="1"/>
  <c r="GL14" i="1"/>
  <c r="GE55" i="1"/>
  <c r="GE56" i="1"/>
  <c r="F10" i="3"/>
  <c r="D10" i="3"/>
  <c r="E10" i="3"/>
  <c r="GD56" i="1"/>
  <c r="AM50" i="1"/>
  <c r="AM52" i="1"/>
  <c r="GC56" i="1"/>
  <c r="GB56" i="1"/>
  <c r="GA56" i="1"/>
  <c r="FZ56" i="1"/>
  <c r="FY56" i="1"/>
  <c r="FX56" i="1"/>
  <c r="FW56" i="1"/>
  <c r="FV56" i="1"/>
  <c r="FU56" i="1"/>
  <c r="FT56" i="1"/>
  <c r="GD47" i="1"/>
  <c r="GC47" i="1"/>
  <c r="GB47" i="1"/>
  <c r="GA47" i="1"/>
  <c r="FZ47" i="1"/>
  <c r="FY47" i="1"/>
  <c r="FX47" i="1"/>
  <c r="FW47" i="1"/>
  <c r="FV47" i="1"/>
  <c r="FU47" i="1"/>
  <c r="FT47" i="1"/>
  <c r="FQ43" i="1"/>
  <c r="FQ42" i="1"/>
  <c r="FQ41" i="1"/>
  <c r="FQ40" i="1"/>
  <c r="GE37" i="1"/>
  <c r="FR37" i="1"/>
  <c r="FR31" i="1"/>
  <c r="EN55" i="1"/>
  <c r="EN56" i="1"/>
  <c r="EN47" i="1"/>
  <c r="FJ55" i="1"/>
  <c r="FJ56" i="1"/>
  <c r="FJ47" i="1"/>
  <c r="DR55" i="1"/>
  <c r="DR56" i="1"/>
  <c r="DR47" i="1"/>
  <c r="CX55" i="1"/>
  <c r="CX56" i="1"/>
  <c r="CX47" i="1"/>
  <c r="CB55" i="1"/>
  <c r="CB56" i="1"/>
  <c r="CB47" i="1"/>
  <c r="BH55" i="1"/>
  <c r="BH56" i="1"/>
  <c r="BH47" i="1"/>
  <c r="AL55" i="1"/>
  <c r="AL56" i="1"/>
  <c r="AL47" i="1"/>
  <c r="R47" i="1"/>
  <c r="D17" i="3"/>
  <c r="CC50" i="1"/>
  <c r="CC52" i="1"/>
  <c r="D16" i="3"/>
  <c r="FK50" i="1"/>
  <c r="FK52" i="1"/>
  <c r="D15" i="3"/>
  <c r="DS50" i="1"/>
  <c r="DS52" i="1"/>
  <c r="D11" i="3"/>
  <c r="CY50" i="1"/>
  <c r="CY52" i="1"/>
  <c r="D12" i="3"/>
  <c r="EO50" i="1"/>
  <c r="EO52" i="1"/>
  <c r="D9" i="3"/>
  <c r="D8" i="3"/>
  <c r="AM37" i="1"/>
  <c r="S37" i="1"/>
  <c r="E13" i="4"/>
  <c r="C13" i="4"/>
  <c r="E12" i="4"/>
  <c r="C12" i="4"/>
  <c r="E8" i="4"/>
  <c r="C8" i="4"/>
  <c r="E10" i="4"/>
  <c r="C10" i="4"/>
  <c r="E5" i="4"/>
  <c r="C5" i="4"/>
  <c r="E7" i="4"/>
  <c r="C7" i="4"/>
  <c r="E4" i="4"/>
  <c r="C4" i="4"/>
  <c r="D4" i="4"/>
  <c r="D7" i="4"/>
  <c r="D5" i="4"/>
  <c r="D10" i="4"/>
  <c r="D8" i="4"/>
  <c r="D12" i="4"/>
  <c r="D13" i="4"/>
  <c r="D18" i="4"/>
  <c r="E18" i="4"/>
  <c r="F18" i="4"/>
  <c r="G18" i="4"/>
  <c r="H18" i="4"/>
  <c r="I18" i="4"/>
  <c r="J18" i="4"/>
  <c r="K18" i="4"/>
  <c r="L18" i="4"/>
  <c r="M18" i="4"/>
  <c r="C18" i="4"/>
  <c r="E19" i="4"/>
  <c r="E16" i="4"/>
  <c r="B19" i="4"/>
  <c r="B18" i="4"/>
  <c r="D17" i="4"/>
  <c r="B16" i="4"/>
  <c r="B4" i="4"/>
  <c r="EY55" i="1"/>
  <c r="EZ55" i="1"/>
  <c r="FA55" i="1"/>
  <c r="FB55" i="1"/>
  <c r="FC55" i="1"/>
  <c r="FD55" i="1"/>
  <c r="EC55" i="1"/>
  <c r="ED55" i="1"/>
  <c r="EE55" i="1"/>
  <c r="EF55" i="1"/>
  <c r="EG55" i="1"/>
  <c r="EH55" i="1"/>
  <c r="CM55" i="1"/>
  <c r="CN55" i="1"/>
  <c r="CO55" i="1"/>
  <c r="CP55" i="1"/>
  <c r="CQ55" i="1"/>
  <c r="CR55" i="1"/>
  <c r="BQ55" i="1"/>
  <c r="BR55" i="1"/>
  <c r="BS55" i="1"/>
  <c r="BT55" i="1"/>
  <c r="BU55" i="1"/>
  <c r="BV55" i="1"/>
  <c r="AW55" i="1"/>
  <c r="AX55" i="1"/>
  <c r="AY55" i="1"/>
  <c r="AZ55" i="1"/>
  <c r="BA55" i="1"/>
  <c r="BB55" i="1"/>
  <c r="AA55" i="1"/>
  <c r="AB55" i="1"/>
  <c r="AC55" i="1"/>
  <c r="AD55" i="1"/>
  <c r="AE55" i="1"/>
  <c r="AF55" i="1"/>
  <c r="FK55" i="1"/>
  <c r="FK56" i="1"/>
  <c r="EO55" i="1"/>
  <c r="EO56" i="1"/>
  <c r="DS55" i="1"/>
  <c r="DS56" i="1"/>
  <c r="CY55" i="1"/>
  <c r="CY56" i="1"/>
  <c r="CM56" i="1"/>
  <c r="AM55" i="1"/>
  <c r="AM56" i="1"/>
  <c r="F12" i="3"/>
  <c r="E12" i="3"/>
  <c r="E185" i="3"/>
  <c r="E182" i="3"/>
  <c r="E181" i="3"/>
  <c r="E180" i="3"/>
  <c r="E178" i="3"/>
  <c r="E177" i="3"/>
  <c r="E176" i="3"/>
  <c r="E175" i="3"/>
  <c r="E171" i="3"/>
  <c r="E168" i="3"/>
  <c r="E167" i="3"/>
  <c r="E166" i="3"/>
  <c r="E165" i="3"/>
  <c r="E163" i="3"/>
  <c r="E162" i="3"/>
  <c r="E161" i="3"/>
  <c r="E143" i="3"/>
  <c r="E140" i="3"/>
  <c r="E139" i="3"/>
  <c r="E138" i="3"/>
  <c r="E136" i="3"/>
  <c r="E135" i="3"/>
  <c r="E134" i="3"/>
  <c r="E133" i="3"/>
  <c r="E128" i="3"/>
  <c r="E123" i="3"/>
  <c r="E125" i="3"/>
  <c r="E126" i="3"/>
  <c r="E122" i="3"/>
  <c r="E120" i="3"/>
  <c r="E119" i="3"/>
  <c r="D112" i="3"/>
  <c r="E112" i="3"/>
  <c r="D114" i="3"/>
  <c r="E114" i="3"/>
  <c r="BV56" i="1"/>
  <c r="BU56" i="1"/>
  <c r="BT56" i="1"/>
  <c r="BS56" i="1"/>
  <c r="BR56" i="1"/>
  <c r="BQ56" i="1"/>
  <c r="BB56" i="1"/>
  <c r="BA56" i="1"/>
  <c r="AZ56" i="1"/>
  <c r="AY56" i="1"/>
  <c r="AX56" i="1"/>
  <c r="AW56" i="1"/>
  <c r="BB47" i="1"/>
  <c r="BA47" i="1"/>
  <c r="AZ47" i="1"/>
  <c r="AY47" i="1"/>
  <c r="AX47" i="1"/>
  <c r="AW47" i="1"/>
  <c r="FD56" i="1"/>
  <c r="FC56" i="1"/>
  <c r="FB56" i="1"/>
  <c r="FA56" i="1"/>
  <c r="EZ56" i="1"/>
  <c r="EY56" i="1"/>
  <c r="EH56" i="1"/>
  <c r="EG56" i="1"/>
  <c r="EF56" i="1"/>
  <c r="EE56" i="1"/>
  <c r="ED56" i="1"/>
  <c r="EC56" i="1"/>
  <c r="DL55" i="1"/>
  <c r="DL56" i="1"/>
  <c r="DK55" i="1"/>
  <c r="DK56" i="1"/>
  <c r="DJ55" i="1"/>
  <c r="DJ56" i="1"/>
  <c r="DI55" i="1"/>
  <c r="DI56" i="1"/>
  <c r="DH55" i="1"/>
  <c r="DH56" i="1"/>
  <c r="DG55" i="1"/>
  <c r="DG56" i="1"/>
  <c r="CR56" i="1"/>
  <c r="CQ56" i="1"/>
  <c r="CP56" i="1"/>
  <c r="CO56" i="1"/>
  <c r="CN56" i="1"/>
  <c r="AF56" i="1"/>
  <c r="AE56" i="1"/>
  <c r="AD56" i="1"/>
  <c r="AC56" i="1"/>
  <c r="AB56" i="1"/>
  <c r="AA56" i="1"/>
  <c r="L47" i="1"/>
  <c r="K47" i="1"/>
  <c r="J47" i="1"/>
  <c r="I47" i="1"/>
  <c r="H47" i="1"/>
  <c r="G47" i="1"/>
  <c r="FD47" i="1"/>
  <c r="FC47" i="1"/>
  <c r="FB47" i="1"/>
  <c r="FA47" i="1"/>
  <c r="EZ47" i="1"/>
  <c r="EY47" i="1"/>
  <c r="DL47" i="1"/>
  <c r="DK47" i="1"/>
  <c r="DJ47" i="1"/>
  <c r="DI47" i="1"/>
  <c r="DH47" i="1"/>
  <c r="DG47" i="1"/>
  <c r="EH47" i="1"/>
  <c r="EG47" i="1"/>
  <c r="EF47" i="1"/>
  <c r="EE47" i="1"/>
  <c r="ED47" i="1"/>
  <c r="EC47" i="1"/>
  <c r="CR47" i="1"/>
  <c r="CQ47" i="1"/>
  <c r="CP47" i="1"/>
  <c r="CO47" i="1"/>
  <c r="CN47" i="1"/>
  <c r="CM47" i="1"/>
  <c r="BQ47" i="1"/>
  <c r="BR47" i="1"/>
  <c r="BS47" i="1"/>
  <c r="BT47" i="1"/>
  <c r="BU47" i="1"/>
  <c r="BV47" i="1"/>
  <c r="AA47" i="1"/>
  <c r="AB47" i="1"/>
  <c r="AC47" i="1"/>
  <c r="AD47" i="1"/>
  <c r="AE47" i="1"/>
  <c r="AF47" i="1"/>
  <c r="EO37" i="1"/>
  <c r="DS37" i="1"/>
  <c r="BI37" i="1"/>
  <c r="D106" i="3"/>
  <c r="E106" i="3"/>
  <c r="D107" i="3"/>
  <c r="E107" i="3"/>
  <c r="D108" i="3"/>
  <c r="E108" i="3"/>
  <c r="D110" i="3"/>
  <c r="E110" i="3"/>
  <c r="E105" i="3"/>
  <c r="D87" i="3"/>
  <c r="E87" i="3"/>
  <c r="D78" i="3"/>
  <c r="E78" i="3"/>
  <c r="D79" i="3"/>
  <c r="E79" i="3"/>
  <c r="D81" i="3"/>
  <c r="E81" i="3"/>
  <c r="D82" i="3"/>
  <c r="E82" i="3"/>
  <c r="D83" i="3"/>
  <c r="E83" i="3"/>
  <c r="D86" i="3"/>
  <c r="E86" i="3"/>
  <c r="E77" i="3"/>
  <c r="E17" i="3"/>
  <c r="E15" i="3"/>
  <c r="E8" i="3"/>
  <c r="E9" i="3"/>
  <c r="E11" i="3"/>
  <c r="E7" i="3"/>
  <c r="D73" i="3"/>
  <c r="E73" i="3"/>
  <c r="D64" i="3"/>
  <c r="E64" i="3"/>
  <c r="D65" i="3"/>
  <c r="E65" i="3"/>
  <c r="D66" i="3"/>
  <c r="E66" i="3"/>
  <c r="D67" i="3"/>
  <c r="E67" i="3"/>
  <c r="D68" i="3"/>
  <c r="E68" i="3"/>
  <c r="D69" i="3"/>
  <c r="E69" i="3"/>
  <c r="E63" i="3"/>
  <c r="D59" i="3"/>
  <c r="E59" i="3"/>
  <c r="D51" i="3"/>
  <c r="E51" i="3"/>
  <c r="D52" i="3"/>
  <c r="E52" i="3"/>
  <c r="D55" i="3"/>
  <c r="E55" i="3"/>
  <c r="D56" i="3"/>
  <c r="E56" i="3"/>
  <c r="D57" i="3"/>
  <c r="E57" i="3"/>
  <c r="E49" i="3"/>
  <c r="F17" i="3"/>
  <c r="F11" i="3"/>
  <c r="F9" i="3"/>
  <c r="F8" i="3"/>
  <c r="F15" i="3"/>
  <c r="F7" i="3"/>
  <c r="DN55" i="1"/>
  <c r="DO55" i="1"/>
  <c r="DP55" i="1"/>
  <c r="DQ55" i="1"/>
  <c r="DM55" i="1"/>
  <c r="DQ56" i="1"/>
  <c r="DP56" i="1"/>
  <c r="DO56" i="1"/>
  <c r="DN56" i="1"/>
  <c r="DM56" i="1"/>
  <c r="DS47" i="1"/>
  <c r="DQ47" i="1"/>
  <c r="DP47" i="1"/>
  <c r="DO47" i="1"/>
  <c r="DN47" i="1"/>
  <c r="DM47" i="1"/>
  <c r="DE43" i="1"/>
  <c r="DE42" i="1"/>
  <c r="DE41" i="1"/>
  <c r="DE40" i="1"/>
  <c r="DF37" i="1"/>
  <c r="DF31" i="1"/>
  <c r="DF23" i="1"/>
  <c r="DF14" i="1"/>
  <c r="BX55" i="1"/>
  <c r="BY55" i="1"/>
  <c r="BZ55" i="1"/>
  <c r="CS55" i="1"/>
  <c r="CT55" i="1"/>
  <c r="CU55" i="1"/>
  <c r="CV55" i="1"/>
  <c r="CW55" i="1"/>
  <c r="EI55" i="1"/>
  <c r="EJ55" i="1"/>
  <c r="EK55" i="1"/>
  <c r="EL55" i="1"/>
  <c r="EM55" i="1"/>
  <c r="FE55" i="1"/>
  <c r="FF55" i="1"/>
  <c r="FG55" i="1"/>
  <c r="FH55" i="1"/>
  <c r="FI55" i="1"/>
  <c r="BW55" i="1"/>
  <c r="AH55" i="1"/>
  <c r="AI55" i="1"/>
  <c r="AJ55" i="1"/>
  <c r="AK55" i="1"/>
  <c r="AG55" i="1"/>
  <c r="AG56" i="1"/>
  <c r="BD55" i="1"/>
  <c r="BE55" i="1"/>
  <c r="BF55" i="1"/>
  <c r="BG55" i="1"/>
  <c r="BC55" i="1"/>
  <c r="AV14" i="1"/>
  <c r="AV23" i="1"/>
  <c r="AV31" i="1"/>
  <c r="AU40" i="1"/>
  <c r="AU41" i="1"/>
  <c r="AU42" i="1"/>
  <c r="AU43" i="1"/>
  <c r="BC47" i="1"/>
  <c r="BD47" i="1"/>
  <c r="BE47" i="1"/>
  <c r="BF47" i="1"/>
  <c r="BG47" i="1"/>
  <c r="BI47" i="1"/>
  <c r="BC56" i="1"/>
  <c r="BD56" i="1"/>
  <c r="BE56" i="1"/>
  <c r="BF56" i="1"/>
  <c r="BG56" i="1"/>
  <c r="AK56" i="1"/>
  <c r="AJ56" i="1"/>
  <c r="AI56" i="1"/>
  <c r="AH56" i="1"/>
  <c r="AM47" i="1"/>
  <c r="AK47" i="1"/>
  <c r="AJ47" i="1"/>
  <c r="AI47" i="1"/>
  <c r="AH47" i="1"/>
  <c r="AG47" i="1"/>
  <c r="Y43" i="1"/>
  <c r="Y42" i="1"/>
  <c r="Y41" i="1"/>
  <c r="Y40" i="1"/>
  <c r="Z37" i="1"/>
  <c r="Z31" i="1"/>
  <c r="Z23" i="1"/>
  <c r="Z14" i="1"/>
  <c r="FI56" i="1"/>
  <c r="FH56" i="1"/>
  <c r="FG56" i="1"/>
  <c r="FF56" i="1"/>
  <c r="FE56" i="1"/>
  <c r="EM56" i="1"/>
  <c r="EL56" i="1"/>
  <c r="EK56" i="1"/>
  <c r="EJ56" i="1"/>
  <c r="EI56" i="1"/>
  <c r="CW56" i="1"/>
  <c r="CV56" i="1"/>
  <c r="CU56" i="1"/>
  <c r="CT56" i="1"/>
  <c r="CS56" i="1"/>
  <c r="BZ56" i="1"/>
  <c r="BY56" i="1"/>
  <c r="BX56" i="1"/>
  <c r="BW56" i="1"/>
  <c r="EW43" i="1"/>
  <c r="EW42" i="1"/>
  <c r="EW41" i="1"/>
  <c r="EW40" i="1"/>
  <c r="EA43" i="1"/>
  <c r="EA42" i="1"/>
  <c r="EA41" i="1"/>
  <c r="EA40" i="1"/>
  <c r="CK43" i="1"/>
  <c r="CK42" i="1"/>
  <c r="CK41" i="1"/>
  <c r="CK40" i="1"/>
  <c r="BO43" i="1"/>
  <c r="BO42" i="1"/>
  <c r="BO41" i="1"/>
  <c r="BO40" i="1"/>
  <c r="F43" i="1"/>
  <c r="F41" i="1"/>
  <c r="F40" i="1"/>
  <c r="F42" i="1"/>
  <c r="FK47" i="1"/>
  <c r="EO47" i="1"/>
  <c r="CY47" i="1"/>
  <c r="CT47" i="1"/>
  <c r="CS47" i="1"/>
  <c r="BZ47" i="1"/>
  <c r="BX47" i="1"/>
  <c r="BW47" i="1"/>
  <c r="S47" i="1"/>
  <c r="FF47" i="1"/>
  <c r="FG47" i="1"/>
  <c r="FH47" i="1"/>
  <c r="FI47" i="1"/>
  <c r="FE47" i="1"/>
  <c r="EJ47" i="1"/>
  <c r="EK47" i="1"/>
  <c r="EL47" i="1"/>
  <c r="EM47" i="1"/>
  <c r="EI47" i="1"/>
  <c r="CU47" i="1"/>
  <c r="CV47" i="1"/>
  <c r="CW47" i="1"/>
  <c r="BY47" i="1"/>
  <c r="N47" i="1"/>
  <c r="O47" i="1"/>
  <c r="P47" i="1"/>
  <c r="Q47" i="1"/>
  <c r="M47" i="1"/>
  <c r="EX14" i="1"/>
  <c r="EX37" i="1"/>
  <c r="EX31" i="1"/>
  <c r="EX23" i="1"/>
  <c r="EB31" i="1"/>
  <c r="EB14" i="1"/>
  <c r="EB37" i="1"/>
  <c r="EB23" i="1"/>
  <c r="CL37" i="1"/>
  <c r="CL14" i="1"/>
  <c r="CL31" i="1"/>
  <c r="CL23" i="1"/>
  <c r="BP37" i="1"/>
  <c r="BP31" i="1"/>
  <c r="BP14" i="1"/>
  <c r="BP23" i="1"/>
  <c r="E16" i="3"/>
  <c r="D58" i="3"/>
  <c r="E58" i="3"/>
  <c r="CC55" i="1"/>
  <c r="CC56" i="1"/>
  <c r="F16" i="3"/>
  <c r="CA55" i="1"/>
  <c r="CA56" i="1"/>
  <c r="CA47" i="1"/>
  <c r="CC47" i="1"/>
  <c r="FR23" i="1"/>
  <c r="FR14" i="1"/>
  <c r="FS56" i="1"/>
  <c r="GE47" i="1"/>
  <c r="FS47" i="1"/>
</calcChain>
</file>

<file path=xl/comments1.xml><?xml version="1.0" encoding="utf-8"?>
<comments xmlns="http://schemas.openxmlformats.org/spreadsheetml/2006/main">
  <authors>
    <author>Lab User</author>
    <author>Gracie Ghartey-Tagoe</author>
  </authors>
  <commentList>
    <comment ref="M6" authorId="0">
      <text>
        <r>
          <rPr>
            <b/>
            <sz val="9"/>
            <color indexed="81"/>
            <rFont val="Tahoma"/>
            <family val="2"/>
          </rPr>
          <t>Gracie Ghartey-Tagoer:</t>
        </r>
        <r>
          <rPr>
            <sz val="9"/>
            <color indexed="81"/>
            <rFont val="Tahoma"/>
            <family val="2"/>
          </rPr>
          <t xml:space="preserve"> From portfolio visualizer backtest portfolio xls sheet. Viewed annual return rebalanced semi-annually. Looking at annual returns. Copy from saved xsl sheet, paste special, transpose.
</t>
        </r>
        <r>
          <rPr>
            <b/>
            <i/>
            <sz val="9"/>
            <color indexed="81"/>
            <rFont val="Tahoma"/>
            <family val="2"/>
          </rPr>
          <t xml:space="preserve">
(?) should this technically be blue since copy/pasted? Thoughts?</t>
        </r>
      </text>
    </comment>
    <comment ref="B45" authorId="1">
      <text>
        <r>
          <rPr>
            <b/>
            <sz val="9"/>
            <color indexed="81"/>
            <rFont val="Calibri"/>
            <family val="2"/>
          </rPr>
          <t>Gracie Ghartey-Tagoe:</t>
        </r>
        <r>
          <rPr>
            <sz val="9"/>
            <color indexed="81"/>
            <rFont val="Calibri"/>
            <family val="2"/>
          </rPr>
          <t xml:space="preserve">
Comes from  this 
spreadsheet</t>
        </r>
      </text>
    </comment>
    <comment ref="U45" authorId="1">
      <text>
        <r>
          <rPr>
            <b/>
            <sz val="9"/>
            <color indexed="81"/>
            <rFont val="Calibri"/>
            <family val="2"/>
          </rPr>
          <t>Gracie Ghartey-Tagoe:</t>
        </r>
        <r>
          <rPr>
            <sz val="9"/>
            <color indexed="81"/>
            <rFont val="Calibri"/>
            <family val="2"/>
          </rPr>
          <t xml:space="preserve">
Comes from  this 
spreadsheet</t>
        </r>
      </text>
    </comment>
    <comment ref="AO45" authorId="1">
      <text>
        <r>
          <rPr>
            <b/>
            <sz val="9"/>
            <color indexed="81"/>
            <rFont val="Calibri"/>
            <family val="2"/>
          </rPr>
          <t>Gracie Ghartey-Tagoe:</t>
        </r>
        <r>
          <rPr>
            <sz val="9"/>
            <color indexed="81"/>
            <rFont val="Calibri"/>
            <family val="2"/>
          </rPr>
          <t xml:space="preserve">
Comes from  this 
spreadsheet</t>
        </r>
      </text>
    </comment>
    <comment ref="BK45" authorId="1">
      <text>
        <r>
          <rPr>
            <b/>
            <sz val="9"/>
            <color indexed="81"/>
            <rFont val="Calibri"/>
            <family val="2"/>
          </rPr>
          <t>Gracie Ghartey-Tagoe:</t>
        </r>
        <r>
          <rPr>
            <sz val="9"/>
            <color indexed="81"/>
            <rFont val="Calibri"/>
            <family val="2"/>
          </rPr>
          <t xml:space="preserve">
Comes from  this 
spreadsheet</t>
        </r>
      </text>
    </comment>
    <comment ref="CE45" authorId="1">
      <text>
        <r>
          <rPr>
            <b/>
            <sz val="9"/>
            <color indexed="81"/>
            <rFont val="Calibri"/>
            <family val="2"/>
          </rPr>
          <t>Gracie Ghartey-Tagoe:</t>
        </r>
        <r>
          <rPr>
            <sz val="9"/>
            <color indexed="81"/>
            <rFont val="Calibri"/>
            <family val="2"/>
          </rPr>
          <t xml:space="preserve">
Comes from  this 
spreadsheet</t>
        </r>
      </text>
    </comment>
    <comment ref="DA45" authorId="1">
      <text>
        <r>
          <rPr>
            <b/>
            <sz val="9"/>
            <color indexed="81"/>
            <rFont val="Calibri"/>
            <family val="2"/>
          </rPr>
          <t>Gracie Ghartey-Tagoe:</t>
        </r>
        <r>
          <rPr>
            <sz val="9"/>
            <color indexed="81"/>
            <rFont val="Calibri"/>
            <family val="2"/>
          </rPr>
          <t xml:space="preserve">
Comes from  this 
spreadsheet</t>
        </r>
      </text>
    </comment>
    <comment ref="DU45" authorId="1">
      <text>
        <r>
          <rPr>
            <b/>
            <sz val="9"/>
            <color indexed="81"/>
            <rFont val="Calibri"/>
            <family val="2"/>
          </rPr>
          <t>Gracie Ghartey-Tagoe:</t>
        </r>
        <r>
          <rPr>
            <sz val="9"/>
            <color indexed="81"/>
            <rFont val="Calibri"/>
            <family val="2"/>
          </rPr>
          <t xml:space="preserve">
Comes from  this 
spreadsheet</t>
        </r>
      </text>
    </comment>
    <comment ref="EQ45" authorId="1">
      <text>
        <r>
          <rPr>
            <b/>
            <sz val="9"/>
            <color indexed="81"/>
            <rFont val="Calibri"/>
            <family val="2"/>
          </rPr>
          <t>Gracie Ghartey-Tagoe:</t>
        </r>
        <r>
          <rPr>
            <sz val="9"/>
            <color indexed="81"/>
            <rFont val="Calibri"/>
            <family val="2"/>
          </rPr>
          <t xml:space="preserve">
Comes from  this 
spreadsheet</t>
        </r>
      </text>
    </comment>
    <comment ref="FM45" authorId="1">
      <text>
        <r>
          <rPr>
            <b/>
            <sz val="9"/>
            <color indexed="81"/>
            <rFont val="Calibri"/>
            <family val="2"/>
          </rPr>
          <t>Gracie Ghartey-Tagoe:</t>
        </r>
        <r>
          <rPr>
            <sz val="9"/>
            <color indexed="81"/>
            <rFont val="Calibri"/>
            <family val="2"/>
          </rPr>
          <t xml:space="preserve">
Comes from  this 
spreadsheet</t>
        </r>
      </text>
    </comment>
    <comment ref="GG45" authorId="1">
      <text>
        <r>
          <rPr>
            <b/>
            <sz val="9"/>
            <color indexed="81"/>
            <rFont val="Calibri"/>
            <family val="2"/>
          </rPr>
          <t>Gracie Ghartey-Tagoe:</t>
        </r>
        <r>
          <rPr>
            <sz val="9"/>
            <color indexed="81"/>
            <rFont val="Calibri"/>
            <family val="2"/>
          </rPr>
          <t xml:space="preserve">
Comes from  this 
spreadsheet</t>
        </r>
      </text>
    </comment>
    <comment ref="HA45" authorId="1">
      <text>
        <r>
          <rPr>
            <b/>
            <sz val="9"/>
            <color indexed="81"/>
            <rFont val="Calibri"/>
            <family val="2"/>
          </rPr>
          <t>Gracie Ghartey-Tagoe:</t>
        </r>
        <r>
          <rPr>
            <sz val="9"/>
            <color indexed="81"/>
            <rFont val="Calibri"/>
            <family val="2"/>
          </rPr>
          <t xml:space="preserve">
Comes from  this 
spreadsheet</t>
        </r>
      </text>
    </comment>
    <comment ref="B46" authorId="1">
      <text>
        <r>
          <rPr>
            <b/>
            <sz val="9"/>
            <color indexed="81"/>
            <rFont val="Calibri"/>
            <family val="2"/>
          </rPr>
          <t>Gracie Ghartey-Tagoe:</t>
        </r>
        <r>
          <rPr>
            <sz val="9"/>
            <color indexed="81"/>
            <rFont val="Calibri"/>
            <family val="2"/>
          </rPr>
          <t xml:space="preserve">
Comes from porfolio visualizer sheet
</t>
        </r>
      </text>
    </comment>
    <comment ref="U46" authorId="1">
      <text>
        <r>
          <rPr>
            <b/>
            <sz val="9"/>
            <color indexed="81"/>
            <rFont val="Calibri"/>
            <family val="2"/>
          </rPr>
          <t>Gracie Ghartey-Tagoe:</t>
        </r>
        <r>
          <rPr>
            <sz val="9"/>
            <color indexed="81"/>
            <rFont val="Calibri"/>
            <family val="2"/>
          </rPr>
          <t xml:space="preserve">
Comes from porfolio visualizer sheet
</t>
        </r>
      </text>
    </comment>
    <comment ref="AO46" authorId="1">
      <text>
        <r>
          <rPr>
            <b/>
            <sz val="9"/>
            <color indexed="81"/>
            <rFont val="Calibri"/>
            <family val="2"/>
          </rPr>
          <t>Gracie Ghartey-Tagoe:</t>
        </r>
        <r>
          <rPr>
            <sz val="9"/>
            <color indexed="81"/>
            <rFont val="Calibri"/>
            <family val="2"/>
          </rPr>
          <t xml:space="preserve">
Comes from porfolio visualizer sheet
</t>
        </r>
      </text>
    </comment>
    <comment ref="BK46" authorId="1">
      <text>
        <r>
          <rPr>
            <b/>
            <sz val="9"/>
            <color indexed="81"/>
            <rFont val="Calibri"/>
            <family val="2"/>
          </rPr>
          <t>Gracie Ghartey-Tagoe:</t>
        </r>
        <r>
          <rPr>
            <sz val="9"/>
            <color indexed="81"/>
            <rFont val="Calibri"/>
            <family val="2"/>
          </rPr>
          <t xml:space="preserve">
Comes from porfolio visualizer sheet
</t>
        </r>
      </text>
    </comment>
    <comment ref="CE46" authorId="1">
      <text>
        <r>
          <rPr>
            <b/>
            <sz val="9"/>
            <color indexed="81"/>
            <rFont val="Calibri"/>
            <family val="2"/>
          </rPr>
          <t>Gracie Ghartey-Tagoe:</t>
        </r>
        <r>
          <rPr>
            <sz val="9"/>
            <color indexed="81"/>
            <rFont val="Calibri"/>
            <family val="2"/>
          </rPr>
          <t xml:space="preserve">
Comes from porfolio visualizer sheet
</t>
        </r>
      </text>
    </comment>
    <comment ref="DA46" authorId="1">
      <text>
        <r>
          <rPr>
            <b/>
            <sz val="9"/>
            <color indexed="81"/>
            <rFont val="Calibri"/>
            <family val="2"/>
          </rPr>
          <t>Gracie Ghartey-Tagoe:</t>
        </r>
        <r>
          <rPr>
            <sz val="9"/>
            <color indexed="81"/>
            <rFont val="Calibri"/>
            <family val="2"/>
          </rPr>
          <t xml:space="preserve">
Comes from porfolio visualizer sheet
</t>
        </r>
      </text>
    </comment>
    <comment ref="DU46" authorId="1">
      <text>
        <r>
          <rPr>
            <b/>
            <sz val="9"/>
            <color indexed="81"/>
            <rFont val="Calibri"/>
            <family val="2"/>
          </rPr>
          <t>Gracie Ghartey-Tagoe:</t>
        </r>
        <r>
          <rPr>
            <sz val="9"/>
            <color indexed="81"/>
            <rFont val="Calibri"/>
            <family val="2"/>
          </rPr>
          <t xml:space="preserve">
Comes from porfolio visualizer sheet
</t>
        </r>
      </text>
    </comment>
    <comment ref="EQ46" authorId="1">
      <text>
        <r>
          <rPr>
            <b/>
            <sz val="9"/>
            <color indexed="81"/>
            <rFont val="Calibri"/>
            <family val="2"/>
          </rPr>
          <t>Gracie Ghartey-Tagoe:</t>
        </r>
        <r>
          <rPr>
            <sz val="9"/>
            <color indexed="81"/>
            <rFont val="Calibri"/>
            <family val="2"/>
          </rPr>
          <t xml:space="preserve">
Comes from porfolio visualizer sheet
</t>
        </r>
      </text>
    </comment>
    <comment ref="FM46" authorId="1">
      <text>
        <r>
          <rPr>
            <b/>
            <sz val="9"/>
            <color indexed="81"/>
            <rFont val="Calibri"/>
            <family val="2"/>
          </rPr>
          <t>Gracie Ghartey-Tagoe:</t>
        </r>
        <r>
          <rPr>
            <sz val="9"/>
            <color indexed="81"/>
            <rFont val="Calibri"/>
            <family val="2"/>
          </rPr>
          <t xml:space="preserve">
Comes from porfolio visualizer sheet
</t>
        </r>
      </text>
    </comment>
    <comment ref="GG46" authorId="1">
      <text>
        <r>
          <rPr>
            <b/>
            <sz val="9"/>
            <color indexed="81"/>
            <rFont val="Calibri"/>
            <family val="2"/>
          </rPr>
          <t>Gracie Ghartey-Tagoe:</t>
        </r>
        <r>
          <rPr>
            <sz val="9"/>
            <color indexed="81"/>
            <rFont val="Calibri"/>
            <family val="2"/>
          </rPr>
          <t xml:space="preserve">
Comes from porfolio visualizer sheet
</t>
        </r>
      </text>
    </comment>
    <comment ref="HA46" authorId="1">
      <text>
        <r>
          <rPr>
            <b/>
            <sz val="9"/>
            <color indexed="81"/>
            <rFont val="Calibri"/>
            <family val="2"/>
          </rPr>
          <t>Gracie Ghartey-Tagoe:</t>
        </r>
        <r>
          <rPr>
            <sz val="9"/>
            <color indexed="81"/>
            <rFont val="Calibri"/>
            <family val="2"/>
          </rPr>
          <t xml:space="preserve">
Comes from porfolio visualizer sheet
</t>
        </r>
      </text>
    </comment>
    <comment ref="B47" authorId="1">
      <text>
        <r>
          <rPr>
            <b/>
            <sz val="9"/>
            <color indexed="81"/>
            <rFont val="Calibri"/>
            <family val="2"/>
          </rPr>
          <t>Gracie Ghartey-Tagoe:</t>
        </r>
        <r>
          <rPr>
            <sz val="9"/>
            <color indexed="81"/>
            <rFont val="Calibri"/>
            <family val="2"/>
          </rPr>
          <t xml:space="preserve">
Difference between the above. You want this to be 0. This is the check! Minimize rounding error </t>
        </r>
      </text>
    </comment>
    <comment ref="U47" authorId="1">
      <text>
        <r>
          <rPr>
            <b/>
            <sz val="9"/>
            <color indexed="81"/>
            <rFont val="Calibri"/>
            <family val="2"/>
          </rPr>
          <t>Gracie Ghartey-Tagoe:</t>
        </r>
        <r>
          <rPr>
            <sz val="9"/>
            <color indexed="81"/>
            <rFont val="Calibri"/>
            <family val="2"/>
          </rPr>
          <t xml:space="preserve">
Difference between the above. You want this to be 0. This is the check! Minimize rounding error </t>
        </r>
      </text>
    </comment>
    <comment ref="AO47" authorId="1">
      <text>
        <r>
          <rPr>
            <b/>
            <sz val="9"/>
            <color indexed="81"/>
            <rFont val="Calibri"/>
            <family val="2"/>
          </rPr>
          <t>Gracie Ghartey-Tagoe:</t>
        </r>
        <r>
          <rPr>
            <sz val="9"/>
            <color indexed="81"/>
            <rFont val="Calibri"/>
            <family val="2"/>
          </rPr>
          <t xml:space="preserve">
Difference between the above. You want this to be 0. This is the check! Minimize rounding error </t>
        </r>
      </text>
    </comment>
    <comment ref="BK47" authorId="1">
      <text>
        <r>
          <rPr>
            <b/>
            <sz val="9"/>
            <color indexed="81"/>
            <rFont val="Calibri"/>
            <family val="2"/>
          </rPr>
          <t>Gracie Ghartey-Tagoe:</t>
        </r>
        <r>
          <rPr>
            <sz val="9"/>
            <color indexed="81"/>
            <rFont val="Calibri"/>
            <family val="2"/>
          </rPr>
          <t xml:space="preserve">
Difference between the above. You want this to be 0. This is the check! Minimize rounding error </t>
        </r>
      </text>
    </comment>
    <comment ref="CE47" authorId="1">
      <text>
        <r>
          <rPr>
            <b/>
            <sz val="9"/>
            <color indexed="81"/>
            <rFont val="Calibri"/>
            <family val="2"/>
          </rPr>
          <t>Gracie Ghartey-Tagoe:</t>
        </r>
        <r>
          <rPr>
            <sz val="9"/>
            <color indexed="81"/>
            <rFont val="Calibri"/>
            <family val="2"/>
          </rPr>
          <t xml:space="preserve">
Difference between the above. You want this to be 0. This is the check! Minimize rounding error </t>
        </r>
      </text>
    </comment>
    <comment ref="DA47" authorId="1">
      <text>
        <r>
          <rPr>
            <b/>
            <sz val="9"/>
            <color indexed="81"/>
            <rFont val="Calibri"/>
            <family val="2"/>
          </rPr>
          <t>Gracie Ghartey-Tagoe:</t>
        </r>
        <r>
          <rPr>
            <sz val="9"/>
            <color indexed="81"/>
            <rFont val="Calibri"/>
            <family val="2"/>
          </rPr>
          <t xml:space="preserve">
Difference between the above. You want this to be 0. This is the check! Minimize rounding error </t>
        </r>
      </text>
    </comment>
    <comment ref="DU47" authorId="1">
      <text>
        <r>
          <rPr>
            <b/>
            <sz val="9"/>
            <color indexed="81"/>
            <rFont val="Calibri"/>
            <family val="2"/>
          </rPr>
          <t>Gracie Ghartey-Tagoe:</t>
        </r>
        <r>
          <rPr>
            <sz val="9"/>
            <color indexed="81"/>
            <rFont val="Calibri"/>
            <family val="2"/>
          </rPr>
          <t xml:space="preserve">
Difference between the above. You want this to be 0. This is the check! Minimize rounding error </t>
        </r>
      </text>
    </comment>
    <comment ref="EQ47" authorId="1">
      <text>
        <r>
          <rPr>
            <b/>
            <sz val="9"/>
            <color indexed="81"/>
            <rFont val="Calibri"/>
            <family val="2"/>
          </rPr>
          <t>Gracie Ghartey-Tagoe:</t>
        </r>
        <r>
          <rPr>
            <sz val="9"/>
            <color indexed="81"/>
            <rFont val="Calibri"/>
            <family val="2"/>
          </rPr>
          <t xml:space="preserve">
Difference between the above. You want this to be 0. This is the check! Minimize rounding error </t>
        </r>
      </text>
    </comment>
    <comment ref="FM47" authorId="1">
      <text>
        <r>
          <rPr>
            <b/>
            <sz val="9"/>
            <color indexed="81"/>
            <rFont val="Calibri"/>
            <family val="2"/>
          </rPr>
          <t>Gracie Ghartey-Tagoe:</t>
        </r>
        <r>
          <rPr>
            <sz val="9"/>
            <color indexed="81"/>
            <rFont val="Calibri"/>
            <family val="2"/>
          </rPr>
          <t xml:space="preserve">
Difference between the above. You want this to be 0. This is the check! Minimize rounding error </t>
        </r>
      </text>
    </comment>
    <comment ref="GG47" authorId="1">
      <text>
        <r>
          <rPr>
            <b/>
            <sz val="9"/>
            <color indexed="81"/>
            <rFont val="Calibri"/>
            <family val="2"/>
          </rPr>
          <t>Gracie Ghartey-Tagoe:</t>
        </r>
        <r>
          <rPr>
            <sz val="9"/>
            <color indexed="81"/>
            <rFont val="Calibri"/>
            <family val="2"/>
          </rPr>
          <t xml:space="preserve">
Difference between the above. You want this to be 0. This is the check! Minimize rounding error </t>
        </r>
      </text>
    </comment>
    <comment ref="HA47" authorId="1">
      <text>
        <r>
          <rPr>
            <b/>
            <sz val="9"/>
            <color indexed="81"/>
            <rFont val="Calibri"/>
            <family val="2"/>
          </rPr>
          <t>Gracie Ghartey-Tagoe:</t>
        </r>
        <r>
          <rPr>
            <sz val="9"/>
            <color indexed="81"/>
            <rFont val="Calibri"/>
            <family val="2"/>
          </rPr>
          <t xml:space="preserve">
Difference between the above. You want this to be 0. This is the check! Minimize rounding error </t>
        </r>
      </text>
    </comment>
    <comment ref="B50" authorId="1">
      <text>
        <r>
          <rPr>
            <b/>
            <sz val="9"/>
            <color indexed="81"/>
            <rFont val="Calibri"/>
            <family val="2"/>
          </rPr>
          <t>Gracie Ghartey-Tagoe:</t>
        </r>
        <r>
          <rPr>
            <sz val="9"/>
            <color indexed="81"/>
            <rFont val="Calibri"/>
            <family val="2"/>
          </rPr>
          <t xml:space="preserve">
Comes from porfolio visualizer sheet
</t>
        </r>
      </text>
    </comment>
    <comment ref="U50" authorId="1">
      <text>
        <r>
          <rPr>
            <b/>
            <sz val="9"/>
            <color indexed="81"/>
            <rFont val="Calibri"/>
            <family val="2"/>
          </rPr>
          <t>Gracie Ghartey-Tagoe:</t>
        </r>
        <r>
          <rPr>
            <sz val="9"/>
            <color indexed="81"/>
            <rFont val="Calibri"/>
            <family val="2"/>
          </rPr>
          <t xml:space="preserve">
Comes from porfolio visualizer sheet
</t>
        </r>
      </text>
    </comment>
    <comment ref="AO50" authorId="1">
      <text>
        <r>
          <rPr>
            <b/>
            <sz val="9"/>
            <color indexed="81"/>
            <rFont val="Calibri"/>
            <family val="2"/>
          </rPr>
          <t>Gracie Ghartey-Tagoe:</t>
        </r>
        <r>
          <rPr>
            <sz val="9"/>
            <color indexed="81"/>
            <rFont val="Calibri"/>
            <family val="2"/>
          </rPr>
          <t xml:space="preserve">
Comes from porfolio visualizer sheet
</t>
        </r>
      </text>
    </comment>
    <comment ref="BK50" authorId="1">
      <text>
        <r>
          <rPr>
            <b/>
            <sz val="9"/>
            <color indexed="81"/>
            <rFont val="Calibri"/>
            <family val="2"/>
          </rPr>
          <t>Gracie Ghartey-Tagoe:</t>
        </r>
        <r>
          <rPr>
            <sz val="9"/>
            <color indexed="81"/>
            <rFont val="Calibri"/>
            <family val="2"/>
          </rPr>
          <t xml:space="preserve">
Comes from porfolio visualizer sheet
</t>
        </r>
      </text>
    </comment>
    <comment ref="CE50" authorId="1">
      <text>
        <r>
          <rPr>
            <b/>
            <sz val="9"/>
            <color indexed="81"/>
            <rFont val="Calibri"/>
            <family val="2"/>
          </rPr>
          <t>Gracie Ghartey-Tagoe:</t>
        </r>
        <r>
          <rPr>
            <sz val="9"/>
            <color indexed="81"/>
            <rFont val="Calibri"/>
            <family val="2"/>
          </rPr>
          <t xml:space="preserve">
Comes from porfolio visualizer sheet
</t>
        </r>
      </text>
    </comment>
    <comment ref="DA50" authorId="1">
      <text>
        <r>
          <rPr>
            <b/>
            <sz val="9"/>
            <color indexed="81"/>
            <rFont val="Calibri"/>
            <family val="2"/>
          </rPr>
          <t>Gracie Ghartey-Tagoe:</t>
        </r>
        <r>
          <rPr>
            <sz val="9"/>
            <color indexed="81"/>
            <rFont val="Calibri"/>
            <family val="2"/>
          </rPr>
          <t xml:space="preserve">
Comes from porfolio visualizer sheet
</t>
        </r>
      </text>
    </comment>
    <comment ref="DU50" authorId="1">
      <text>
        <r>
          <rPr>
            <b/>
            <sz val="9"/>
            <color indexed="81"/>
            <rFont val="Calibri"/>
            <family val="2"/>
          </rPr>
          <t>Gracie Ghartey-Tagoe:</t>
        </r>
        <r>
          <rPr>
            <sz val="9"/>
            <color indexed="81"/>
            <rFont val="Calibri"/>
            <family val="2"/>
          </rPr>
          <t xml:space="preserve">
Comes from porfolio visualizer sheet
</t>
        </r>
      </text>
    </comment>
    <comment ref="EQ50" authorId="1">
      <text>
        <r>
          <rPr>
            <b/>
            <sz val="9"/>
            <color indexed="81"/>
            <rFont val="Calibri"/>
            <family val="2"/>
          </rPr>
          <t>Gracie Ghartey-Tagoe:</t>
        </r>
        <r>
          <rPr>
            <sz val="9"/>
            <color indexed="81"/>
            <rFont val="Calibri"/>
            <family val="2"/>
          </rPr>
          <t xml:space="preserve">
Comes from porfolio visualizer sheet
</t>
        </r>
      </text>
    </comment>
    <comment ref="FM50" authorId="1">
      <text>
        <r>
          <rPr>
            <b/>
            <sz val="9"/>
            <color indexed="81"/>
            <rFont val="Calibri"/>
            <family val="2"/>
          </rPr>
          <t>Gracie Ghartey-Tagoe:</t>
        </r>
        <r>
          <rPr>
            <sz val="9"/>
            <color indexed="81"/>
            <rFont val="Calibri"/>
            <family val="2"/>
          </rPr>
          <t xml:space="preserve">
Comes from porfolio visualizer sheet
</t>
        </r>
      </text>
    </comment>
    <comment ref="GG50" authorId="1">
      <text>
        <r>
          <rPr>
            <b/>
            <sz val="9"/>
            <color indexed="81"/>
            <rFont val="Calibri"/>
            <family val="2"/>
          </rPr>
          <t>Gracie Ghartey-Tagoe:</t>
        </r>
        <r>
          <rPr>
            <sz val="9"/>
            <color indexed="81"/>
            <rFont val="Calibri"/>
            <family val="2"/>
          </rPr>
          <t xml:space="preserve">
Comes from porfolio visualizer sheet
</t>
        </r>
      </text>
    </comment>
    <comment ref="HA50" authorId="1">
      <text>
        <r>
          <rPr>
            <b/>
            <sz val="9"/>
            <color indexed="81"/>
            <rFont val="Calibri"/>
            <family val="2"/>
          </rPr>
          <t>Gracie Ghartey-Tagoe:</t>
        </r>
        <r>
          <rPr>
            <sz val="9"/>
            <color indexed="81"/>
            <rFont val="Calibri"/>
            <family val="2"/>
          </rPr>
          <t xml:space="preserve">
Comes from porfolio visualizer sheet
</t>
        </r>
      </text>
    </comment>
    <comment ref="B55" authorId="1">
      <text>
        <r>
          <rPr>
            <b/>
            <sz val="9"/>
            <color indexed="81"/>
            <rFont val="Calibri"/>
            <family val="2"/>
          </rPr>
          <t>Gracie Ghartey-Tagoe:</t>
        </r>
        <r>
          <rPr>
            <sz val="9"/>
            <color indexed="81"/>
            <rFont val="Calibri"/>
            <family val="2"/>
          </rPr>
          <t xml:space="preserve">
**Most important number!
</t>
        </r>
      </text>
    </comment>
    <comment ref="U55" authorId="1">
      <text>
        <r>
          <rPr>
            <b/>
            <sz val="9"/>
            <color indexed="81"/>
            <rFont val="Calibri"/>
            <family val="2"/>
          </rPr>
          <t>Gracie Ghartey-Tagoe:</t>
        </r>
        <r>
          <rPr>
            <sz val="9"/>
            <color indexed="81"/>
            <rFont val="Calibri"/>
            <family val="2"/>
          </rPr>
          <t xml:space="preserve">
**Most important number!
</t>
        </r>
      </text>
    </comment>
    <comment ref="AO55" authorId="1">
      <text>
        <r>
          <rPr>
            <b/>
            <sz val="9"/>
            <color indexed="81"/>
            <rFont val="Calibri"/>
            <family val="2"/>
          </rPr>
          <t>Gracie Ghartey-Tagoe:</t>
        </r>
        <r>
          <rPr>
            <sz val="9"/>
            <color indexed="81"/>
            <rFont val="Calibri"/>
            <family val="2"/>
          </rPr>
          <t xml:space="preserve">
**Most important number!
</t>
        </r>
      </text>
    </comment>
    <comment ref="BK55" authorId="1">
      <text>
        <r>
          <rPr>
            <b/>
            <sz val="9"/>
            <color indexed="81"/>
            <rFont val="Calibri"/>
            <family val="2"/>
          </rPr>
          <t>Gracie Ghartey-Tagoe:</t>
        </r>
        <r>
          <rPr>
            <sz val="9"/>
            <color indexed="81"/>
            <rFont val="Calibri"/>
            <family val="2"/>
          </rPr>
          <t xml:space="preserve">
**Most important number!
</t>
        </r>
      </text>
    </comment>
    <comment ref="CE55" authorId="1">
      <text>
        <r>
          <rPr>
            <b/>
            <sz val="9"/>
            <color indexed="81"/>
            <rFont val="Calibri"/>
            <family val="2"/>
          </rPr>
          <t>Gracie Ghartey-Tagoe:</t>
        </r>
        <r>
          <rPr>
            <sz val="9"/>
            <color indexed="81"/>
            <rFont val="Calibri"/>
            <family val="2"/>
          </rPr>
          <t xml:space="preserve">
**Most important number!
</t>
        </r>
      </text>
    </comment>
    <comment ref="DA55" authorId="1">
      <text>
        <r>
          <rPr>
            <b/>
            <sz val="9"/>
            <color indexed="81"/>
            <rFont val="Calibri"/>
            <family val="2"/>
          </rPr>
          <t>Gracie Ghartey-Tagoe:</t>
        </r>
        <r>
          <rPr>
            <sz val="9"/>
            <color indexed="81"/>
            <rFont val="Calibri"/>
            <family val="2"/>
          </rPr>
          <t xml:space="preserve">
**Most important number!
</t>
        </r>
      </text>
    </comment>
    <comment ref="DU55" authorId="1">
      <text>
        <r>
          <rPr>
            <b/>
            <sz val="9"/>
            <color indexed="81"/>
            <rFont val="Calibri"/>
            <family val="2"/>
          </rPr>
          <t>Gracie Ghartey-Tagoe:</t>
        </r>
        <r>
          <rPr>
            <sz val="9"/>
            <color indexed="81"/>
            <rFont val="Calibri"/>
            <family val="2"/>
          </rPr>
          <t xml:space="preserve">
**Most important number!
</t>
        </r>
      </text>
    </comment>
    <comment ref="EQ55" authorId="1">
      <text>
        <r>
          <rPr>
            <b/>
            <sz val="9"/>
            <color indexed="81"/>
            <rFont val="Calibri"/>
            <family val="2"/>
          </rPr>
          <t>Gracie Ghartey-Tagoe:</t>
        </r>
        <r>
          <rPr>
            <sz val="9"/>
            <color indexed="81"/>
            <rFont val="Calibri"/>
            <family val="2"/>
          </rPr>
          <t xml:space="preserve">
**Most important number!
</t>
        </r>
      </text>
    </comment>
    <comment ref="FM55" authorId="1">
      <text>
        <r>
          <rPr>
            <b/>
            <sz val="9"/>
            <color indexed="81"/>
            <rFont val="Calibri"/>
            <family val="2"/>
          </rPr>
          <t>Gracie Ghartey-Tagoe:</t>
        </r>
        <r>
          <rPr>
            <sz val="9"/>
            <color indexed="81"/>
            <rFont val="Calibri"/>
            <family val="2"/>
          </rPr>
          <t xml:space="preserve">
**Most important number!
</t>
        </r>
      </text>
    </comment>
    <comment ref="GG55" authorId="1">
      <text>
        <r>
          <rPr>
            <b/>
            <sz val="9"/>
            <color indexed="81"/>
            <rFont val="Calibri"/>
            <family val="2"/>
          </rPr>
          <t>Gracie Ghartey-Tagoe:</t>
        </r>
        <r>
          <rPr>
            <sz val="9"/>
            <color indexed="81"/>
            <rFont val="Calibri"/>
            <family val="2"/>
          </rPr>
          <t xml:space="preserve">
**Most important number!
</t>
        </r>
      </text>
    </comment>
    <comment ref="HA55" authorId="1">
      <text>
        <r>
          <rPr>
            <b/>
            <sz val="9"/>
            <color indexed="81"/>
            <rFont val="Calibri"/>
            <family val="2"/>
          </rPr>
          <t>Gracie Ghartey-Tagoe:</t>
        </r>
        <r>
          <rPr>
            <sz val="9"/>
            <color indexed="81"/>
            <rFont val="Calibri"/>
            <family val="2"/>
          </rPr>
          <t xml:space="preserve">
**Most important number!
</t>
        </r>
      </text>
    </comment>
  </commentList>
</comments>
</file>

<file path=xl/sharedStrings.xml><?xml version="1.0" encoding="utf-8"?>
<sst xmlns="http://schemas.openxmlformats.org/spreadsheetml/2006/main" count="917" uniqueCount="188">
  <si>
    <t>Benchmark</t>
  </si>
  <si>
    <t xml:space="preserve">U.S Equity </t>
  </si>
  <si>
    <t>International Equity</t>
  </si>
  <si>
    <t>Fixed Income</t>
  </si>
  <si>
    <t>VTI</t>
  </si>
  <si>
    <t>VXUS</t>
  </si>
  <si>
    <t>BND</t>
  </si>
  <si>
    <t>Weight</t>
  </si>
  <si>
    <t>Return</t>
  </si>
  <si>
    <t>x</t>
  </si>
  <si>
    <t>Total</t>
  </si>
  <si>
    <t>Fidelity</t>
  </si>
  <si>
    <t>Other</t>
  </si>
  <si>
    <t>FSSVX</t>
  </si>
  <si>
    <t>FSTPX</t>
  </si>
  <si>
    <t>FXSIX</t>
  </si>
  <si>
    <t>FSGDX</t>
  </si>
  <si>
    <t>FXNAX</t>
  </si>
  <si>
    <t>FCNVX</t>
  </si>
  <si>
    <t>CASHX</t>
  </si>
  <si>
    <t>VB</t>
  </si>
  <si>
    <t>VTV</t>
  </si>
  <si>
    <t>DFITX</t>
  </si>
  <si>
    <t>VEA</t>
  </si>
  <si>
    <t>VSS</t>
  </si>
  <si>
    <t>VTRIX</t>
  </si>
  <si>
    <t>VWO</t>
  </si>
  <si>
    <t>VTIP</t>
  </si>
  <si>
    <t>BNDX</t>
  </si>
  <si>
    <t>VNQ</t>
  </si>
  <si>
    <t>FutureAdvisors</t>
  </si>
  <si>
    <t>Schwab</t>
  </si>
  <si>
    <t>Vanguard</t>
  </si>
  <si>
    <t>Wealthfront</t>
  </si>
  <si>
    <t>FNDA</t>
  </si>
  <si>
    <t>FNDX</t>
  </si>
  <si>
    <t>SCHA</t>
  </si>
  <si>
    <t>SCHX</t>
  </si>
  <si>
    <t>FNDC</t>
  </si>
  <si>
    <t>FNDE</t>
  </si>
  <si>
    <t>FNDF</t>
  </si>
  <si>
    <t>SCHC</t>
  </si>
  <si>
    <t>SCHE</t>
  </si>
  <si>
    <t>SCHF</t>
  </si>
  <si>
    <t>SHYG</t>
  </si>
  <si>
    <t>EMLC</t>
  </si>
  <si>
    <t>IAU</t>
  </si>
  <si>
    <t>SCHH</t>
  </si>
  <si>
    <t>VNQI</t>
  </si>
  <si>
    <t>VWNAX</t>
  </si>
  <si>
    <t>VEXRX</t>
  </si>
  <si>
    <t>VWUAX</t>
  </si>
  <si>
    <t>VSEQX</t>
  </si>
  <si>
    <t>VTSAX</t>
  </si>
  <si>
    <t>VWILX</t>
  </si>
  <si>
    <t>VTIAX</t>
  </si>
  <si>
    <t>VFSUX</t>
  </si>
  <si>
    <t>VFIDX</t>
  </si>
  <si>
    <t>VBTLX</t>
  </si>
  <si>
    <t>VTABX</t>
  </si>
  <si>
    <t>ITOT</t>
  </si>
  <si>
    <t>SCHB</t>
  </si>
  <si>
    <t>IEMG</t>
  </si>
  <si>
    <t>IXUS</t>
  </si>
  <si>
    <t>Performance as Calculated</t>
  </si>
  <si>
    <t xml:space="preserve">Performance as Reported </t>
  </si>
  <si>
    <t>Difference</t>
  </si>
  <si>
    <t>Difference Between Benchmark and Robo</t>
  </si>
  <si>
    <t>% of Class</t>
  </si>
  <si>
    <t>ITD</t>
  </si>
  <si>
    <t>EMB</t>
  </si>
  <si>
    <t>PCY</t>
  </si>
  <si>
    <t>IYR</t>
  </si>
  <si>
    <t>Rank</t>
  </si>
  <si>
    <t>Robo Advisor</t>
  </si>
  <si>
    <t>ITD Return</t>
  </si>
  <si>
    <t>Asset Allocation</t>
  </si>
  <si>
    <t>Equity</t>
  </si>
  <si>
    <t>Subtotal</t>
  </si>
  <si>
    <t xml:space="preserve">Subtotal </t>
  </si>
  <si>
    <t>$ Effect on $1M</t>
  </si>
  <si>
    <t>TAP(40-20-40)</t>
  </si>
  <si>
    <t>TAP(40-20-40)*</t>
  </si>
  <si>
    <t>Performance Net of Fees</t>
  </si>
  <si>
    <t>Performance after Fees</t>
  </si>
  <si>
    <t xml:space="preserve">- Performance as Reported </t>
  </si>
  <si>
    <t>- Less:  Fees for this Robo</t>
  </si>
  <si>
    <t>Period Return</t>
  </si>
  <si>
    <t>CAGR (inflation adjusted)</t>
  </si>
  <si>
    <t>Best Year</t>
  </si>
  <si>
    <t>Worst Year</t>
  </si>
  <si>
    <t>Max. Drawdown</t>
  </si>
  <si>
    <t>Sharpe Ratio</t>
  </si>
  <si>
    <t>Sortino Ratio</t>
  </si>
  <si>
    <t>US Stock Market Correlation</t>
  </si>
  <si>
    <t>Portfolio</t>
  </si>
  <si>
    <t>Betterment</t>
  </si>
  <si>
    <t>2017 Returns</t>
  </si>
  <si>
    <t>2016 Returns</t>
  </si>
  <si>
    <t>2015 Returns</t>
  </si>
  <si>
    <t>2014 Returns</t>
  </si>
  <si>
    <t>VBR</t>
  </si>
  <si>
    <t>MUB</t>
  </si>
  <si>
    <t>AGG</t>
  </si>
  <si>
    <t>VOE</t>
  </si>
  <si>
    <t>CAGR* (before fees)</t>
  </si>
  <si>
    <t>Std Dev</t>
  </si>
  <si>
    <t>*CAGR: Compound Annual Growth Rate</t>
  </si>
  <si>
    <t>SigFig</t>
  </si>
  <si>
    <t>SPTM</t>
  </si>
  <si>
    <t>SPDW</t>
  </si>
  <si>
    <t>SPEM</t>
  </si>
  <si>
    <t>SPAB</t>
  </si>
  <si>
    <t>IPE</t>
  </si>
  <si>
    <t>SPTS</t>
  </si>
  <si>
    <t>Robo Fees</t>
  </si>
  <si>
    <t>CAGR (after fees)</t>
  </si>
  <si>
    <t>Market Statistics</t>
  </si>
  <si>
    <t>Average of Robos</t>
  </si>
  <si>
    <t>S&amp;P 500</t>
  </si>
  <si>
    <t>World Mkt xcld US</t>
  </si>
  <si>
    <t>$ difference ITD on $1M</t>
  </si>
  <si>
    <t>TIP</t>
  </si>
  <si>
    <t>DLS</t>
  </si>
  <si>
    <t>ACWI</t>
  </si>
  <si>
    <t>IWM</t>
  </si>
  <si>
    <t>IWR</t>
  </si>
  <si>
    <t>SPY</t>
  </si>
  <si>
    <t>ACWX</t>
  </si>
  <si>
    <t>CWI</t>
  </si>
  <si>
    <t>SHV</t>
  </si>
  <si>
    <t>RWJ</t>
  </si>
  <si>
    <t>DES</t>
  </si>
  <si>
    <t>PRF</t>
  </si>
  <si>
    <t>IJR</t>
  </si>
  <si>
    <t>DEM</t>
  </si>
  <si>
    <t>DOL</t>
  </si>
  <si>
    <t>PXH</t>
  </si>
  <si>
    <t>VEU</t>
  </si>
  <si>
    <t>PHB</t>
  </si>
  <si>
    <t>RWR</t>
  </si>
  <si>
    <t>RWX</t>
  </si>
  <si>
    <t>IYY</t>
  </si>
  <si>
    <t>Date</t>
  </si>
  <si>
    <t>PDN</t>
  </si>
  <si>
    <t>IEI</t>
  </si>
  <si>
    <t>2013 Returns</t>
  </si>
  <si>
    <t>2012 Returns</t>
  </si>
  <si>
    <t>2011 Returns</t>
  </si>
  <si>
    <t>2010 Returns</t>
  </si>
  <si>
    <t>2009 Returns</t>
  </si>
  <si>
    <t>2008 Returns</t>
  </si>
  <si>
    <t>2018 Returns</t>
  </si>
  <si>
    <t>AF</t>
  </si>
  <si>
    <t>Sub.</t>
  </si>
  <si>
    <t>Sub. Date</t>
  </si>
  <si>
    <t>Sub. 2</t>
  </si>
  <si>
    <t>Sub. 2 Date</t>
  </si>
  <si>
    <t>TIAA</t>
  </si>
  <si>
    <t>IWV</t>
  </si>
  <si>
    <t>IEFA</t>
  </si>
  <si>
    <t>SPSB</t>
  </si>
  <si>
    <t>M-1</t>
  </si>
  <si>
    <t>VT</t>
  </si>
  <si>
    <t xml:space="preserve">*Fidelity ETF's only had data until Oct 2018 so </t>
  </si>
  <si>
    <t>I used their substitutes for the returns after that</t>
  </si>
  <si>
    <t>2019 YTD Returns</t>
  </si>
  <si>
    <t>BrightPlan</t>
  </si>
  <si>
    <t>DFTCX</t>
  </si>
  <si>
    <t>DTMMX</t>
  </si>
  <si>
    <t>DFIEX</t>
  </si>
  <si>
    <t>DTMIX</t>
  </si>
  <si>
    <t>DFCEX</t>
  </si>
  <si>
    <t>DFGEX</t>
  </si>
  <si>
    <t>DFGFX</t>
  </si>
  <si>
    <t>DFAPX</t>
  </si>
  <si>
    <t>AF 3/17/2019</t>
  </si>
  <si>
    <t>Annual returns</t>
  </si>
  <si>
    <t>Cumulative</t>
  </si>
  <si>
    <t>$1000 inv.</t>
  </si>
  <si>
    <t>Annual ret.</t>
  </si>
  <si>
    <t>Sigfig</t>
  </si>
  <si>
    <t>2019 May Monthly Returns (without fees)</t>
  </si>
  <si>
    <t>60-40 Robo Performance Backtest Summary (Jan 2008-May 2019)</t>
  </si>
  <si>
    <t>Summary of Analysis - 11 Years and 5 months</t>
  </si>
  <si>
    <t>AF 06/04/2019</t>
  </si>
  <si>
    <t>60-40 Robo Summary Statistics (Jan 2008-May 2019)</t>
  </si>
  <si>
    <t>AF 6/04/2019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</si>
</sst>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164" formatCode="0.0%"/>
    <numFmt numFmtId="165" formatCode="&quot;$&quot;#,##0"/>
    <numFmt numFmtId="166" formatCode="&quot;$&quot;#,##0.00"/>
  </numFmts>
  <fonts count="36" x14ac:knownFonts="1"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9"/>
      <color indexed="81"/>
      <name val="Tahoma"/>
      <family val="2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rgb="FF0000FF"/>
      <name val="Times New Roman"/>
      <family val="1"/>
    </font>
    <font>
      <b/>
      <sz val="12"/>
      <color theme="0"/>
      <name val="Times New Roman"/>
      <family val="1"/>
    </font>
    <font>
      <i/>
      <sz val="12"/>
      <color theme="1"/>
      <name val="Times New Roman"/>
      <family val="1"/>
    </font>
    <font>
      <sz val="12"/>
      <name val="Times New Roman"/>
      <family val="1"/>
    </font>
    <font>
      <sz val="12"/>
      <color rgb="FFFF0000"/>
      <name val="Times New Roman"/>
      <family val="1"/>
    </font>
    <font>
      <b/>
      <i/>
      <sz val="12"/>
      <color theme="1"/>
      <name val="Times New Roman"/>
      <family val="1"/>
    </font>
    <font>
      <i/>
      <sz val="12"/>
      <color rgb="FF0000FF"/>
      <name val="Times New Roman"/>
      <family val="1"/>
    </font>
    <font>
      <i/>
      <sz val="12"/>
      <color rgb="FFFF0000"/>
      <name val="Times New Roman"/>
      <family val="1"/>
    </font>
    <font>
      <b/>
      <sz val="12"/>
      <color rgb="FFFF0000"/>
      <name val="Times New Roman"/>
      <family val="1"/>
    </font>
    <font>
      <sz val="12"/>
      <color rgb="FF000000"/>
      <name val="Times New Roman"/>
      <family val="1"/>
    </font>
    <font>
      <b/>
      <sz val="12"/>
      <color rgb="FFFFFFFF"/>
      <name val="Times New Roman"/>
      <family val="1"/>
    </font>
    <font>
      <i/>
      <sz val="12"/>
      <color rgb="FF000000"/>
      <name val="Times New Roman"/>
      <family val="1"/>
    </font>
    <font>
      <sz val="18"/>
      <color theme="1"/>
      <name val="Times New Roman"/>
      <family val="1"/>
    </font>
    <font>
      <sz val="8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2"/>
      <color theme="3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1F497D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theme="6" tint="0.59999389629810485"/>
        <bgColor indexed="64"/>
      </patternFill>
    </fill>
  </fills>
  <borders count="4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n">
        <color auto="1"/>
      </bottom>
      <diagonal/>
    </border>
    <border>
      <left/>
      <right style="thick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ck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ck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 style="thick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ck">
        <color auto="1"/>
      </left>
      <right/>
      <top style="thin">
        <color auto="1"/>
      </top>
      <bottom/>
      <diagonal/>
    </border>
    <border>
      <left/>
      <right style="thick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ck">
        <color theme="4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</borders>
  <cellStyleXfs count="146">
    <xf numFmtId="0" fontId="0" fillId="0" borderId="0" applyFill="0" applyBorder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44" fontId="4" fillId="0" borderId="0" applyFont="0" applyFill="0" applyBorder="0" applyAlignment="0" applyProtection="0"/>
    <xf numFmtId="0" fontId="28" fillId="0" borderId="35" applyNumberFormat="0" applyFill="0" applyAlignment="0" applyProtection="0"/>
    <xf numFmtId="0" fontId="28" fillId="0" borderId="35" applyNumberFormat="0" applyFill="0" applyAlignment="0" applyProtection="0"/>
    <xf numFmtId="9" fontId="3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442">
    <xf numFmtId="0" fontId="0" fillId="0" borderId="0" xfId="0"/>
    <xf numFmtId="0" fontId="12" fillId="0" borderId="0" xfId="0" applyFont="1"/>
    <xf numFmtId="0" fontId="14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12" fillId="2" borderId="0" xfId="0" applyFont="1" applyFill="1" applyAlignment="1">
      <alignment vertical="center"/>
    </xf>
    <xf numFmtId="0" fontId="16" fillId="0" borderId="0" xfId="0" applyFont="1" applyAlignment="1">
      <alignment vertical="center"/>
    </xf>
    <xf numFmtId="0" fontId="13" fillId="4" borderId="0" xfId="0" applyFont="1" applyFill="1" applyAlignment="1">
      <alignment vertical="center"/>
    </xf>
    <xf numFmtId="10" fontId="14" fillId="0" borderId="0" xfId="0" applyNumberFormat="1" applyFont="1" applyAlignment="1">
      <alignment vertical="center"/>
    </xf>
    <xf numFmtId="10" fontId="12" fillId="0" borderId="0" xfId="0" applyNumberFormat="1" applyFont="1" applyAlignment="1">
      <alignment vertical="center"/>
    </xf>
    <xf numFmtId="164" fontId="12" fillId="0" borderId="0" xfId="0" applyNumberFormat="1" applyFont="1" applyAlignment="1">
      <alignment vertical="center"/>
    </xf>
    <xf numFmtId="0" fontId="12" fillId="0" borderId="1" xfId="0" applyFont="1" applyBorder="1" applyAlignment="1">
      <alignment vertical="center"/>
    </xf>
    <xf numFmtId="10" fontId="14" fillId="0" borderId="1" xfId="0" applyNumberFormat="1" applyFont="1" applyBorder="1" applyAlignment="1">
      <alignment vertical="center"/>
    </xf>
    <xf numFmtId="0" fontId="14" fillId="0" borderId="1" xfId="0" applyFont="1" applyBorder="1" applyAlignment="1">
      <alignment vertical="center"/>
    </xf>
    <xf numFmtId="10" fontId="12" fillId="0" borderId="1" xfId="0" applyNumberFormat="1" applyFont="1" applyBorder="1" applyAlignment="1">
      <alignment vertical="center"/>
    </xf>
    <xf numFmtId="10" fontId="18" fillId="0" borderId="0" xfId="0" applyNumberFormat="1" applyFont="1" applyAlignment="1">
      <alignment vertical="center"/>
    </xf>
    <xf numFmtId="0" fontId="14" fillId="0" borderId="0" xfId="0" applyFont="1" applyBorder="1" applyAlignment="1">
      <alignment vertical="center"/>
    </xf>
    <xf numFmtId="10" fontId="14" fillId="0" borderId="0" xfId="0" applyNumberFormat="1" applyFont="1" applyBorder="1" applyAlignment="1">
      <alignment vertical="center"/>
    </xf>
    <xf numFmtId="164" fontId="14" fillId="0" borderId="0" xfId="0" applyNumberFormat="1" applyFont="1" applyBorder="1" applyAlignment="1">
      <alignment vertical="center"/>
    </xf>
    <xf numFmtId="0" fontId="19" fillId="0" borderId="0" xfId="0" applyFont="1" applyAlignment="1">
      <alignment vertical="center"/>
    </xf>
    <xf numFmtId="10" fontId="16" fillId="0" borderId="0" xfId="0" applyNumberFormat="1" applyFont="1" applyAlignment="1">
      <alignment vertical="center"/>
    </xf>
    <xf numFmtId="0" fontId="19" fillId="0" borderId="1" xfId="0" applyFont="1" applyBorder="1" applyAlignment="1">
      <alignment vertical="center"/>
    </xf>
    <xf numFmtId="10" fontId="16" fillId="0" borderId="1" xfId="0" applyNumberFormat="1" applyFont="1" applyBorder="1" applyAlignment="1">
      <alignment vertical="center"/>
    </xf>
    <xf numFmtId="10" fontId="21" fillId="0" borderId="0" xfId="0" applyNumberFormat="1" applyFont="1" applyAlignment="1">
      <alignment vertical="center"/>
    </xf>
    <xf numFmtId="10" fontId="22" fillId="0" borderId="0" xfId="0" applyNumberFormat="1" applyFont="1" applyAlignment="1">
      <alignment vertical="center"/>
    </xf>
    <xf numFmtId="10" fontId="13" fillId="0" borderId="0" xfId="0" applyNumberFormat="1" applyFont="1" applyAlignment="1">
      <alignment vertical="center"/>
    </xf>
    <xf numFmtId="10" fontId="13" fillId="5" borderId="0" xfId="0" applyNumberFormat="1" applyFont="1" applyFill="1" applyAlignment="1">
      <alignment vertical="center"/>
    </xf>
    <xf numFmtId="10" fontId="12" fillId="5" borderId="0" xfId="0" applyNumberFormat="1" applyFont="1" applyFill="1" applyAlignment="1">
      <alignment horizontal="right" vertical="center"/>
    </xf>
    <xf numFmtId="0" fontId="12" fillId="0" borderId="0" xfId="0" applyFont="1" applyBorder="1" applyAlignment="1">
      <alignment vertical="center"/>
    </xf>
    <xf numFmtId="0" fontId="16" fillId="3" borderId="4" xfId="0" applyFont="1" applyFill="1" applyBorder="1" applyAlignment="1">
      <alignment vertical="center"/>
    </xf>
    <xf numFmtId="0" fontId="25" fillId="7" borderId="1" xfId="0" applyFont="1" applyFill="1" applyBorder="1" applyAlignment="1">
      <alignment vertical="center"/>
    </xf>
    <xf numFmtId="0" fontId="23" fillId="0" borderId="0" xfId="0" applyFont="1"/>
    <xf numFmtId="0" fontId="12" fillId="0" borderId="0" xfId="0" applyFont="1" applyAlignment="1">
      <alignment horizontal="right"/>
    </xf>
    <xf numFmtId="10" fontId="21" fillId="0" borderId="1" xfId="0" applyNumberFormat="1" applyFont="1" applyBorder="1" applyAlignment="1">
      <alignment vertical="center"/>
    </xf>
    <xf numFmtId="10" fontId="18" fillId="5" borderId="0" xfId="0" applyNumberFormat="1" applyFont="1" applyFill="1" applyAlignment="1">
      <alignment horizontal="right" vertical="center"/>
    </xf>
    <xf numFmtId="10" fontId="18" fillId="0" borderId="1" xfId="0" applyNumberFormat="1" applyFont="1" applyBorder="1" applyAlignment="1">
      <alignment vertical="center"/>
    </xf>
    <xf numFmtId="0" fontId="12" fillId="0" borderId="0" xfId="0" applyFont="1" applyAlignment="1">
      <alignment horizontal="right" vertical="center"/>
    </xf>
    <xf numFmtId="10" fontId="14" fillId="0" borderId="0" xfId="0" applyNumberFormat="1" applyFont="1" applyAlignment="1">
      <alignment horizontal="right" vertical="center"/>
    </xf>
    <xf numFmtId="10" fontId="14" fillId="0" borderId="1" xfId="0" applyNumberFormat="1" applyFont="1" applyBorder="1" applyAlignment="1">
      <alignment horizontal="right" vertical="center"/>
    </xf>
    <xf numFmtId="10" fontId="12" fillId="0" borderId="0" xfId="0" applyNumberFormat="1" applyFont="1" applyAlignment="1">
      <alignment horizontal="right" vertical="center"/>
    </xf>
    <xf numFmtId="164" fontId="12" fillId="0" borderId="0" xfId="0" applyNumberFormat="1" applyFont="1" applyAlignment="1">
      <alignment horizontal="right" vertical="center"/>
    </xf>
    <xf numFmtId="10" fontId="12" fillId="0" borderId="1" xfId="0" applyNumberFormat="1" applyFont="1" applyBorder="1" applyAlignment="1">
      <alignment horizontal="right" vertical="center"/>
    </xf>
    <xf numFmtId="10" fontId="16" fillId="0" borderId="0" xfId="0" applyNumberFormat="1" applyFont="1" applyAlignment="1">
      <alignment horizontal="right" vertical="center"/>
    </xf>
    <xf numFmtId="10" fontId="14" fillId="0" borderId="0" xfId="0" applyNumberFormat="1" applyFont="1" applyBorder="1" applyAlignment="1">
      <alignment horizontal="right" vertical="center"/>
    </xf>
    <xf numFmtId="10" fontId="22" fillId="0" borderId="0" xfId="0" applyNumberFormat="1" applyFont="1" applyAlignment="1">
      <alignment horizontal="right" vertical="center"/>
    </xf>
    <xf numFmtId="10" fontId="18" fillId="0" borderId="0" xfId="0" applyNumberFormat="1" applyFont="1" applyAlignment="1">
      <alignment horizontal="right" vertical="center"/>
    </xf>
    <xf numFmtId="10" fontId="12" fillId="0" borderId="2" xfId="0" applyNumberFormat="1" applyFont="1" applyBorder="1" applyAlignment="1">
      <alignment horizontal="right" vertical="center"/>
    </xf>
    <xf numFmtId="10" fontId="16" fillId="0" borderId="2" xfId="0" applyNumberFormat="1" applyFont="1" applyBorder="1" applyAlignment="1">
      <alignment horizontal="right" vertical="center"/>
    </xf>
    <xf numFmtId="10" fontId="18" fillId="0" borderId="2" xfId="0" applyNumberFormat="1" applyFont="1" applyBorder="1" applyAlignment="1">
      <alignment vertical="center"/>
    </xf>
    <xf numFmtId="0" fontId="12" fillId="0" borderId="0" xfId="0" applyFont="1" applyBorder="1" applyAlignment="1">
      <alignment horizontal="right" vertical="center"/>
    </xf>
    <xf numFmtId="0" fontId="12" fillId="0" borderId="3" xfId="0" applyFont="1" applyBorder="1" applyAlignment="1">
      <alignment vertical="center"/>
    </xf>
    <xf numFmtId="0" fontId="15" fillId="2" borderId="0" xfId="0" applyFont="1" applyFill="1" applyAlignment="1">
      <alignment horizontal="right" vertical="center"/>
    </xf>
    <xf numFmtId="0" fontId="13" fillId="3" borderId="0" xfId="0" applyFont="1" applyFill="1" applyAlignment="1">
      <alignment horizontal="right" vertical="center"/>
    </xf>
    <xf numFmtId="0" fontId="12" fillId="0" borderId="0" xfId="0" applyFont="1" applyAlignment="1">
      <alignment vertical="center" wrapText="1"/>
    </xf>
    <xf numFmtId="10" fontId="12" fillId="0" borderId="0" xfId="0" applyNumberFormat="1" applyFont="1" applyAlignment="1">
      <alignment vertical="center" wrapText="1"/>
    </xf>
    <xf numFmtId="10" fontId="12" fillId="0" borderId="1" xfId="0" applyNumberFormat="1" applyFont="1" applyBorder="1" applyAlignment="1">
      <alignment vertical="center" wrapText="1"/>
    </xf>
    <xf numFmtId="10" fontId="16" fillId="0" borderId="0" xfId="0" applyNumberFormat="1" applyFont="1" applyAlignment="1">
      <alignment vertical="center" wrapText="1"/>
    </xf>
    <xf numFmtId="10" fontId="16" fillId="0" borderId="1" xfId="0" applyNumberFormat="1" applyFont="1" applyBorder="1" applyAlignment="1">
      <alignment vertical="center" wrapText="1"/>
    </xf>
    <xf numFmtId="0" fontId="13" fillId="2" borderId="0" xfId="0" applyFont="1" applyFill="1" applyAlignment="1">
      <alignment horizontal="right" vertical="center"/>
    </xf>
    <xf numFmtId="10" fontId="13" fillId="0" borderId="0" xfId="0" applyNumberFormat="1" applyFont="1" applyAlignment="1">
      <alignment horizontal="right" vertical="center"/>
    </xf>
    <xf numFmtId="10" fontId="12" fillId="9" borderId="0" xfId="0" applyNumberFormat="1" applyFont="1" applyFill="1" applyAlignment="1">
      <alignment horizontal="right" vertical="center"/>
    </xf>
    <xf numFmtId="10" fontId="18" fillId="9" borderId="0" xfId="0" applyNumberFormat="1" applyFont="1" applyFill="1" applyAlignment="1">
      <alignment horizontal="right" vertical="center"/>
    </xf>
    <xf numFmtId="0" fontId="12" fillId="0" borderId="0" xfId="0" applyFont="1" applyAlignment="1">
      <alignment horizontal="right" vertical="center" wrapText="1"/>
    </xf>
    <xf numFmtId="0" fontId="15" fillId="2" borderId="0" xfId="0" applyFont="1" applyFill="1" applyAlignment="1">
      <alignment horizontal="right" vertical="center" wrapText="1"/>
    </xf>
    <xf numFmtId="0" fontId="13" fillId="3" borderId="0" xfId="0" applyFont="1" applyFill="1" applyAlignment="1">
      <alignment horizontal="right" vertical="center" wrapText="1"/>
    </xf>
    <xf numFmtId="10" fontId="12" fillId="0" borderId="0" xfId="0" applyNumberFormat="1" applyFont="1" applyAlignment="1">
      <alignment wrapText="1"/>
    </xf>
    <xf numFmtId="10" fontId="12" fillId="0" borderId="0" xfId="0" applyNumberFormat="1" applyFont="1" applyAlignment="1">
      <alignment horizontal="right" vertical="center" wrapText="1"/>
    </xf>
    <xf numFmtId="10" fontId="12" fillId="0" borderId="1" xfId="0" applyNumberFormat="1" applyFont="1" applyBorder="1" applyAlignment="1">
      <alignment horizontal="right" vertical="center" wrapText="1"/>
    </xf>
    <xf numFmtId="10" fontId="12" fillId="0" borderId="0" xfId="0" applyNumberFormat="1" applyFont="1" applyBorder="1" applyAlignment="1">
      <alignment wrapText="1"/>
    </xf>
    <xf numFmtId="10" fontId="12" fillId="0" borderId="1" xfId="0" applyNumberFormat="1" applyFont="1" applyBorder="1" applyAlignment="1">
      <alignment wrapText="1"/>
    </xf>
    <xf numFmtId="10" fontId="16" fillId="0" borderId="0" xfId="0" applyNumberFormat="1" applyFont="1" applyBorder="1" applyAlignment="1">
      <alignment vertical="center" wrapText="1"/>
    </xf>
    <xf numFmtId="10" fontId="16" fillId="0" borderId="0" xfId="0" applyNumberFormat="1" applyFont="1" applyBorder="1" applyAlignment="1">
      <alignment horizontal="right" vertical="center" wrapText="1"/>
    </xf>
    <xf numFmtId="10" fontId="16" fillId="0" borderId="0" xfId="0" applyNumberFormat="1" applyFont="1" applyAlignment="1">
      <alignment horizontal="right" vertical="center" wrapText="1"/>
    </xf>
    <xf numFmtId="10" fontId="16" fillId="0" borderId="2" xfId="0" applyNumberFormat="1" applyFont="1" applyBorder="1" applyAlignment="1">
      <alignment horizontal="right" vertical="center" wrapText="1"/>
    </xf>
    <xf numFmtId="10" fontId="22" fillId="0" borderId="0" xfId="0" applyNumberFormat="1" applyFont="1" applyAlignment="1">
      <alignment vertical="center" wrapText="1"/>
    </xf>
    <xf numFmtId="10" fontId="22" fillId="0" borderId="0" xfId="0" applyNumberFormat="1" applyFont="1" applyAlignment="1">
      <alignment horizontal="right" vertical="center" wrapText="1"/>
    </xf>
    <xf numFmtId="0" fontId="13" fillId="3" borderId="5" xfId="0" applyFont="1" applyFill="1" applyBorder="1" applyAlignment="1">
      <alignment horizontal="center" vertical="center"/>
    </xf>
    <xf numFmtId="9" fontId="12" fillId="0" borderId="5" xfId="0" applyNumberFormat="1" applyFont="1" applyBorder="1" applyAlignment="1">
      <alignment vertical="center"/>
    </xf>
    <xf numFmtId="10" fontId="14" fillId="0" borderId="5" xfId="0" applyNumberFormat="1" applyFont="1" applyBorder="1" applyAlignment="1">
      <alignment vertical="center"/>
    </xf>
    <xf numFmtId="10" fontId="14" fillId="0" borderId="6" xfId="0" applyNumberFormat="1" applyFont="1" applyBorder="1" applyAlignment="1">
      <alignment vertical="center"/>
    </xf>
    <xf numFmtId="10" fontId="17" fillId="0" borderId="5" xfId="0" applyNumberFormat="1" applyFont="1" applyBorder="1" applyAlignment="1">
      <alignment vertical="center"/>
    </xf>
    <xf numFmtId="0" fontId="13" fillId="3" borderId="8" xfId="0" applyFont="1" applyFill="1" applyBorder="1" applyAlignment="1">
      <alignment horizontal="center" vertical="center"/>
    </xf>
    <xf numFmtId="9" fontId="12" fillId="0" borderId="8" xfId="0" applyNumberFormat="1" applyFont="1" applyBorder="1" applyAlignment="1">
      <alignment vertical="center"/>
    </xf>
    <xf numFmtId="10" fontId="14" fillId="0" borderId="8" xfId="0" applyNumberFormat="1" applyFont="1" applyBorder="1" applyAlignment="1">
      <alignment vertical="center"/>
    </xf>
    <xf numFmtId="10" fontId="14" fillId="0" borderId="9" xfId="0" applyNumberFormat="1" applyFont="1" applyBorder="1" applyAlignment="1">
      <alignment vertical="center"/>
    </xf>
    <xf numFmtId="164" fontId="14" fillId="0" borderId="8" xfId="0" applyNumberFormat="1" applyFont="1" applyBorder="1" applyAlignment="1">
      <alignment vertical="center"/>
    </xf>
    <xf numFmtId="10" fontId="17" fillId="0" borderId="8" xfId="0" applyNumberFormat="1" applyFont="1" applyBorder="1" applyAlignment="1">
      <alignment vertical="center"/>
    </xf>
    <xf numFmtId="10" fontId="20" fillId="0" borderId="8" xfId="0" applyNumberFormat="1" applyFont="1" applyBorder="1" applyAlignment="1">
      <alignment vertical="center"/>
    </xf>
    <xf numFmtId="0" fontId="12" fillId="0" borderId="7" xfId="0" applyFont="1" applyBorder="1" applyAlignment="1">
      <alignment vertical="center"/>
    </xf>
    <xf numFmtId="10" fontId="12" fillId="0" borderId="7" xfId="0" applyNumberFormat="1" applyFont="1" applyBorder="1" applyAlignment="1">
      <alignment vertical="center"/>
    </xf>
    <xf numFmtId="0" fontId="13" fillId="0" borderId="0" xfId="0" applyFont="1" applyBorder="1" applyAlignment="1">
      <alignment horizontal="center" vertical="center"/>
    </xf>
    <xf numFmtId="10" fontId="13" fillId="0" borderId="7" xfId="0" applyNumberFormat="1" applyFont="1" applyBorder="1" applyAlignment="1">
      <alignment vertical="center"/>
    </xf>
    <xf numFmtId="0" fontId="12" fillId="2" borderId="11" xfId="0" applyFont="1" applyFill="1" applyBorder="1" applyAlignment="1">
      <alignment vertical="center"/>
    </xf>
    <xf numFmtId="0" fontId="12" fillId="0" borderId="11" xfId="0" applyFont="1" applyBorder="1" applyAlignment="1">
      <alignment vertical="center"/>
    </xf>
    <xf numFmtId="0" fontId="13" fillId="4" borderId="11" xfId="0" applyFont="1" applyFill="1" applyBorder="1" applyAlignment="1">
      <alignment vertical="center"/>
    </xf>
    <xf numFmtId="0" fontId="14" fillId="0" borderId="11" xfId="0" applyFont="1" applyBorder="1" applyAlignment="1">
      <alignment vertical="center"/>
    </xf>
    <xf numFmtId="0" fontId="12" fillId="0" borderId="12" xfId="0" applyFont="1" applyBorder="1" applyAlignment="1">
      <alignment vertical="center"/>
    </xf>
    <xf numFmtId="0" fontId="14" fillId="0" borderId="12" xfId="0" applyFont="1" applyBorder="1" applyAlignment="1">
      <alignment vertical="center"/>
    </xf>
    <xf numFmtId="0" fontId="19" fillId="0" borderId="11" xfId="0" applyFont="1" applyBorder="1" applyAlignment="1">
      <alignment vertical="center"/>
    </xf>
    <xf numFmtId="0" fontId="19" fillId="0" borderId="12" xfId="0" applyFont="1" applyBorder="1" applyAlignment="1">
      <alignment vertical="center"/>
    </xf>
    <xf numFmtId="10" fontId="13" fillId="0" borderId="11" xfId="0" applyNumberFormat="1" applyFont="1" applyBorder="1" applyAlignment="1">
      <alignment vertical="center"/>
    </xf>
    <xf numFmtId="0" fontId="13" fillId="0" borderId="0" xfId="0" applyFont="1" applyBorder="1" applyAlignment="1">
      <alignment vertical="center"/>
    </xf>
    <xf numFmtId="0" fontId="12" fillId="0" borderId="13" xfId="0" applyFont="1" applyBorder="1" applyAlignment="1">
      <alignment vertical="center"/>
    </xf>
    <xf numFmtId="10" fontId="12" fillId="0" borderId="13" xfId="0" applyNumberFormat="1" applyFont="1" applyBorder="1" applyAlignment="1">
      <alignment vertical="center"/>
    </xf>
    <xf numFmtId="0" fontId="15" fillId="2" borderId="0" xfId="0" applyFont="1" applyFill="1" applyBorder="1" applyAlignment="1">
      <alignment horizontal="right" vertical="center"/>
    </xf>
    <xf numFmtId="0" fontId="13" fillId="3" borderId="0" xfId="0" applyFont="1" applyFill="1" applyBorder="1" applyAlignment="1">
      <alignment horizontal="right" vertical="center"/>
    </xf>
    <xf numFmtId="10" fontId="12" fillId="0" borderId="0" xfId="0" applyNumberFormat="1" applyFont="1" applyBorder="1" applyAlignment="1">
      <alignment horizontal="right" vertical="center"/>
    </xf>
    <xf numFmtId="164" fontId="12" fillId="0" borderId="0" xfId="0" applyNumberFormat="1" applyFont="1" applyBorder="1" applyAlignment="1">
      <alignment horizontal="right" vertical="center"/>
    </xf>
    <xf numFmtId="10" fontId="12" fillId="0" borderId="0" xfId="0" applyNumberFormat="1" applyFont="1" applyBorder="1" applyAlignment="1">
      <alignment horizontal="right" vertical="center" wrapText="1"/>
    </xf>
    <xf numFmtId="0" fontId="13" fillId="3" borderId="7" xfId="0" applyFont="1" applyFill="1" applyBorder="1" applyAlignment="1">
      <alignment horizontal="center" vertical="center"/>
    </xf>
    <xf numFmtId="9" fontId="12" fillId="0" borderId="7" xfId="0" applyNumberFormat="1" applyFont="1" applyBorder="1" applyAlignment="1">
      <alignment vertical="center"/>
    </xf>
    <xf numFmtId="10" fontId="14" fillId="0" borderId="7" xfId="0" applyNumberFormat="1" applyFont="1" applyBorder="1" applyAlignment="1">
      <alignment vertical="center"/>
    </xf>
    <xf numFmtId="10" fontId="14" fillId="0" borderId="10" xfId="0" applyNumberFormat="1" applyFont="1" applyBorder="1" applyAlignment="1">
      <alignment vertical="center"/>
    </xf>
    <xf numFmtId="10" fontId="17" fillId="0" borderId="7" xfId="0" applyNumberFormat="1" applyFont="1" applyBorder="1" applyAlignment="1">
      <alignment vertical="center"/>
    </xf>
    <xf numFmtId="10" fontId="16" fillId="0" borderId="7" xfId="0" applyNumberFormat="1" applyFont="1" applyBorder="1" applyAlignment="1">
      <alignment vertical="center"/>
    </xf>
    <xf numFmtId="10" fontId="12" fillId="5" borderId="7" xfId="0" applyNumberFormat="1" applyFont="1" applyFill="1" applyBorder="1" applyAlignment="1">
      <alignment vertical="center"/>
    </xf>
    <xf numFmtId="0" fontId="12" fillId="0" borderId="5" xfId="0" applyFont="1" applyBorder="1" applyAlignment="1">
      <alignment vertical="center"/>
    </xf>
    <xf numFmtId="10" fontId="17" fillId="0" borderId="6" xfId="0" applyNumberFormat="1" applyFont="1" applyBorder="1" applyAlignment="1">
      <alignment vertical="center"/>
    </xf>
    <xf numFmtId="10" fontId="12" fillId="0" borderId="5" xfId="0" applyNumberFormat="1" applyFont="1" applyBorder="1" applyAlignment="1">
      <alignment vertical="center"/>
    </xf>
    <xf numFmtId="10" fontId="16" fillId="0" borderId="5" xfId="0" applyNumberFormat="1" applyFont="1" applyBorder="1" applyAlignment="1">
      <alignment vertical="center"/>
    </xf>
    <xf numFmtId="10" fontId="22" fillId="0" borderId="5" xfId="0" applyNumberFormat="1" applyFont="1" applyBorder="1" applyAlignment="1">
      <alignment vertical="center"/>
    </xf>
    <xf numFmtId="10" fontId="12" fillId="5" borderId="5" xfId="0" applyNumberFormat="1" applyFont="1" applyFill="1" applyBorder="1" applyAlignment="1">
      <alignment vertical="center"/>
    </xf>
    <xf numFmtId="10" fontId="13" fillId="0" borderId="0" xfId="0" applyNumberFormat="1" applyFont="1" applyBorder="1" applyAlignment="1">
      <alignment vertical="center"/>
    </xf>
    <xf numFmtId="10" fontId="17" fillId="0" borderId="14" xfId="0" applyNumberFormat="1" applyFont="1" applyBorder="1" applyAlignment="1">
      <alignment vertical="center"/>
    </xf>
    <xf numFmtId="10" fontId="16" fillId="0" borderId="14" xfId="0" applyNumberFormat="1" applyFont="1" applyBorder="1" applyAlignment="1">
      <alignment vertical="center"/>
    </xf>
    <xf numFmtId="10" fontId="16" fillId="0" borderId="16" xfId="0" applyNumberFormat="1" applyFont="1" applyBorder="1" applyAlignment="1">
      <alignment vertical="center"/>
    </xf>
    <xf numFmtId="10" fontId="20" fillId="0" borderId="15" xfId="0" applyNumberFormat="1" applyFont="1" applyBorder="1" applyAlignment="1">
      <alignment vertical="center"/>
    </xf>
    <xf numFmtId="10" fontId="13" fillId="5" borderId="11" xfId="0" applyNumberFormat="1" applyFont="1" applyFill="1" applyBorder="1" applyAlignment="1">
      <alignment vertical="center"/>
    </xf>
    <xf numFmtId="10" fontId="14" fillId="0" borderId="14" xfId="0" applyNumberFormat="1" applyFont="1" applyBorder="1" applyAlignment="1">
      <alignment vertical="center"/>
    </xf>
    <xf numFmtId="10" fontId="12" fillId="0" borderId="10" xfId="0" applyNumberFormat="1" applyFont="1" applyBorder="1" applyAlignment="1">
      <alignment vertical="center"/>
    </xf>
    <xf numFmtId="0" fontId="12" fillId="0" borderId="7" xfId="0" applyFont="1" applyBorder="1" applyAlignment="1">
      <alignment vertical="center" wrapText="1"/>
    </xf>
    <xf numFmtId="0" fontId="13" fillId="3" borderId="7" xfId="0" applyFont="1" applyFill="1" applyBorder="1" applyAlignment="1">
      <alignment horizontal="center" vertical="center" wrapText="1"/>
    </xf>
    <xf numFmtId="9" fontId="12" fillId="0" borderId="7" xfId="0" applyNumberFormat="1" applyFont="1" applyBorder="1" applyAlignment="1">
      <alignment vertical="center" wrapText="1"/>
    </xf>
    <xf numFmtId="10" fontId="14" fillId="0" borderId="7" xfId="0" applyNumberFormat="1" applyFont="1" applyBorder="1" applyAlignment="1">
      <alignment wrapText="1"/>
    </xf>
    <xf numFmtId="10" fontId="14" fillId="0" borderId="7" xfId="0" applyNumberFormat="1" applyFont="1" applyBorder="1" applyAlignment="1">
      <alignment vertical="center" wrapText="1"/>
    </xf>
    <xf numFmtId="10" fontId="14" fillId="0" borderId="10" xfId="0" applyNumberFormat="1" applyFont="1" applyBorder="1" applyAlignment="1">
      <alignment vertical="center" wrapText="1"/>
    </xf>
    <xf numFmtId="10" fontId="17" fillId="0" borderId="7" xfId="0" applyNumberFormat="1" applyFont="1" applyBorder="1" applyAlignment="1">
      <alignment vertical="center" wrapText="1"/>
    </xf>
    <xf numFmtId="10" fontId="14" fillId="0" borderId="10" xfId="0" applyNumberFormat="1" applyFont="1" applyBorder="1" applyAlignment="1">
      <alignment wrapText="1"/>
    </xf>
    <xf numFmtId="10" fontId="12" fillId="0" borderId="7" xfId="0" applyNumberFormat="1" applyFont="1" applyBorder="1" applyAlignment="1">
      <alignment vertical="center" wrapText="1"/>
    </xf>
    <xf numFmtId="10" fontId="16" fillId="0" borderId="7" xfId="0" applyNumberFormat="1" applyFont="1" applyBorder="1" applyAlignment="1">
      <alignment vertical="center" wrapText="1"/>
    </xf>
    <xf numFmtId="10" fontId="13" fillId="0" borderId="7" xfId="0" applyNumberFormat="1" applyFont="1" applyBorder="1" applyAlignment="1">
      <alignment vertical="center" wrapText="1"/>
    </xf>
    <xf numFmtId="10" fontId="12" fillId="5" borderId="7" xfId="0" applyNumberFormat="1" applyFont="1" applyFill="1" applyBorder="1" applyAlignment="1">
      <alignment vertical="center" wrapText="1"/>
    </xf>
    <xf numFmtId="164" fontId="14" fillId="0" borderId="10" xfId="0" applyNumberFormat="1" applyFont="1" applyBorder="1" applyAlignment="1">
      <alignment vertical="center"/>
    </xf>
    <xf numFmtId="0" fontId="12" fillId="0" borderId="5" xfId="0" applyFont="1" applyBorder="1" applyAlignment="1">
      <alignment vertical="center" wrapText="1"/>
    </xf>
    <xf numFmtId="0" fontId="13" fillId="3" borderId="5" xfId="0" applyFont="1" applyFill="1" applyBorder="1" applyAlignment="1">
      <alignment horizontal="center" vertical="center" wrapText="1"/>
    </xf>
    <xf numFmtId="9" fontId="12" fillId="0" borderId="5" xfId="0" applyNumberFormat="1" applyFont="1" applyBorder="1" applyAlignment="1">
      <alignment vertical="center" wrapText="1"/>
    </xf>
    <xf numFmtId="10" fontId="17" fillId="0" borderId="5" xfId="0" applyNumberFormat="1" applyFont="1" applyBorder="1" applyAlignment="1">
      <alignment vertical="center" wrapText="1"/>
    </xf>
    <xf numFmtId="10" fontId="17" fillId="0" borderId="6" xfId="0" applyNumberFormat="1" applyFont="1" applyBorder="1" applyAlignment="1">
      <alignment vertical="center" wrapText="1"/>
    </xf>
    <xf numFmtId="10" fontId="12" fillId="0" borderId="5" xfId="0" applyNumberFormat="1" applyFont="1" applyBorder="1" applyAlignment="1">
      <alignment vertical="center" wrapText="1"/>
    </xf>
    <xf numFmtId="10" fontId="14" fillId="0" borderId="5" xfId="0" applyNumberFormat="1" applyFont="1" applyBorder="1" applyAlignment="1">
      <alignment vertical="center" wrapText="1"/>
    </xf>
    <xf numFmtId="10" fontId="16" fillId="0" borderId="5" xfId="0" applyNumberFormat="1" applyFont="1" applyBorder="1" applyAlignment="1">
      <alignment vertical="center" wrapText="1"/>
    </xf>
    <xf numFmtId="10" fontId="22" fillId="0" borderId="5" xfId="0" applyNumberFormat="1" applyFont="1" applyBorder="1" applyAlignment="1">
      <alignment vertical="center" wrapText="1"/>
    </xf>
    <xf numFmtId="10" fontId="12" fillId="5" borderId="5" xfId="0" applyNumberFormat="1" applyFont="1" applyFill="1" applyBorder="1" applyAlignment="1">
      <alignment vertical="center" wrapText="1"/>
    </xf>
    <xf numFmtId="0" fontId="12" fillId="0" borderId="0" xfId="0" applyFont="1" applyBorder="1" applyAlignment="1">
      <alignment vertical="center" wrapText="1"/>
    </xf>
    <xf numFmtId="0" fontId="12" fillId="0" borderId="0" xfId="0" applyFont="1" applyBorder="1" applyAlignment="1">
      <alignment horizontal="right" vertical="center" wrapText="1"/>
    </xf>
    <xf numFmtId="10" fontId="16" fillId="0" borderId="14" xfId="0" applyNumberFormat="1" applyFont="1" applyBorder="1" applyAlignment="1">
      <alignment vertical="center" wrapText="1"/>
    </xf>
    <xf numFmtId="10" fontId="16" fillId="0" borderId="16" xfId="0" applyNumberFormat="1" applyFont="1" applyBorder="1" applyAlignment="1">
      <alignment vertical="center" wrapText="1"/>
    </xf>
    <xf numFmtId="0" fontId="12" fillId="0" borderId="17" xfId="0" applyFont="1" applyBorder="1" applyAlignment="1">
      <alignment vertical="center"/>
    </xf>
    <xf numFmtId="9" fontId="12" fillId="0" borderId="18" xfId="0" applyNumberFormat="1" applyFont="1" applyFill="1" applyBorder="1" applyAlignment="1">
      <alignment horizontal="center" vertical="center"/>
    </xf>
    <xf numFmtId="0" fontId="16" fillId="0" borderId="3" xfId="0" applyFont="1" applyBorder="1" applyAlignment="1">
      <alignment vertical="center"/>
    </xf>
    <xf numFmtId="0" fontId="16" fillId="0" borderId="3" xfId="0" applyFont="1" applyBorder="1" applyAlignment="1">
      <alignment horizontal="right" vertical="center"/>
    </xf>
    <xf numFmtId="0" fontId="12" fillId="0" borderId="19" xfId="0" applyFont="1" applyBorder="1" applyAlignment="1">
      <alignment vertical="center"/>
    </xf>
    <xf numFmtId="9" fontId="12" fillId="0" borderId="20" xfId="0" applyNumberFormat="1" applyFont="1" applyFill="1" applyBorder="1" applyAlignment="1">
      <alignment horizontal="center" vertical="center"/>
    </xf>
    <xf numFmtId="9" fontId="12" fillId="0" borderId="21" xfId="0" applyNumberFormat="1" applyFont="1" applyFill="1" applyBorder="1" applyAlignment="1">
      <alignment horizontal="center" vertical="center"/>
    </xf>
    <xf numFmtId="0" fontId="16" fillId="0" borderId="3" xfId="0" applyFont="1" applyBorder="1" applyAlignment="1">
      <alignment horizontal="right" vertical="center" wrapText="1"/>
    </xf>
    <xf numFmtId="165" fontId="12" fillId="0" borderId="0" xfId="111" applyNumberFormat="1" applyFont="1" applyAlignment="1">
      <alignment vertical="center"/>
    </xf>
    <xf numFmtId="165" fontId="13" fillId="0" borderId="0" xfId="111" applyNumberFormat="1" applyFont="1" applyAlignment="1">
      <alignment vertical="center"/>
    </xf>
    <xf numFmtId="10" fontId="13" fillId="0" borderId="22" xfId="0" applyNumberFormat="1" applyFont="1" applyBorder="1" applyAlignment="1">
      <alignment vertical="center"/>
    </xf>
    <xf numFmtId="14" fontId="12" fillId="0" borderId="0" xfId="0" applyNumberFormat="1" applyFont="1"/>
    <xf numFmtId="10" fontId="16" fillId="0" borderId="1" xfId="0" applyNumberFormat="1" applyFont="1" applyBorder="1" applyAlignment="1">
      <alignment wrapText="1"/>
    </xf>
    <xf numFmtId="164" fontId="12" fillId="0" borderId="23" xfId="0" applyNumberFormat="1" applyFont="1" applyBorder="1" applyAlignment="1">
      <alignment vertical="center"/>
    </xf>
    <xf numFmtId="0" fontId="12" fillId="0" borderId="12" xfId="0" quotePrefix="1" applyFont="1" applyBorder="1" applyAlignment="1">
      <alignment vertical="center"/>
    </xf>
    <xf numFmtId="0" fontId="12" fillId="0" borderId="24" xfId="0" applyFont="1" applyBorder="1" applyAlignment="1">
      <alignment vertical="center"/>
    </xf>
    <xf numFmtId="10" fontId="18" fillId="0" borderId="1" xfId="0" applyNumberFormat="1" applyFont="1" applyBorder="1" applyAlignment="1">
      <alignment horizontal="right" vertical="center"/>
    </xf>
    <xf numFmtId="0" fontId="16" fillId="3" borderId="4" xfId="0" applyFont="1" applyFill="1" applyBorder="1" applyAlignment="1">
      <alignment horizontal="right" vertical="center"/>
    </xf>
    <xf numFmtId="10" fontId="12" fillId="0" borderId="0" xfId="0" applyNumberFormat="1" applyFont="1" applyAlignment="1">
      <alignment horizontal="right"/>
    </xf>
    <xf numFmtId="0" fontId="25" fillId="7" borderId="1" xfId="0" applyFont="1" applyFill="1" applyBorder="1" applyAlignment="1">
      <alignment horizontal="right" vertical="center"/>
    </xf>
    <xf numFmtId="10" fontId="23" fillId="0" borderId="0" xfId="0" applyNumberFormat="1" applyFont="1" applyAlignment="1">
      <alignment horizontal="right"/>
    </xf>
    <xf numFmtId="10" fontId="12" fillId="0" borderId="0" xfId="0" applyNumberFormat="1" applyFont="1" applyFill="1" applyAlignment="1">
      <alignment horizontal="right"/>
    </xf>
    <xf numFmtId="164" fontId="12" fillId="0" borderId="25" xfId="0" applyNumberFormat="1" applyFont="1" applyBorder="1" applyAlignment="1">
      <alignment vertical="center"/>
    </xf>
    <xf numFmtId="164" fontId="12" fillId="0" borderId="26" xfId="0" applyNumberFormat="1" applyFont="1" applyBorder="1" applyAlignment="1">
      <alignment vertical="center"/>
    </xf>
    <xf numFmtId="0" fontId="13" fillId="0" borderId="27" xfId="0" applyFont="1" applyBorder="1" applyAlignment="1">
      <alignment vertical="center"/>
    </xf>
    <xf numFmtId="164" fontId="14" fillId="0" borderId="2" xfId="0" applyNumberFormat="1" applyFont="1" applyBorder="1" applyAlignment="1">
      <alignment vertical="center"/>
    </xf>
    <xf numFmtId="164" fontId="12" fillId="0" borderId="2" xfId="0" applyNumberFormat="1" applyFont="1" applyBorder="1" applyAlignment="1">
      <alignment vertical="center"/>
    </xf>
    <xf numFmtId="164" fontId="12" fillId="0" borderId="2" xfId="0" applyNumberFormat="1" applyFont="1" applyBorder="1" applyAlignment="1">
      <alignment horizontal="right" vertical="center"/>
    </xf>
    <xf numFmtId="0" fontId="12" fillId="0" borderId="28" xfId="0" applyFont="1" applyBorder="1" applyAlignment="1">
      <alignment vertical="center"/>
    </xf>
    <xf numFmtId="0" fontId="12" fillId="0" borderId="2" xfId="0" applyFont="1" applyBorder="1" applyAlignment="1">
      <alignment vertical="center"/>
    </xf>
    <xf numFmtId="0" fontId="12" fillId="0" borderId="27" xfId="0" applyFont="1" applyBorder="1" applyAlignment="1">
      <alignment vertical="center"/>
    </xf>
    <xf numFmtId="0" fontId="12" fillId="0" borderId="14" xfId="0" applyFont="1" applyBorder="1" applyAlignment="1">
      <alignment vertical="center"/>
    </xf>
    <xf numFmtId="10" fontId="16" fillId="0" borderId="2" xfId="0" applyNumberFormat="1" applyFont="1" applyBorder="1" applyAlignment="1">
      <alignment vertical="center"/>
    </xf>
    <xf numFmtId="164" fontId="14" fillId="0" borderId="14" xfId="0" applyNumberFormat="1" applyFont="1" applyBorder="1" applyAlignment="1">
      <alignment vertical="center"/>
    </xf>
    <xf numFmtId="0" fontId="12" fillId="0" borderId="29" xfId="0" applyFont="1" applyBorder="1" applyAlignment="1">
      <alignment vertical="center"/>
    </xf>
    <xf numFmtId="164" fontId="12" fillId="0" borderId="30" xfId="0" applyNumberFormat="1" applyFont="1" applyBorder="1" applyAlignment="1">
      <alignment vertical="center"/>
    </xf>
    <xf numFmtId="0" fontId="12" fillId="0" borderId="30" xfId="0" applyFont="1" applyBorder="1" applyAlignment="1">
      <alignment vertical="center"/>
    </xf>
    <xf numFmtId="10" fontId="12" fillId="0" borderId="26" xfId="0" applyNumberFormat="1" applyFont="1" applyBorder="1" applyAlignment="1">
      <alignment vertical="center"/>
    </xf>
    <xf numFmtId="10" fontId="12" fillId="0" borderId="23" xfId="0" applyNumberFormat="1" applyFont="1" applyBorder="1" applyAlignment="1">
      <alignment vertical="center"/>
    </xf>
    <xf numFmtId="0" fontId="13" fillId="0" borderId="31" xfId="0" applyFont="1" applyBorder="1" applyAlignment="1">
      <alignment vertical="center"/>
    </xf>
    <xf numFmtId="10" fontId="13" fillId="0" borderId="32" xfId="0" applyNumberFormat="1" applyFont="1" applyBorder="1" applyAlignment="1">
      <alignment vertical="center"/>
    </xf>
    <xf numFmtId="10" fontId="12" fillId="0" borderId="33" xfId="0" applyNumberFormat="1" applyFont="1" applyBorder="1" applyAlignment="1">
      <alignment vertical="center" wrapText="1"/>
    </xf>
    <xf numFmtId="10" fontId="12" fillId="0" borderId="33" xfId="0" applyNumberFormat="1" applyFont="1" applyBorder="1" applyAlignment="1">
      <alignment vertical="center"/>
    </xf>
    <xf numFmtId="10" fontId="17" fillId="0" borderId="33" xfId="0" applyNumberFormat="1" applyFont="1" applyBorder="1" applyAlignment="1">
      <alignment vertical="center"/>
    </xf>
    <xf numFmtId="10" fontId="13" fillId="0" borderId="34" xfId="0" applyNumberFormat="1" applyFont="1" applyBorder="1" applyAlignment="1">
      <alignment vertical="center"/>
    </xf>
    <xf numFmtId="10" fontId="18" fillId="5" borderId="0" xfId="0" applyNumberFormat="1" applyFont="1" applyFill="1" applyAlignment="1">
      <alignment horizontal="right" vertical="center" wrapText="1"/>
    </xf>
    <xf numFmtId="10" fontId="12" fillId="5" borderId="0" xfId="0" applyNumberFormat="1" applyFont="1" applyFill="1" applyAlignment="1">
      <alignment horizontal="right" vertical="center" wrapText="1"/>
    </xf>
    <xf numFmtId="0" fontId="12" fillId="0" borderId="0" xfId="0" applyNumberFormat="1" applyFont="1" applyFill="1" applyAlignment="1">
      <alignment horizontal="center" vertical="center"/>
    </xf>
    <xf numFmtId="0" fontId="12" fillId="0" borderId="0" xfId="0" applyNumberFormat="1" applyFont="1" applyAlignment="1">
      <alignment horizontal="center" vertical="center"/>
    </xf>
    <xf numFmtId="0" fontId="23" fillId="0" borderId="0" xfId="0" applyFont="1" applyAlignment="1"/>
    <xf numFmtId="0" fontId="0" fillId="0" borderId="0" xfId="0" applyAlignment="1"/>
    <xf numFmtId="10" fontId="0" fillId="0" borderId="0" xfId="0" applyNumberFormat="1"/>
    <xf numFmtId="2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0" fontId="12" fillId="0" borderId="16" xfId="0" applyNumberFormat="1" applyFont="1" applyBorder="1" applyAlignment="1">
      <alignment vertical="center" wrapText="1"/>
    </xf>
    <xf numFmtId="0" fontId="13" fillId="4" borderId="0" xfId="0" applyFont="1" applyFill="1" applyBorder="1" applyAlignment="1">
      <alignment vertical="center"/>
    </xf>
    <xf numFmtId="10" fontId="0" fillId="0" borderId="0" xfId="0" applyNumberFormat="1" applyAlignment="1">
      <alignment horizontal="center" wrapText="1"/>
    </xf>
    <xf numFmtId="0" fontId="0" fillId="0" borderId="0" xfId="0" applyAlignment="1">
      <alignment horizontal="center" wrapText="1"/>
    </xf>
    <xf numFmtId="0" fontId="30" fillId="0" borderId="0" xfId="0" applyFont="1" applyAlignment="1">
      <alignment horizontal="center" vertical="center"/>
    </xf>
    <xf numFmtId="0" fontId="0" fillId="0" borderId="0" xfId="0" applyBorder="1" applyAlignment="1"/>
    <xf numFmtId="0" fontId="23" fillId="0" borderId="0" xfId="0" applyFont="1" applyBorder="1" applyAlignment="1"/>
    <xf numFmtId="0" fontId="13" fillId="3" borderId="7" xfId="0" applyFont="1" applyFill="1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horizontal="center" wrapText="1"/>
    </xf>
    <xf numFmtId="0" fontId="29" fillId="0" borderId="0" xfId="112" applyFont="1" applyBorder="1" applyAlignment="1">
      <alignment horizontal="center" vertical="center" wrapText="1"/>
    </xf>
    <xf numFmtId="2" fontId="0" fillId="0" borderId="0" xfId="0" applyNumberFormat="1" applyBorder="1"/>
    <xf numFmtId="0" fontId="29" fillId="0" borderId="37" xfId="112" applyFont="1" applyBorder="1" applyAlignment="1">
      <alignment horizontal="center" vertical="center" wrapText="1"/>
    </xf>
    <xf numFmtId="0" fontId="0" fillId="0" borderId="5" xfId="0" applyBorder="1"/>
    <xf numFmtId="2" fontId="0" fillId="0" borderId="5" xfId="0" applyNumberFormat="1" applyBorder="1"/>
    <xf numFmtId="10" fontId="12" fillId="0" borderId="0" xfId="0" applyNumberFormat="1" applyFont="1" applyBorder="1" applyAlignment="1">
      <alignment vertical="center"/>
    </xf>
    <xf numFmtId="0" fontId="12" fillId="0" borderId="1" xfId="0" applyFont="1" applyBorder="1" applyAlignment="1">
      <alignment horizontal="right" vertical="center"/>
    </xf>
    <xf numFmtId="0" fontId="12" fillId="0" borderId="10" xfId="0" applyFont="1" applyBorder="1" applyAlignment="1">
      <alignment vertical="center"/>
    </xf>
    <xf numFmtId="0" fontId="12" fillId="0" borderId="6" xfId="0" applyFont="1" applyBorder="1" applyAlignment="1">
      <alignment vertical="center"/>
    </xf>
    <xf numFmtId="0" fontId="26" fillId="0" borderId="5" xfId="0" applyFont="1" applyBorder="1" applyAlignment="1">
      <alignment vertical="center"/>
    </xf>
    <xf numFmtId="0" fontId="23" fillId="0" borderId="3" xfId="0" applyFont="1" applyBorder="1" applyAlignment="1"/>
    <xf numFmtId="0" fontId="0" fillId="0" borderId="3" xfId="0" applyNumberFormat="1" applyBorder="1" applyAlignment="1">
      <alignment horizontal="center"/>
    </xf>
    <xf numFmtId="10" fontId="0" fillId="0" borderId="3" xfId="0" applyNumberFormat="1" applyBorder="1"/>
    <xf numFmtId="0" fontId="0" fillId="0" borderId="3" xfId="0" applyBorder="1"/>
    <xf numFmtId="0" fontId="0" fillId="0" borderId="21" xfId="0" applyBorder="1"/>
    <xf numFmtId="0" fontId="0" fillId="0" borderId="0" xfId="0" applyNumberFormat="1" applyBorder="1" applyAlignment="1">
      <alignment horizontal="center"/>
    </xf>
    <xf numFmtId="10" fontId="0" fillId="0" borderId="0" xfId="0" applyNumberFormat="1" applyBorder="1"/>
    <xf numFmtId="10" fontId="0" fillId="0" borderId="0" xfId="0" applyNumberFormat="1" applyBorder="1" applyAlignment="1">
      <alignment horizontal="center" wrapText="1"/>
    </xf>
    <xf numFmtId="0" fontId="31" fillId="0" borderId="35" xfId="112" applyFont="1" applyAlignment="1"/>
    <xf numFmtId="10" fontId="0" fillId="0" borderId="0" xfId="0" applyNumberFormat="1" applyAlignment="1">
      <alignment horizontal="center"/>
    </xf>
    <xf numFmtId="0" fontId="31" fillId="0" borderId="37" xfId="112" applyFont="1" applyBorder="1" applyAlignment="1"/>
    <xf numFmtId="0" fontId="16" fillId="0" borderId="13" xfId="0" applyFont="1" applyBorder="1" applyAlignment="1">
      <alignment vertical="center"/>
    </xf>
    <xf numFmtId="0" fontId="16" fillId="3" borderId="4" xfId="0" applyFont="1" applyFill="1" applyBorder="1" applyAlignment="1">
      <alignment horizontal="center" vertical="center"/>
    </xf>
    <xf numFmtId="165" fontId="12" fillId="0" borderId="0" xfId="0" applyNumberFormat="1" applyFont="1" applyAlignment="1">
      <alignment horizontal="right"/>
    </xf>
    <xf numFmtId="0" fontId="29" fillId="0" borderId="35" xfId="112" applyFont="1" applyBorder="1" applyAlignment="1">
      <alignment horizontal="center" vertical="center"/>
    </xf>
    <xf numFmtId="14" fontId="12" fillId="0" borderId="0" xfId="0" applyNumberFormat="1" applyFont="1" applyBorder="1" applyAlignment="1">
      <alignment horizontal="left"/>
    </xf>
    <xf numFmtId="0" fontId="26" fillId="0" borderId="0" xfId="0" applyFont="1" applyBorder="1" applyAlignment="1"/>
    <xf numFmtId="0" fontId="29" fillId="0" borderId="35" xfId="112" applyFont="1" applyBorder="1" applyAlignment="1">
      <alignment horizontal="center" vertical="center" wrapText="1"/>
    </xf>
    <xf numFmtId="0" fontId="23" fillId="8" borderId="0" xfId="0" applyFont="1" applyFill="1" applyAlignment="1"/>
    <xf numFmtId="0" fontId="0" fillId="8" borderId="0" xfId="0" applyNumberFormat="1" applyFill="1" applyAlignment="1">
      <alignment horizontal="center"/>
    </xf>
    <xf numFmtId="10" fontId="0" fillId="8" borderId="0" xfId="0" applyNumberFormat="1" applyFill="1"/>
    <xf numFmtId="10" fontId="0" fillId="8" borderId="0" xfId="0" applyNumberFormat="1" applyFill="1" applyAlignment="1">
      <alignment horizontal="center" wrapText="1"/>
    </xf>
    <xf numFmtId="0" fontId="0" fillId="8" borderId="0" xfId="0" applyFill="1"/>
    <xf numFmtId="0" fontId="0" fillId="8" borderId="5" xfId="0" applyFill="1" applyBorder="1"/>
    <xf numFmtId="0" fontId="12" fillId="8" borderId="38" xfId="0" applyFont="1" applyFill="1" applyBorder="1"/>
    <xf numFmtId="0" fontId="12" fillId="8" borderId="39" xfId="0" applyFont="1" applyFill="1" applyBorder="1"/>
    <xf numFmtId="10" fontId="12" fillId="8" borderId="39" xfId="0" applyNumberFormat="1" applyFont="1" applyFill="1" applyBorder="1" applyAlignment="1">
      <alignment horizontal="right"/>
    </xf>
    <xf numFmtId="165" fontId="12" fillId="8" borderId="40" xfId="0" applyNumberFormat="1" applyFont="1" applyFill="1" applyBorder="1" applyAlignment="1">
      <alignment horizontal="right"/>
    </xf>
    <xf numFmtId="10" fontId="12" fillId="8" borderId="40" xfId="0" applyNumberFormat="1" applyFont="1" applyFill="1" applyBorder="1" applyAlignment="1">
      <alignment horizontal="right"/>
    </xf>
    <xf numFmtId="10" fontId="23" fillId="8" borderId="39" xfId="0" applyNumberFormat="1" applyFont="1" applyFill="1" applyBorder="1" applyAlignment="1">
      <alignment horizontal="right"/>
    </xf>
    <xf numFmtId="10" fontId="23" fillId="8" borderId="40" xfId="0" applyNumberFormat="1" applyFont="1" applyFill="1" applyBorder="1" applyAlignment="1">
      <alignment horizontal="right"/>
    </xf>
    <xf numFmtId="0" fontId="23" fillId="8" borderId="38" xfId="0" applyFont="1" applyFill="1" applyBorder="1"/>
    <xf numFmtId="0" fontId="23" fillId="0" borderId="0" xfId="0" applyFont="1" applyFill="1" applyAlignment="1"/>
    <xf numFmtId="0" fontId="0" fillId="0" borderId="0" xfId="0" applyFill="1" applyAlignment="1">
      <alignment horizontal="center"/>
    </xf>
    <xf numFmtId="10" fontId="0" fillId="0" borderId="0" xfId="0" applyNumberFormat="1" applyFill="1"/>
    <xf numFmtId="2" fontId="0" fillId="0" borderId="0" xfId="0" applyNumberFormat="1" applyFill="1"/>
    <xf numFmtId="10" fontId="12" fillId="0" borderId="0" xfId="0" applyNumberFormat="1" applyFont="1" applyBorder="1" applyAlignment="1">
      <alignment horizontal="right"/>
    </xf>
    <xf numFmtId="10" fontId="12" fillId="0" borderId="1" xfId="0" applyNumberFormat="1" applyFont="1" applyBorder="1" applyAlignment="1">
      <alignment horizontal="right"/>
    </xf>
    <xf numFmtId="10" fontId="12" fillId="0" borderId="0" xfId="0" applyNumberFormat="1" applyFont="1" applyBorder="1" applyAlignment="1"/>
    <xf numFmtId="10" fontId="16" fillId="0" borderId="0" xfId="0" applyNumberFormat="1" applyFont="1" applyBorder="1" applyAlignment="1">
      <alignment vertical="center"/>
    </xf>
    <xf numFmtId="10" fontId="0" fillId="0" borderId="3" xfId="0" applyNumberFormat="1" applyBorder="1" applyAlignment="1"/>
    <xf numFmtId="10" fontId="0" fillId="0" borderId="3" xfId="0" applyNumberFormat="1" applyBorder="1" applyAlignment="1">
      <alignment horizontal="center"/>
    </xf>
    <xf numFmtId="0" fontId="12" fillId="0" borderId="0" xfId="0" applyFont="1" applyBorder="1"/>
    <xf numFmtId="0" fontId="12" fillId="0" borderId="0" xfId="0" applyFont="1" applyBorder="1" applyAlignment="1">
      <alignment horizontal="right"/>
    </xf>
    <xf numFmtId="165" fontId="12" fillId="0" borderId="0" xfId="0" applyNumberFormat="1" applyFont="1" applyBorder="1" applyAlignment="1">
      <alignment horizontal="right"/>
    </xf>
    <xf numFmtId="0" fontId="13" fillId="3" borderId="0" xfId="0" applyFont="1" applyFill="1" applyBorder="1" applyAlignment="1">
      <alignment horizontal="center" vertical="center" wrapText="1"/>
    </xf>
    <xf numFmtId="9" fontId="12" fillId="0" borderId="0" xfId="0" applyNumberFormat="1" applyFont="1" applyBorder="1" applyAlignment="1">
      <alignment vertical="center" wrapText="1"/>
    </xf>
    <xf numFmtId="10" fontId="17" fillId="0" borderId="0" xfId="0" applyNumberFormat="1" applyFont="1" applyBorder="1" applyAlignment="1">
      <alignment vertical="center" wrapText="1"/>
    </xf>
    <xf numFmtId="10" fontId="17" fillId="0" borderId="1" xfId="0" applyNumberFormat="1" applyFont="1" applyBorder="1" applyAlignment="1">
      <alignment vertical="center" wrapText="1"/>
    </xf>
    <xf numFmtId="10" fontId="12" fillId="0" borderId="0" xfId="0" applyNumberFormat="1" applyFont="1" applyBorder="1" applyAlignment="1">
      <alignment vertical="center" wrapText="1"/>
    </xf>
    <xf numFmtId="10" fontId="14" fillId="0" borderId="0" xfId="0" applyNumberFormat="1" applyFont="1" applyBorder="1" applyAlignment="1">
      <alignment vertical="center" wrapText="1"/>
    </xf>
    <xf numFmtId="10" fontId="22" fillId="0" borderId="0" xfId="0" applyNumberFormat="1" applyFont="1" applyBorder="1" applyAlignment="1">
      <alignment vertical="center" wrapText="1"/>
    </xf>
    <xf numFmtId="1" fontId="16" fillId="0" borderId="3" xfId="0" applyNumberFormat="1" applyFont="1" applyFill="1" applyBorder="1" applyAlignment="1">
      <alignment horizontal="center" vertical="center"/>
    </xf>
    <xf numFmtId="10" fontId="12" fillId="0" borderId="0" xfId="0" applyNumberFormat="1" applyFont="1"/>
    <xf numFmtId="0" fontId="12" fillId="2" borderId="0" xfId="0" applyFont="1" applyFill="1" applyBorder="1" applyAlignment="1">
      <alignment vertical="center"/>
    </xf>
    <xf numFmtId="0" fontId="19" fillId="0" borderId="0" xfId="0" applyFont="1" applyBorder="1" applyAlignment="1">
      <alignment vertical="center"/>
    </xf>
    <xf numFmtId="0" fontId="13" fillId="0" borderId="36" xfId="0" applyFont="1" applyBorder="1" applyAlignment="1">
      <alignment vertical="center"/>
    </xf>
    <xf numFmtId="0" fontId="13" fillId="0" borderId="2" xfId="0" applyFont="1" applyBorder="1" applyAlignment="1">
      <alignment vertical="center"/>
    </xf>
    <xf numFmtId="0" fontId="12" fillId="0" borderId="0" xfId="0" quotePrefix="1" applyFont="1" applyBorder="1" applyAlignment="1">
      <alignment vertical="center"/>
    </xf>
    <xf numFmtId="0" fontId="12" fillId="0" borderId="26" xfId="0" applyFont="1" applyBorder="1" applyAlignment="1">
      <alignment vertical="center"/>
    </xf>
    <xf numFmtId="10" fontId="13" fillId="5" borderId="0" xfId="0" applyNumberFormat="1" applyFont="1" applyFill="1" applyBorder="1" applyAlignment="1">
      <alignment vertical="center"/>
    </xf>
    <xf numFmtId="14" fontId="12" fillId="0" borderId="0" xfId="0" applyNumberFormat="1" applyFont="1" applyFill="1" applyBorder="1" applyAlignment="1" applyProtection="1">
      <alignment horizontal="center" vertical="center"/>
      <protection locked="0"/>
    </xf>
    <xf numFmtId="14" fontId="12" fillId="0" borderId="0" xfId="0" applyNumberFormat="1" applyFont="1" applyBorder="1" applyAlignment="1">
      <alignment vertical="center"/>
    </xf>
    <xf numFmtId="14" fontId="12" fillId="0" borderId="0" xfId="0" applyNumberFormat="1" applyFont="1" applyBorder="1" applyAlignment="1">
      <alignment horizontal="center" vertical="center"/>
    </xf>
    <xf numFmtId="14" fontId="12" fillId="0" borderId="1" xfId="0" applyNumberFormat="1" applyFont="1" applyBorder="1" applyAlignment="1">
      <alignment vertical="center"/>
    </xf>
    <xf numFmtId="10" fontId="12" fillId="0" borderId="10" xfId="0" applyNumberFormat="1" applyFont="1" applyBorder="1"/>
    <xf numFmtId="10" fontId="12" fillId="0" borderId="1" xfId="0" applyNumberFormat="1" applyFont="1" applyBorder="1"/>
    <xf numFmtId="10" fontId="16" fillId="0" borderId="2" xfId="0" applyNumberFormat="1" applyFont="1" applyBorder="1" applyAlignment="1">
      <alignment vertical="center" wrapText="1"/>
    </xf>
    <xf numFmtId="10" fontId="12" fillId="0" borderId="41" xfId="0" applyNumberFormat="1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12" fillId="0" borderId="0" xfId="0" applyFont="1" applyFill="1" applyBorder="1" applyAlignment="1">
      <alignment horizontal="right" vertical="center"/>
    </xf>
    <xf numFmtId="0" fontId="13" fillId="3" borderId="0" xfId="0" applyFont="1" applyFill="1" applyBorder="1" applyAlignment="1">
      <alignment horizontal="center" vertical="center"/>
    </xf>
    <xf numFmtId="9" fontId="12" fillId="0" borderId="0" xfId="0" applyNumberFormat="1" applyFont="1" applyBorder="1" applyAlignment="1">
      <alignment vertical="center"/>
    </xf>
    <xf numFmtId="10" fontId="17" fillId="0" borderId="0" xfId="0" applyNumberFormat="1" applyFont="1" applyBorder="1" applyAlignment="1">
      <alignment vertical="center"/>
    </xf>
    <xf numFmtId="10" fontId="17" fillId="0" borderId="1" xfId="0" applyNumberFormat="1" applyFont="1" applyBorder="1" applyAlignment="1">
      <alignment vertical="center"/>
    </xf>
    <xf numFmtId="10" fontId="22" fillId="0" borderId="0" xfId="0" applyNumberFormat="1" applyFont="1" applyBorder="1" applyAlignment="1">
      <alignment vertical="center"/>
    </xf>
    <xf numFmtId="14" fontId="17" fillId="0" borderId="0" xfId="0" applyNumberFormat="1" applyFont="1" applyBorder="1" applyAlignment="1">
      <alignment vertical="center"/>
    </xf>
    <xf numFmtId="0" fontId="13" fillId="0" borderId="0" xfId="0" applyFont="1" applyFill="1" applyBorder="1" applyAlignment="1">
      <alignment horizontal="center" vertical="center"/>
    </xf>
    <xf numFmtId="10" fontId="12" fillId="5" borderId="23" xfId="0" applyNumberFormat="1" applyFont="1" applyFill="1" applyBorder="1" applyAlignment="1">
      <alignment vertical="center"/>
    </xf>
    <xf numFmtId="10" fontId="12" fillId="5" borderId="41" xfId="0" applyNumberFormat="1" applyFont="1" applyFill="1" applyBorder="1" applyAlignment="1">
      <alignment vertical="center"/>
    </xf>
    <xf numFmtId="0" fontId="12" fillId="0" borderId="16" xfId="0" applyFont="1" applyBorder="1" applyAlignment="1">
      <alignment vertical="center"/>
    </xf>
    <xf numFmtId="0" fontId="12" fillId="0" borderId="1" xfId="0" quotePrefix="1" applyFont="1" applyBorder="1" applyAlignment="1">
      <alignment vertical="center"/>
    </xf>
    <xf numFmtId="164" fontId="12" fillId="0" borderId="41" xfId="0" applyNumberFormat="1" applyFont="1" applyBorder="1" applyAlignment="1">
      <alignment vertical="center"/>
    </xf>
    <xf numFmtId="0" fontId="17" fillId="0" borderId="27" xfId="0" applyFont="1" applyBorder="1" applyAlignment="1">
      <alignment vertical="center"/>
    </xf>
    <xf numFmtId="0" fontId="12" fillId="0" borderId="32" xfId="0" applyFont="1" applyBorder="1" applyAlignment="1">
      <alignment vertical="center"/>
    </xf>
    <xf numFmtId="164" fontId="14" fillId="0" borderId="33" xfId="0" applyNumberFormat="1" applyFont="1" applyBorder="1" applyAlignment="1">
      <alignment vertical="center"/>
    </xf>
    <xf numFmtId="164" fontId="14" fillId="0" borderId="16" xfId="0" applyNumberFormat="1" applyFont="1" applyBorder="1" applyAlignment="1">
      <alignment vertical="center"/>
    </xf>
    <xf numFmtId="164" fontId="14" fillId="0" borderId="5" xfId="0" applyNumberFormat="1" applyFont="1" applyBorder="1" applyAlignment="1">
      <alignment vertical="center"/>
    </xf>
    <xf numFmtId="164" fontId="12" fillId="0" borderId="42" xfId="0" applyNumberFormat="1" applyFont="1" applyBorder="1" applyAlignment="1">
      <alignment vertical="center"/>
    </xf>
    <xf numFmtId="14" fontId="12" fillId="0" borderId="0" xfId="0" applyNumberFormat="1" applyFont="1" applyAlignment="1">
      <alignment vertical="center"/>
    </xf>
    <xf numFmtId="10" fontId="18" fillId="0" borderId="0" xfId="0" applyNumberFormat="1" applyFont="1"/>
    <xf numFmtId="10" fontId="18" fillId="0" borderId="10" xfId="0" applyNumberFormat="1" applyFont="1" applyBorder="1"/>
    <xf numFmtId="10" fontId="18" fillId="0" borderId="1" xfId="0" applyNumberFormat="1" applyFont="1" applyBorder="1"/>
    <xf numFmtId="10" fontId="13" fillId="0" borderId="1" xfId="0" applyNumberFormat="1" applyFont="1" applyBorder="1" applyAlignment="1">
      <alignment vertical="center"/>
    </xf>
    <xf numFmtId="14" fontId="17" fillId="0" borderId="0" xfId="0" applyNumberFormat="1" applyFont="1" applyAlignment="1">
      <alignment vertical="center"/>
    </xf>
    <xf numFmtId="14" fontId="17" fillId="0" borderId="1" xfId="0" applyNumberFormat="1" applyFont="1" applyBorder="1" applyAlignment="1">
      <alignment vertical="center"/>
    </xf>
    <xf numFmtId="10" fontId="32" fillId="0" borderId="0" xfId="0" applyNumberFormat="1" applyFont="1"/>
    <xf numFmtId="10" fontId="32" fillId="0" borderId="10" xfId="0" applyNumberFormat="1" applyFont="1" applyBorder="1"/>
    <xf numFmtId="10" fontId="0" fillId="0" borderId="1" xfId="0" applyNumberFormat="1" applyBorder="1"/>
    <xf numFmtId="10" fontId="32" fillId="0" borderId="1" xfId="0" applyNumberFormat="1" applyFont="1" applyBorder="1"/>
    <xf numFmtId="0" fontId="14" fillId="0" borderId="0" xfId="0" applyFont="1" applyFill="1" applyBorder="1" applyAlignment="1">
      <alignment vertical="center"/>
    </xf>
    <xf numFmtId="0" fontId="14" fillId="0" borderId="0" xfId="0" applyFont="1" applyFill="1" applyBorder="1" applyAlignment="1" applyProtection="1">
      <alignment horizontal="center" vertical="center"/>
      <protection locked="0"/>
    </xf>
    <xf numFmtId="0" fontId="14" fillId="0" borderId="0" xfId="0" applyFont="1" applyFill="1" applyBorder="1" applyAlignment="1">
      <alignment horizontal="center" vertical="center"/>
    </xf>
    <xf numFmtId="10" fontId="18" fillId="0" borderId="0" xfId="0" applyNumberFormat="1" applyFont="1" applyFill="1" applyBorder="1" applyAlignment="1">
      <alignment vertical="center" wrapText="1"/>
    </xf>
    <xf numFmtId="10" fontId="12" fillId="0" borderId="41" xfId="0" applyNumberFormat="1" applyFont="1" applyFill="1" applyBorder="1" applyAlignment="1">
      <alignment vertical="center"/>
    </xf>
    <xf numFmtId="10" fontId="12" fillId="8" borderId="39" xfId="0" applyNumberFormat="1" applyFont="1" applyFill="1" applyBorder="1" applyAlignment="1">
      <alignment vertical="center"/>
    </xf>
    <xf numFmtId="0" fontId="17" fillId="8" borderId="38" xfId="0" applyFont="1" applyFill="1" applyBorder="1"/>
    <xf numFmtId="0" fontId="17" fillId="8" borderId="39" xfId="0" applyFont="1" applyFill="1" applyBorder="1"/>
    <xf numFmtId="10" fontId="17" fillId="8" borderId="39" xfId="0" applyNumberFormat="1" applyFont="1" applyFill="1" applyBorder="1" applyAlignment="1">
      <alignment vertical="center"/>
    </xf>
    <xf numFmtId="10" fontId="17" fillId="8" borderId="40" xfId="0" applyNumberFormat="1" applyFont="1" applyFill="1" applyBorder="1" applyAlignment="1">
      <alignment horizontal="right"/>
    </xf>
    <xf numFmtId="0" fontId="13" fillId="0" borderId="0" xfId="0" applyFont="1"/>
    <xf numFmtId="10" fontId="23" fillId="0" borderId="3" xfId="0" applyNumberFormat="1" applyFont="1" applyBorder="1" applyAlignment="1">
      <alignment horizontal="right"/>
    </xf>
    <xf numFmtId="2" fontId="12" fillId="0" borderId="0" xfId="0" applyNumberFormat="1" applyFont="1"/>
    <xf numFmtId="0" fontId="26" fillId="0" borderId="0" xfId="0" applyFont="1" applyAlignment="1">
      <alignment horizontal="center" vertical="center"/>
    </xf>
    <xf numFmtId="0" fontId="12" fillId="0" borderId="0" xfId="0" applyFont="1" applyFill="1" applyBorder="1"/>
    <xf numFmtId="0" fontId="29" fillId="0" borderId="35" xfId="112" applyFont="1" applyFill="1" applyBorder="1" applyAlignment="1">
      <alignment horizontal="center" vertical="center" wrapText="1"/>
    </xf>
    <xf numFmtId="0" fontId="29" fillId="0" borderId="35" xfId="112" applyFont="1" applyFill="1" applyBorder="1" applyAlignment="1">
      <alignment horizontal="center" vertical="center"/>
    </xf>
    <xf numFmtId="0" fontId="29" fillId="0" borderId="37" xfId="112" applyFont="1" applyFill="1" applyBorder="1" applyAlignment="1">
      <alignment horizontal="center" vertical="center" wrapText="1"/>
    </xf>
    <xf numFmtId="10" fontId="18" fillId="0" borderId="0" xfId="0" applyNumberFormat="1" applyFont="1" applyBorder="1" applyAlignment="1">
      <alignment vertical="center"/>
    </xf>
    <xf numFmtId="14" fontId="13" fillId="0" borderId="0" xfId="0" applyNumberFormat="1" applyFont="1" applyBorder="1" applyAlignment="1">
      <alignment horizontal="left" vertical="center"/>
    </xf>
    <xf numFmtId="10" fontId="0" fillId="0" borderId="0" xfId="0" applyNumberFormat="1" applyFill="1" applyAlignment="1">
      <alignment horizontal="center"/>
    </xf>
    <xf numFmtId="10" fontId="18" fillId="0" borderId="0" xfId="0" applyNumberFormat="1" applyFont="1" applyAlignment="1">
      <alignment horizontal="right"/>
    </xf>
    <xf numFmtId="10" fontId="32" fillId="0" borderId="0" xfId="0" applyNumberFormat="1" applyFont="1" applyBorder="1"/>
    <xf numFmtId="10" fontId="18" fillId="0" borderId="3" xfId="0" applyNumberFormat="1" applyFont="1" applyBorder="1" applyAlignment="1">
      <alignment horizontal="right"/>
    </xf>
    <xf numFmtId="10" fontId="32" fillId="0" borderId="3" xfId="0" applyNumberFormat="1" applyFont="1" applyBorder="1"/>
    <xf numFmtId="10" fontId="12" fillId="0" borderId="2" xfId="0" applyNumberFormat="1" applyFont="1" applyBorder="1" applyAlignment="1">
      <alignment horizontal="right" vertical="center" wrapText="1"/>
    </xf>
    <xf numFmtId="10" fontId="12" fillId="0" borderId="2" xfId="0" applyNumberFormat="1" applyFont="1" applyBorder="1" applyAlignment="1"/>
    <xf numFmtId="10" fontId="21" fillId="0" borderId="0" xfId="0" applyNumberFormat="1" applyFont="1" applyAlignment="1">
      <alignment horizontal="right" vertical="center"/>
    </xf>
    <xf numFmtId="10" fontId="18" fillId="0" borderId="0" xfId="0" applyNumberFormat="1" applyFont="1" applyBorder="1" applyAlignment="1">
      <alignment vertical="center" wrapText="1"/>
    </xf>
    <xf numFmtId="10" fontId="21" fillId="0" borderId="2" xfId="0" applyNumberFormat="1" applyFont="1" applyBorder="1" applyAlignment="1">
      <alignment vertical="center" wrapText="1"/>
    </xf>
    <xf numFmtId="10" fontId="21" fillId="0" borderId="1" xfId="0" applyNumberFormat="1" applyFont="1" applyBorder="1" applyAlignment="1">
      <alignment horizontal="right" vertical="center"/>
    </xf>
    <xf numFmtId="10" fontId="12" fillId="0" borderId="2" xfId="0" applyNumberFormat="1" applyFont="1" applyBorder="1" applyAlignment="1">
      <alignment vertical="center"/>
    </xf>
    <xf numFmtId="10" fontId="16" fillId="0" borderId="14" xfId="0" applyNumberFormat="1" applyFont="1" applyFill="1" applyBorder="1" applyAlignment="1">
      <alignment vertical="center"/>
    </xf>
    <xf numFmtId="10" fontId="16" fillId="0" borderId="2" xfId="0" applyNumberFormat="1" applyFont="1" applyFill="1" applyBorder="1" applyAlignment="1">
      <alignment vertical="center"/>
    </xf>
    <xf numFmtId="10" fontId="18" fillId="4" borderId="0" xfId="0" applyNumberFormat="1" applyFont="1" applyFill="1" applyBorder="1" applyAlignment="1">
      <alignment vertical="center"/>
    </xf>
    <xf numFmtId="10" fontId="17" fillId="4" borderId="0" xfId="0" applyNumberFormat="1" applyFont="1" applyFill="1" applyBorder="1" applyAlignment="1">
      <alignment vertical="center"/>
    </xf>
    <xf numFmtId="10" fontId="12" fillId="4" borderId="0" xfId="0" applyNumberFormat="1" applyFont="1" applyFill="1"/>
    <xf numFmtId="10" fontId="12" fillId="4" borderId="0" xfId="0" applyNumberFormat="1" applyFont="1" applyFill="1" applyBorder="1"/>
    <xf numFmtId="10" fontId="18" fillId="4" borderId="0" xfId="0" applyNumberFormat="1" applyFont="1" applyFill="1" applyBorder="1"/>
    <xf numFmtId="10" fontId="17" fillId="4" borderId="0" xfId="0" applyNumberFormat="1" applyFont="1" applyFill="1" applyBorder="1" applyAlignment="1">
      <alignment vertical="center" wrapText="1"/>
    </xf>
    <xf numFmtId="10" fontId="18" fillId="4" borderId="0" xfId="0" applyNumberFormat="1" applyFont="1" applyFill="1"/>
    <xf numFmtId="10" fontId="18" fillId="10" borderId="0" xfId="0" applyNumberFormat="1" applyFont="1" applyFill="1"/>
    <xf numFmtId="10" fontId="18" fillId="4" borderId="10" xfId="0" applyNumberFormat="1" applyFont="1" applyFill="1" applyBorder="1"/>
    <xf numFmtId="10" fontId="12" fillId="4" borderId="1" xfId="0" applyNumberFormat="1" applyFont="1" applyFill="1" applyBorder="1"/>
    <xf numFmtId="10" fontId="0" fillId="4" borderId="0" xfId="0" applyNumberFormat="1" applyFill="1"/>
    <xf numFmtId="10" fontId="32" fillId="4" borderId="0" xfId="0" applyNumberFormat="1" applyFont="1" applyFill="1"/>
    <xf numFmtId="14" fontId="14" fillId="0" borderId="0" xfId="0" applyNumberFormat="1" applyFont="1" applyBorder="1" applyAlignment="1">
      <alignment vertical="center"/>
    </xf>
    <xf numFmtId="10" fontId="32" fillId="10" borderId="0" xfId="0" applyNumberFormat="1" applyFont="1" applyFill="1"/>
    <xf numFmtId="10" fontId="12" fillId="0" borderId="0" xfId="0" applyNumberFormat="1" applyFont="1" applyFill="1" applyBorder="1" applyAlignment="1">
      <alignment horizontal="right"/>
    </xf>
    <xf numFmtId="165" fontId="12" fillId="0" borderId="0" xfId="0" applyNumberFormat="1" applyFont="1" applyFill="1" applyBorder="1" applyAlignment="1">
      <alignment horizontal="right"/>
    </xf>
    <xf numFmtId="0" fontId="15" fillId="2" borderId="0" xfId="0" applyFont="1" applyFill="1" applyAlignment="1">
      <alignment horizontal="center" vertical="center"/>
    </xf>
    <xf numFmtId="0" fontId="13" fillId="3" borderId="0" xfId="0" applyFont="1" applyFill="1" applyAlignment="1">
      <alignment horizontal="center" vertical="center"/>
    </xf>
    <xf numFmtId="0" fontId="13" fillId="3" borderId="0" xfId="0" applyFont="1" applyFill="1" applyBorder="1" applyAlignment="1">
      <alignment horizontal="center" vertical="center"/>
    </xf>
    <xf numFmtId="0" fontId="15" fillId="2" borderId="0" xfId="0" applyFont="1" applyFill="1" applyAlignment="1">
      <alignment horizontal="center" vertical="center" wrapText="1"/>
    </xf>
    <xf numFmtId="0" fontId="13" fillId="3" borderId="0" xfId="0" applyFont="1" applyFill="1" applyAlignment="1">
      <alignment horizontal="center" vertical="center" wrapText="1"/>
    </xf>
    <xf numFmtId="17" fontId="16" fillId="0" borderId="3" xfId="0" applyNumberFormat="1" applyFont="1" applyBorder="1" applyAlignment="1">
      <alignment horizontal="right" vertical="center" wrapText="1"/>
    </xf>
    <xf numFmtId="17" fontId="16" fillId="0" borderId="3" xfId="0" applyNumberFormat="1" applyFont="1" applyBorder="1" applyAlignment="1">
      <alignment horizontal="right" vertical="center"/>
    </xf>
    <xf numFmtId="10" fontId="32" fillId="0" borderId="0" xfId="0" applyNumberFormat="1" applyFont="1" applyFill="1"/>
    <xf numFmtId="10" fontId="0" fillId="8" borderId="39" xfId="0" applyNumberFormat="1" applyFill="1" applyBorder="1"/>
    <xf numFmtId="17" fontId="16" fillId="0" borderId="0" xfId="0" applyNumberFormat="1" applyFont="1" applyBorder="1" applyAlignment="1">
      <alignment horizontal="right" vertical="center"/>
    </xf>
    <xf numFmtId="0" fontId="15" fillId="2" borderId="0" xfId="0" applyFont="1" applyFill="1" applyAlignment="1">
      <alignment horizontal="center" vertical="center" wrapText="1"/>
    </xf>
    <xf numFmtId="0" fontId="13" fillId="3" borderId="0" xfId="0" applyFont="1" applyFill="1" applyBorder="1" applyAlignment="1">
      <alignment horizontal="center" vertical="center" wrapText="1"/>
    </xf>
    <xf numFmtId="10" fontId="18" fillId="0" borderId="0" xfId="0" applyNumberFormat="1" applyFont="1" applyFill="1"/>
    <xf numFmtId="10" fontId="12" fillId="0" borderId="0" xfId="0" applyNumberFormat="1" applyFont="1" applyFill="1"/>
    <xf numFmtId="10" fontId="12" fillId="0" borderId="0" xfId="0" applyNumberFormat="1" applyFont="1" applyFill="1" applyAlignment="1">
      <alignment vertical="center" wrapText="1"/>
    </xf>
    <xf numFmtId="10" fontId="12" fillId="0" borderId="0" xfId="0" applyNumberFormat="1" applyFont="1" applyFill="1" applyBorder="1" applyAlignment="1">
      <alignment wrapText="1"/>
    </xf>
    <xf numFmtId="10" fontId="18" fillId="0" borderId="10" xfId="0" applyNumberFormat="1" applyFont="1" applyFill="1" applyBorder="1"/>
    <xf numFmtId="10" fontId="12" fillId="0" borderId="1" xfId="0" applyNumberFormat="1" applyFont="1" applyFill="1" applyBorder="1"/>
    <xf numFmtId="10" fontId="12" fillId="0" borderId="1" xfId="0" applyNumberFormat="1" applyFont="1" applyFill="1" applyBorder="1" applyAlignment="1">
      <alignment vertical="center" wrapText="1"/>
    </xf>
    <xf numFmtId="10" fontId="12" fillId="0" borderId="1" xfId="0" applyNumberFormat="1" applyFont="1" applyFill="1" applyBorder="1" applyAlignment="1">
      <alignment wrapText="1"/>
    </xf>
    <xf numFmtId="0" fontId="15" fillId="2" borderId="0" xfId="0" applyFont="1" applyFill="1" applyAlignment="1">
      <alignment horizontal="center" vertical="center" wrapText="1"/>
    </xf>
    <xf numFmtId="0" fontId="13" fillId="3" borderId="0" xfId="0" applyFont="1" applyFill="1" applyBorder="1" applyAlignment="1">
      <alignment horizontal="center" vertical="center" wrapText="1"/>
    </xf>
    <xf numFmtId="10" fontId="21" fillId="0" borderId="0" xfId="0" applyNumberFormat="1" applyFont="1" applyAlignment="1">
      <alignment vertical="center" wrapText="1"/>
    </xf>
    <xf numFmtId="10" fontId="12" fillId="0" borderId="10" xfId="0" applyNumberFormat="1" applyFont="1" applyFill="1" applyBorder="1" applyAlignment="1">
      <alignment vertical="center"/>
    </xf>
    <xf numFmtId="0" fontId="12" fillId="0" borderId="0" xfId="0" applyFont="1" applyFill="1"/>
    <xf numFmtId="0" fontId="23" fillId="0" borderId="0" xfId="0" applyFont="1" applyFill="1" applyBorder="1" applyAlignment="1">
      <alignment vertical="center"/>
    </xf>
    <xf numFmtId="0" fontId="15" fillId="2" borderId="0" xfId="0" applyFont="1" applyFill="1" applyAlignment="1">
      <alignment horizontal="center" vertical="center" wrapText="1"/>
    </xf>
    <xf numFmtId="0" fontId="13" fillId="3" borderId="0" xfId="0" applyFont="1" applyFill="1" applyBorder="1" applyAlignment="1">
      <alignment horizontal="center" vertical="center" wrapText="1"/>
    </xf>
    <xf numFmtId="10" fontId="18" fillId="0" borderId="0" xfId="0" applyNumberFormat="1" applyFont="1" applyBorder="1" applyAlignment="1">
      <alignment horizontal="right"/>
    </xf>
    <xf numFmtId="10" fontId="18" fillId="8" borderId="39" xfId="0" applyNumberFormat="1" applyFont="1" applyFill="1" applyBorder="1" applyAlignment="1">
      <alignment horizontal="right"/>
    </xf>
    <xf numFmtId="10" fontId="18" fillId="0" borderId="0" xfId="0" applyNumberFormat="1" applyFont="1" applyFill="1" applyBorder="1" applyAlignment="1">
      <alignment horizontal="right" vertical="center"/>
    </xf>
    <xf numFmtId="10" fontId="18" fillId="8" borderId="39" xfId="0" applyNumberFormat="1" applyFont="1" applyFill="1" applyBorder="1" applyAlignment="1">
      <alignment vertical="center"/>
    </xf>
    <xf numFmtId="10" fontId="0" fillId="0" borderId="0" xfId="0" applyNumberFormat="1" applyFill="1" applyBorder="1"/>
    <xf numFmtId="0" fontId="12" fillId="0" borderId="0" xfId="0" applyFont="1" applyAlignment="1">
      <alignment horizontal="center" vertical="center"/>
    </xf>
    <xf numFmtId="10" fontId="0" fillId="0" borderId="1" xfId="0" applyNumberFormat="1" applyFill="1" applyBorder="1"/>
    <xf numFmtId="1" fontId="16" fillId="0" borderId="5" xfId="0" applyNumberFormat="1" applyFont="1" applyBorder="1" applyAlignment="1">
      <alignment horizontal="center" vertical="center"/>
    </xf>
    <xf numFmtId="0" fontId="16" fillId="0" borderId="5" xfId="0" applyFont="1" applyBorder="1" applyAlignment="1">
      <alignment horizontal="center" vertical="center"/>
    </xf>
    <xf numFmtId="17" fontId="16" fillId="0" borderId="5" xfId="0" applyNumberFormat="1" applyFont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34" fillId="0" borderId="0" xfId="0" applyFont="1"/>
    <xf numFmtId="0" fontId="33" fillId="0" borderId="0" xfId="0" applyFont="1"/>
    <xf numFmtId="0" fontId="35" fillId="0" borderId="0" xfId="0" applyFont="1"/>
    <xf numFmtId="166" fontId="0" fillId="0" borderId="0" xfId="0" applyNumberFormat="1"/>
    <xf numFmtId="10" fontId="32" fillId="0" borderId="0" xfId="143" applyNumberFormat="1" applyFont="1"/>
    <xf numFmtId="10" fontId="0" fillId="0" borderId="0" xfId="143" applyNumberFormat="1" applyFont="1"/>
    <xf numFmtId="10" fontId="1" fillId="0" borderId="0" xfId="143" applyNumberFormat="1" applyFont="1"/>
    <xf numFmtId="0" fontId="15" fillId="2" borderId="0" xfId="0" applyFont="1" applyFill="1" applyAlignment="1">
      <alignment horizontal="center" vertical="center" wrapText="1"/>
    </xf>
    <xf numFmtId="0" fontId="13" fillId="3" borderId="0" xfId="0" applyFont="1" applyFill="1" applyBorder="1" applyAlignment="1">
      <alignment horizontal="center" vertical="center" wrapText="1"/>
    </xf>
    <xf numFmtId="10" fontId="0" fillId="0" borderId="1" xfId="0" applyNumberFormat="1" applyFont="1" applyBorder="1"/>
    <xf numFmtId="10" fontId="32" fillId="8" borderId="0" xfId="0" applyNumberFormat="1" applyFont="1" applyFill="1"/>
    <xf numFmtId="0" fontId="0" fillId="0" borderId="0" xfId="0" applyFill="1" applyBorder="1"/>
    <xf numFmtId="0" fontId="15" fillId="2" borderId="0" xfId="0" applyFont="1" applyFill="1" applyAlignment="1">
      <alignment horizontal="center" vertical="center" wrapText="1"/>
    </xf>
    <xf numFmtId="0" fontId="13" fillId="3" borderId="0" xfId="0" applyFont="1" applyFill="1" applyBorder="1" applyAlignment="1">
      <alignment horizontal="center" vertical="center" wrapText="1"/>
    </xf>
    <xf numFmtId="0" fontId="15" fillId="2" borderId="0" xfId="0" applyFont="1" applyFill="1" applyAlignment="1">
      <alignment horizontal="center" vertical="center"/>
    </xf>
    <xf numFmtId="0" fontId="13" fillId="3" borderId="0" xfId="0" applyFont="1" applyFill="1" applyAlignment="1">
      <alignment horizontal="center" vertical="center"/>
    </xf>
    <xf numFmtId="0" fontId="13" fillId="3" borderId="0" xfId="0" applyFont="1" applyFill="1" applyBorder="1" applyAlignment="1">
      <alignment horizontal="center" vertical="center"/>
    </xf>
    <xf numFmtId="0" fontId="13" fillId="3" borderId="0" xfId="0" applyFont="1" applyFill="1" applyAlignment="1">
      <alignment horizontal="center" vertical="center" wrapText="1"/>
    </xf>
    <xf numFmtId="0" fontId="26" fillId="0" borderId="0" xfId="0" applyFont="1" applyAlignment="1">
      <alignment horizontal="center"/>
    </xf>
    <xf numFmtId="0" fontId="15" fillId="2" borderId="3" xfId="0" applyFont="1" applyFill="1" applyBorder="1" applyAlignment="1">
      <alignment horizontal="center" vertical="center"/>
    </xf>
    <xf numFmtId="0" fontId="24" fillId="6" borderId="3" xfId="0" applyFont="1" applyFill="1" applyBorder="1" applyAlignment="1">
      <alignment horizontal="center" vertical="center"/>
    </xf>
    <xf numFmtId="0" fontId="26" fillId="0" borderId="0" xfId="0" applyFont="1" applyAlignment="1">
      <alignment horizontal="center" vertical="center"/>
    </xf>
  </cellXfs>
  <cellStyles count="146">
    <cellStyle name="Currency" xfId="111" builtinId="4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5" builtinId="9" hidden="1"/>
    <cellStyle name="Heading 1" xfId="112" builtinId="16"/>
    <cellStyle name="Heading 1 2" xfId="113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4" builtinId="8" hidden="1"/>
    <cellStyle name="Normal" xfId="0" builtinId="0" customBuiltin="1"/>
    <cellStyle name="Percent" xfId="143" builtinId="5"/>
    <cellStyle name="Percent 2" xfId="114"/>
  </cellStyles>
  <dxfs count="172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9C0006"/>
      </font>
    </dxf>
    <dxf>
      <font>
        <strike val="0"/>
        <color rgb="FFFF0000"/>
      </font>
      <fill>
        <patternFill>
          <bgColor rgb="FFFFC7CE"/>
        </patternFill>
      </fill>
    </dxf>
    <dxf>
      <font>
        <strike val="0"/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9C0006"/>
      </font>
    </dxf>
    <dxf>
      <font>
        <strike val="0"/>
        <color rgb="FFFF0000"/>
      </font>
      <fill>
        <patternFill>
          <bgColor rgb="FFFFC7CE"/>
        </patternFill>
      </fill>
    </dxf>
    <dxf>
      <font>
        <strike val="0"/>
        <color rgb="FFFF0000"/>
      </font>
      <fill>
        <patternFill patternType="none">
          <bgColor auto="1"/>
        </patternFill>
      </fill>
    </dxf>
    <dxf>
      <font>
        <color rgb="FF9C0006"/>
      </font>
    </dxf>
  </dxfs>
  <tableStyles count="0" defaultTableStyle="TableStyleMedium9" defaultPivotStyle="PivotStyleMedium4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externalLink" Target="externalLinks/externalLink1.xml"/><Relationship Id="rId6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Cumulative Returns 2008-2019</a:t>
            </a:r>
          </a:p>
        </c:rich>
      </c:tx>
      <c:layout>
        <c:manualLayout>
          <c:xMode val="edge"/>
          <c:yMode val="edge"/>
          <c:x val="0.24741896085982"/>
          <c:y val="0.014996382208980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740671150011828"/>
          <c:y val="0.0754730680788795"/>
          <c:w val="0.745688008261262"/>
          <c:h val="0.87962962962963"/>
        </c:manualLayout>
      </c:layout>
      <c:lineChart>
        <c:grouping val="standard"/>
        <c:varyColors val="0"/>
        <c:ser>
          <c:idx val="8"/>
          <c:order val="0"/>
          <c:tx>
            <c:strRef>
              <c:f>'Cumul. Perf'!$J$2</c:f>
              <c:strCache>
                <c:ptCount val="1"/>
                <c:pt idx="0">
                  <c:v>Fidelity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'Cumul. Perf'!$A$4:$A$16</c:f>
              <c:numCache>
                <c:formatCode>0</c:formatCode>
                <c:ptCount val="13"/>
                <c:pt idx="0" formatCode="General">
                  <c:v>2007.0</c:v>
                </c:pt>
                <c:pt idx="1">
                  <c:v>2008.0</c:v>
                </c:pt>
                <c:pt idx="2">
                  <c:v>2009.0</c:v>
                </c:pt>
                <c:pt idx="3">
                  <c:v>2010.0</c:v>
                </c:pt>
                <c:pt idx="4">
                  <c:v>2011.0</c:v>
                </c:pt>
                <c:pt idx="5">
                  <c:v>2012.0</c:v>
                </c:pt>
                <c:pt idx="6">
                  <c:v>2013.0</c:v>
                </c:pt>
                <c:pt idx="7" formatCode="General">
                  <c:v>2014.0</c:v>
                </c:pt>
                <c:pt idx="8" formatCode="General">
                  <c:v>2015.0</c:v>
                </c:pt>
                <c:pt idx="9" formatCode="General">
                  <c:v>2016.0</c:v>
                </c:pt>
                <c:pt idx="10" formatCode="General">
                  <c:v>2017.0</c:v>
                </c:pt>
                <c:pt idx="11" formatCode="General">
                  <c:v>2018.0</c:v>
                </c:pt>
                <c:pt idx="12" formatCode="mmm\-yy">
                  <c:v>43497.0</c:v>
                </c:pt>
              </c:numCache>
            </c:numRef>
          </c:cat>
          <c:val>
            <c:numRef>
              <c:f>'Cumul. Perf'!$K$4:$K$16</c:f>
              <c:numCache>
                <c:formatCode>0.00%</c:formatCode>
                <c:ptCount val="13"/>
                <c:pt idx="0">
                  <c:v>0.0</c:v>
                </c:pt>
                <c:pt idx="1">
                  <c:v>-0.25171453781</c:v>
                </c:pt>
                <c:pt idx="2">
                  <c:v>-0.089602915205175</c:v>
                </c:pt>
                <c:pt idx="3">
                  <c:v>0.0172145641084584</c:v>
                </c:pt>
                <c:pt idx="4">
                  <c:v>0.00834351463744798</c:v>
                </c:pt>
                <c:pt idx="5">
                  <c:v>0.132793311174655</c:v>
                </c:pt>
                <c:pt idx="6">
                  <c:v>0.339821307623673</c:v>
                </c:pt>
                <c:pt idx="7">
                  <c:v>0.427429042823117</c:v>
                </c:pt>
                <c:pt idx="8">
                  <c:v>0.411581071912839</c:v>
                </c:pt>
                <c:pt idx="9">
                  <c:v>0.518718420968586</c:v>
                </c:pt>
                <c:pt idx="10">
                  <c:v>0.769531940823838</c:v>
                </c:pt>
                <c:pt idx="11">
                  <c:v>0.734255395882372</c:v>
                </c:pt>
                <c:pt idx="12">
                  <c:v>0.868011011484234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227-4E45-8D13-1240254A4080}"/>
            </c:ext>
          </c:extLst>
        </c:ser>
        <c:ser>
          <c:idx val="0"/>
          <c:order val="1"/>
          <c:tx>
            <c:strRef>
              <c:f>'Cumul. Perf'!$B$2</c:f>
              <c:strCache>
                <c:ptCount val="1"/>
                <c:pt idx="0">
                  <c:v>Benchmark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'Cumul. Perf'!$A$4:$A$16</c:f>
              <c:numCache>
                <c:formatCode>0</c:formatCode>
                <c:ptCount val="13"/>
                <c:pt idx="0" formatCode="General">
                  <c:v>2007.0</c:v>
                </c:pt>
                <c:pt idx="1">
                  <c:v>2008.0</c:v>
                </c:pt>
                <c:pt idx="2">
                  <c:v>2009.0</c:v>
                </c:pt>
                <c:pt idx="3">
                  <c:v>2010.0</c:v>
                </c:pt>
                <c:pt idx="4">
                  <c:v>2011.0</c:v>
                </c:pt>
                <c:pt idx="5">
                  <c:v>2012.0</c:v>
                </c:pt>
                <c:pt idx="6">
                  <c:v>2013.0</c:v>
                </c:pt>
                <c:pt idx="7" formatCode="General">
                  <c:v>2014.0</c:v>
                </c:pt>
                <c:pt idx="8" formatCode="General">
                  <c:v>2015.0</c:v>
                </c:pt>
                <c:pt idx="9" formatCode="General">
                  <c:v>2016.0</c:v>
                </c:pt>
                <c:pt idx="10" formatCode="General">
                  <c:v>2017.0</c:v>
                </c:pt>
                <c:pt idx="11" formatCode="General">
                  <c:v>2018.0</c:v>
                </c:pt>
                <c:pt idx="12" formatCode="mmm\-yy">
                  <c:v>43497.0</c:v>
                </c:pt>
              </c:numCache>
            </c:numRef>
          </c:cat>
          <c:val>
            <c:numRef>
              <c:f>'Cumul. Perf'!$C$4:$C$16</c:f>
              <c:numCache>
                <c:formatCode>0.00%</c:formatCode>
                <c:ptCount val="13"/>
                <c:pt idx="0">
                  <c:v>0.0</c:v>
                </c:pt>
                <c:pt idx="1">
                  <c:v>-0.2049</c:v>
                </c:pt>
                <c:pt idx="2">
                  <c:v>-0.042254344</c:v>
                </c:pt>
                <c:pt idx="3">
                  <c:v>0.0702424607537599</c:v>
                </c:pt>
                <c:pt idx="4">
                  <c:v>0.0788472101382203</c:v>
                </c:pt>
                <c:pt idx="5">
                  <c:v>0.203626678462807</c:v>
                </c:pt>
                <c:pt idx="6">
                  <c:v>0.389731435486726</c:v>
                </c:pt>
                <c:pt idx="7">
                  <c:v>0.478618658100457</c:v>
                </c:pt>
                <c:pt idx="8">
                  <c:v>0.471669150407385</c:v>
                </c:pt>
                <c:pt idx="9">
                  <c:v>0.576187093469317</c:v>
                </c:pt>
                <c:pt idx="10">
                  <c:v>0.818951429605462</c:v>
                </c:pt>
                <c:pt idx="11">
                  <c:v>0.72767644686786</c:v>
                </c:pt>
                <c:pt idx="12">
                  <c:v>0.860811193863497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227-4E45-8D13-1240254A4080}"/>
            </c:ext>
          </c:extLst>
        </c:ser>
        <c:ser>
          <c:idx val="5"/>
          <c:order val="2"/>
          <c:tx>
            <c:strRef>
              <c:f>'Cumul. Perf'!$F$2</c:f>
              <c:strCache>
                <c:ptCount val="1"/>
                <c:pt idx="0">
                  <c:v>Betterment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'Cumul. Perf'!$A$4:$A$16</c:f>
              <c:numCache>
                <c:formatCode>0</c:formatCode>
                <c:ptCount val="13"/>
                <c:pt idx="0" formatCode="General">
                  <c:v>2007.0</c:v>
                </c:pt>
                <c:pt idx="1">
                  <c:v>2008.0</c:v>
                </c:pt>
                <c:pt idx="2">
                  <c:v>2009.0</c:v>
                </c:pt>
                <c:pt idx="3">
                  <c:v>2010.0</c:v>
                </c:pt>
                <c:pt idx="4">
                  <c:v>2011.0</c:v>
                </c:pt>
                <c:pt idx="5">
                  <c:v>2012.0</c:v>
                </c:pt>
                <c:pt idx="6">
                  <c:v>2013.0</c:v>
                </c:pt>
                <c:pt idx="7" formatCode="General">
                  <c:v>2014.0</c:v>
                </c:pt>
                <c:pt idx="8" formatCode="General">
                  <c:v>2015.0</c:v>
                </c:pt>
                <c:pt idx="9" formatCode="General">
                  <c:v>2016.0</c:v>
                </c:pt>
                <c:pt idx="10" formatCode="General">
                  <c:v>2017.0</c:v>
                </c:pt>
                <c:pt idx="11" formatCode="General">
                  <c:v>2018.0</c:v>
                </c:pt>
                <c:pt idx="12" formatCode="mmm\-yy">
                  <c:v>43497.0</c:v>
                </c:pt>
              </c:numCache>
            </c:numRef>
          </c:cat>
          <c:val>
            <c:numRef>
              <c:f>'Cumul. Perf'!$G$4:$G$16</c:f>
              <c:numCache>
                <c:formatCode>0.00%</c:formatCode>
                <c:ptCount val="13"/>
                <c:pt idx="0">
                  <c:v>0.0</c:v>
                </c:pt>
                <c:pt idx="1">
                  <c:v>-0.281450077</c:v>
                </c:pt>
                <c:pt idx="2">
                  <c:v>-0.0808858525984403</c:v>
                </c:pt>
                <c:pt idx="3">
                  <c:v>0.0349771216780554</c:v>
                </c:pt>
                <c:pt idx="4">
                  <c:v>0.0157549904561016</c:v>
                </c:pt>
                <c:pt idx="5">
                  <c:v>0.15962343382248</c:v>
                </c:pt>
                <c:pt idx="6">
                  <c:v>0.349950902241231</c:v>
                </c:pt>
                <c:pt idx="7">
                  <c:v>0.431012132029134</c:v>
                </c:pt>
                <c:pt idx="8">
                  <c:v>0.401519098274835</c:v>
                </c:pt>
                <c:pt idx="9">
                  <c:v>0.52689791168034</c:v>
                </c:pt>
                <c:pt idx="10">
                  <c:v>0.794511918710924</c:v>
                </c:pt>
                <c:pt idx="11">
                  <c:v>0.660234928703999</c:v>
                </c:pt>
                <c:pt idx="12">
                  <c:v>0.784378847806108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227-4E45-8D13-1240254A4080}"/>
            </c:ext>
          </c:extLst>
        </c:ser>
        <c:ser>
          <c:idx val="1"/>
          <c:order val="3"/>
          <c:tx>
            <c:strRef>
              <c:f>'Cumul. Perf'!$Z$2</c:f>
              <c:strCache>
                <c:ptCount val="1"/>
                <c:pt idx="0">
                  <c:v>Vanguard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'Cumul. Perf'!$A$4:$A$16</c:f>
              <c:numCache>
                <c:formatCode>0</c:formatCode>
                <c:ptCount val="13"/>
                <c:pt idx="0" formatCode="General">
                  <c:v>2007.0</c:v>
                </c:pt>
                <c:pt idx="1">
                  <c:v>2008.0</c:v>
                </c:pt>
                <c:pt idx="2">
                  <c:v>2009.0</c:v>
                </c:pt>
                <c:pt idx="3">
                  <c:v>2010.0</c:v>
                </c:pt>
                <c:pt idx="4">
                  <c:v>2011.0</c:v>
                </c:pt>
                <c:pt idx="5">
                  <c:v>2012.0</c:v>
                </c:pt>
                <c:pt idx="6">
                  <c:v>2013.0</c:v>
                </c:pt>
                <c:pt idx="7" formatCode="General">
                  <c:v>2014.0</c:v>
                </c:pt>
                <c:pt idx="8" formatCode="General">
                  <c:v>2015.0</c:v>
                </c:pt>
                <c:pt idx="9" formatCode="General">
                  <c:v>2016.0</c:v>
                </c:pt>
                <c:pt idx="10" formatCode="General">
                  <c:v>2017.0</c:v>
                </c:pt>
                <c:pt idx="11" formatCode="General">
                  <c:v>2018.0</c:v>
                </c:pt>
                <c:pt idx="12" formatCode="mmm\-yy">
                  <c:v>43497.0</c:v>
                </c:pt>
              </c:numCache>
            </c:numRef>
          </c:cat>
          <c:val>
            <c:numRef>
              <c:f>'Cumul. Perf'!$AA$4:$AA$16</c:f>
              <c:numCache>
                <c:formatCode>0.00%</c:formatCode>
                <c:ptCount val="13"/>
                <c:pt idx="0">
                  <c:v>0.0</c:v>
                </c:pt>
                <c:pt idx="1">
                  <c:v>-0.23900263169</c:v>
                </c:pt>
                <c:pt idx="2">
                  <c:v>-0.0640586403801769</c:v>
                </c:pt>
                <c:pt idx="3">
                  <c:v>0.0436291154577375</c:v>
                </c:pt>
                <c:pt idx="4">
                  <c:v>0.0343792869414514</c:v>
                </c:pt>
                <c:pt idx="5">
                  <c:v>0.164515862199796</c:v>
                </c:pt>
                <c:pt idx="6">
                  <c:v>0.353686746164459</c:v>
                </c:pt>
                <c:pt idx="7">
                  <c:v>0.42495363997521</c:v>
                </c:pt>
                <c:pt idx="8">
                  <c:v>0.41567966615397</c:v>
                </c:pt>
                <c:pt idx="9">
                  <c:v>0.502102917980715</c:v>
                </c:pt>
                <c:pt idx="10">
                  <c:v>0.748929397357342</c:v>
                </c:pt>
                <c:pt idx="11">
                  <c:v>0.657595997838486</c:v>
                </c:pt>
                <c:pt idx="12">
                  <c:v>0.782195353307881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B227-4E45-8D13-1240254A4080}"/>
            </c:ext>
          </c:extLst>
        </c:ser>
        <c:ser>
          <c:idx val="3"/>
          <c:order val="4"/>
          <c:tx>
            <c:strRef>
              <c:f>'Cumul. Perf'!$R$2</c:f>
              <c:strCache>
                <c:ptCount val="1"/>
                <c:pt idx="0">
                  <c:v>Schwab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'Cumul. Perf'!$A$4:$A$16</c:f>
              <c:numCache>
                <c:formatCode>0</c:formatCode>
                <c:ptCount val="13"/>
                <c:pt idx="0" formatCode="General">
                  <c:v>2007.0</c:v>
                </c:pt>
                <c:pt idx="1">
                  <c:v>2008.0</c:v>
                </c:pt>
                <c:pt idx="2">
                  <c:v>2009.0</c:v>
                </c:pt>
                <c:pt idx="3">
                  <c:v>2010.0</c:v>
                </c:pt>
                <c:pt idx="4">
                  <c:v>2011.0</c:v>
                </c:pt>
                <c:pt idx="5">
                  <c:v>2012.0</c:v>
                </c:pt>
                <c:pt idx="6">
                  <c:v>2013.0</c:v>
                </c:pt>
                <c:pt idx="7" formatCode="General">
                  <c:v>2014.0</c:v>
                </c:pt>
                <c:pt idx="8" formatCode="General">
                  <c:v>2015.0</c:v>
                </c:pt>
                <c:pt idx="9" formatCode="General">
                  <c:v>2016.0</c:v>
                </c:pt>
                <c:pt idx="10" formatCode="General">
                  <c:v>2017.0</c:v>
                </c:pt>
                <c:pt idx="11" formatCode="General">
                  <c:v>2018.0</c:v>
                </c:pt>
                <c:pt idx="12" formatCode="mmm\-yy">
                  <c:v>43497.0</c:v>
                </c:pt>
              </c:numCache>
            </c:numRef>
          </c:cat>
          <c:val>
            <c:numRef>
              <c:f>'Cumul. Perf'!$S$4:$S$16</c:f>
              <c:numCache>
                <c:formatCode>0.00%</c:formatCode>
                <c:ptCount val="13"/>
                <c:pt idx="0">
                  <c:v>0.0</c:v>
                </c:pt>
                <c:pt idx="1">
                  <c:v>-0.31395809</c:v>
                </c:pt>
                <c:pt idx="2">
                  <c:v>-0.0921698374127266</c:v>
                </c:pt>
                <c:pt idx="3">
                  <c:v>0.0520266828155587</c:v>
                </c:pt>
                <c:pt idx="4">
                  <c:v>0.00918203349601509</c:v>
                </c:pt>
                <c:pt idx="5">
                  <c:v>0.171023224087487</c:v>
                </c:pt>
                <c:pt idx="6">
                  <c:v>0.376945116922875</c:v>
                </c:pt>
                <c:pt idx="7">
                  <c:v>0.409490440242501</c:v>
                </c:pt>
                <c:pt idx="8">
                  <c:v>0.350570737625727</c:v>
                </c:pt>
                <c:pt idx="9">
                  <c:v>0.509654073145147</c:v>
                </c:pt>
                <c:pt idx="10">
                  <c:v>0.790966832559819</c:v>
                </c:pt>
                <c:pt idx="11">
                  <c:v>0.628099622095469</c:v>
                </c:pt>
                <c:pt idx="12">
                  <c:v>0.737627272683581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B227-4E45-8D13-1240254A4080}"/>
            </c:ext>
          </c:extLst>
        </c:ser>
        <c:ser>
          <c:idx val="4"/>
          <c:order val="5"/>
          <c:tx>
            <c:strRef>
              <c:f>'Cumul. Perf'!$AH$2</c:f>
              <c:strCache>
                <c:ptCount val="1"/>
                <c:pt idx="0">
                  <c:v>TIAA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'Cumul. Perf'!$A$4:$A$16</c:f>
              <c:numCache>
                <c:formatCode>0</c:formatCode>
                <c:ptCount val="13"/>
                <c:pt idx="0" formatCode="General">
                  <c:v>2007.0</c:v>
                </c:pt>
                <c:pt idx="1">
                  <c:v>2008.0</c:v>
                </c:pt>
                <c:pt idx="2">
                  <c:v>2009.0</c:v>
                </c:pt>
                <c:pt idx="3">
                  <c:v>2010.0</c:v>
                </c:pt>
                <c:pt idx="4">
                  <c:v>2011.0</c:v>
                </c:pt>
                <c:pt idx="5">
                  <c:v>2012.0</c:v>
                </c:pt>
                <c:pt idx="6">
                  <c:v>2013.0</c:v>
                </c:pt>
                <c:pt idx="7" formatCode="General">
                  <c:v>2014.0</c:v>
                </c:pt>
                <c:pt idx="8" formatCode="General">
                  <c:v>2015.0</c:v>
                </c:pt>
                <c:pt idx="9" formatCode="General">
                  <c:v>2016.0</c:v>
                </c:pt>
                <c:pt idx="10" formatCode="General">
                  <c:v>2017.0</c:v>
                </c:pt>
                <c:pt idx="11" formatCode="General">
                  <c:v>2018.0</c:v>
                </c:pt>
                <c:pt idx="12" formatCode="mmm\-yy">
                  <c:v>43497.0</c:v>
                </c:pt>
              </c:numCache>
            </c:numRef>
          </c:cat>
          <c:val>
            <c:numRef>
              <c:f>'Cumul. Perf'!$AI$4:$AI$16</c:f>
              <c:numCache>
                <c:formatCode>0.00%</c:formatCode>
                <c:ptCount val="13"/>
                <c:pt idx="0">
                  <c:v>0.0</c:v>
                </c:pt>
                <c:pt idx="1">
                  <c:v>-0.210985167</c:v>
                </c:pt>
                <c:pt idx="2">
                  <c:v>-0.0420926947600243</c:v>
                </c:pt>
                <c:pt idx="3">
                  <c:v>0.0652750199145413</c:v>
                </c:pt>
                <c:pt idx="4">
                  <c:v>0.0615364723862268</c:v>
                </c:pt>
                <c:pt idx="5">
                  <c:v>0.181832949877258</c:v>
                </c:pt>
                <c:pt idx="6">
                  <c:v>0.362267610205982</c:v>
                </c:pt>
                <c:pt idx="7">
                  <c:v>0.438108389708597</c:v>
                </c:pt>
                <c:pt idx="8">
                  <c:v>0.42990561503644</c:v>
                </c:pt>
                <c:pt idx="9">
                  <c:v>0.520222620427104</c:v>
                </c:pt>
                <c:pt idx="10">
                  <c:v>0.752781202396935</c:v>
                </c:pt>
                <c:pt idx="11">
                  <c:v>0.661895448128077</c:v>
                </c:pt>
                <c:pt idx="12">
                  <c:v>0.781822601614412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B227-4E45-8D13-1240254A4080}"/>
            </c:ext>
          </c:extLst>
        </c:ser>
        <c:ser>
          <c:idx val="6"/>
          <c:order val="6"/>
          <c:tx>
            <c:strRef>
              <c:f>'Cumul. Perf'!$V$2</c:f>
              <c:strCache>
                <c:ptCount val="1"/>
                <c:pt idx="0">
                  <c:v>Sigfig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'Cumul. Perf'!$A$4:$A$16</c:f>
              <c:numCache>
                <c:formatCode>0</c:formatCode>
                <c:ptCount val="13"/>
                <c:pt idx="0" formatCode="General">
                  <c:v>2007.0</c:v>
                </c:pt>
                <c:pt idx="1">
                  <c:v>2008.0</c:v>
                </c:pt>
                <c:pt idx="2">
                  <c:v>2009.0</c:v>
                </c:pt>
                <c:pt idx="3">
                  <c:v>2010.0</c:v>
                </c:pt>
                <c:pt idx="4">
                  <c:v>2011.0</c:v>
                </c:pt>
                <c:pt idx="5">
                  <c:v>2012.0</c:v>
                </c:pt>
                <c:pt idx="6">
                  <c:v>2013.0</c:v>
                </c:pt>
                <c:pt idx="7" formatCode="General">
                  <c:v>2014.0</c:v>
                </c:pt>
                <c:pt idx="8" formatCode="General">
                  <c:v>2015.0</c:v>
                </c:pt>
                <c:pt idx="9" formatCode="General">
                  <c:v>2016.0</c:v>
                </c:pt>
                <c:pt idx="10" formatCode="General">
                  <c:v>2017.0</c:v>
                </c:pt>
                <c:pt idx="11" formatCode="General">
                  <c:v>2018.0</c:v>
                </c:pt>
                <c:pt idx="12" formatCode="mmm\-yy">
                  <c:v>43497.0</c:v>
                </c:pt>
              </c:numCache>
            </c:numRef>
          </c:cat>
          <c:val>
            <c:numRef>
              <c:f>'Cumul. Perf'!$W$4:$W$16</c:f>
              <c:numCache>
                <c:formatCode>0.00%</c:formatCode>
                <c:ptCount val="13"/>
                <c:pt idx="0">
                  <c:v>0.0</c:v>
                </c:pt>
                <c:pt idx="1">
                  <c:v>-0.2171250925</c:v>
                </c:pt>
                <c:pt idx="2">
                  <c:v>-0.0303719508394279</c:v>
                </c:pt>
                <c:pt idx="3">
                  <c:v>0.0871798294134196</c:v>
                </c:pt>
                <c:pt idx="4">
                  <c:v>0.0826388994198752</c:v>
                </c:pt>
                <c:pt idx="5">
                  <c:v>0.211196993567948</c:v>
                </c:pt>
                <c:pt idx="6">
                  <c:v>0.35962265072192</c:v>
                </c:pt>
                <c:pt idx="7">
                  <c:v>0.437388151307331</c:v>
                </c:pt>
                <c:pt idx="8">
                  <c:v>0.405719547281791</c:v>
                </c:pt>
                <c:pt idx="9">
                  <c:v>0.504838259365971</c:v>
                </c:pt>
                <c:pt idx="10">
                  <c:v>0.747672955893076</c:v>
                </c:pt>
                <c:pt idx="11">
                  <c:v>0.647264356681317</c:v>
                </c:pt>
                <c:pt idx="12">
                  <c:v>0.767101915475483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B227-4E45-8D13-1240254A4080}"/>
            </c:ext>
          </c:extLst>
        </c:ser>
        <c:ser>
          <c:idx val="10"/>
          <c:order val="7"/>
          <c:tx>
            <c:strRef>
              <c:f>'Cumul. Perf'!$AP$2</c:f>
              <c:strCache>
                <c:ptCount val="1"/>
                <c:pt idx="0">
                  <c:v>BrightPlan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'Cumul. Perf'!$AQ$4:$AQ$16</c:f>
              <c:numCache>
                <c:formatCode>0.00%</c:formatCode>
                <c:ptCount val="13"/>
                <c:pt idx="0">
                  <c:v>0.0</c:v>
                </c:pt>
                <c:pt idx="1">
                  <c:v>-0.24369736</c:v>
                </c:pt>
                <c:pt idx="2">
                  <c:v>-0.0587308888818065</c:v>
                </c:pt>
                <c:pt idx="3">
                  <c:v>0.0697155411635821</c:v>
                </c:pt>
                <c:pt idx="4">
                  <c:v>0.0410594877834323</c:v>
                </c:pt>
                <c:pt idx="5">
                  <c:v>0.177181992658359</c:v>
                </c:pt>
                <c:pt idx="6">
                  <c:v>0.381237991831699</c:v>
                </c:pt>
                <c:pt idx="7">
                  <c:v>0.449265537540721</c:v>
                </c:pt>
                <c:pt idx="8">
                  <c:v>0.419297595770143</c:v>
                </c:pt>
                <c:pt idx="9">
                  <c:v>0.544161181722531</c:v>
                </c:pt>
                <c:pt idx="10">
                  <c:v>0.738037875645348</c:v>
                </c:pt>
                <c:pt idx="11">
                  <c:v>0.623476789175465</c:v>
                </c:pt>
                <c:pt idx="12">
                  <c:v>0.720221746272524</c:v>
                </c:pt>
              </c:numCache>
            </c:numRef>
          </c:val>
          <c:smooth val="0"/>
        </c:ser>
        <c:ser>
          <c:idx val="9"/>
          <c:order val="8"/>
          <c:tx>
            <c:strRef>
              <c:f>'Cumul. Perf'!$AL$2</c:f>
              <c:strCache>
                <c:ptCount val="1"/>
                <c:pt idx="0">
                  <c:v>M-1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'Cumul. Perf'!$AM$4:$AM$16</c:f>
              <c:numCache>
                <c:formatCode>0.00%</c:formatCode>
                <c:ptCount val="13"/>
                <c:pt idx="0">
                  <c:v>0.0</c:v>
                </c:pt>
                <c:pt idx="1">
                  <c:v>-0.19444</c:v>
                </c:pt>
                <c:pt idx="2">
                  <c:v>-0.0249018424</c:v>
                </c:pt>
                <c:pt idx="3">
                  <c:v>0.0758062953169281</c:v>
                </c:pt>
                <c:pt idx="4">
                  <c:v>0.0614765554633065</c:v>
                </c:pt>
                <c:pt idx="5">
                  <c:v>0.183928490901553</c:v>
                </c:pt>
                <c:pt idx="6">
                  <c:v>0.337010444775124</c:v>
                </c:pt>
                <c:pt idx="7">
                  <c:v>0.397577017923438</c:v>
                </c:pt>
                <c:pt idx="8">
                  <c:v>0.385110630923561</c:v>
                </c:pt>
                <c:pt idx="9">
                  <c:v>0.469796294898227</c:v>
                </c:pt>
                <c:pt idx="10">
                  <c:v>0.706756853561719</c:v>
                </c:pt>
                <c:pt idx="11">
                  <c:v>0.605989928927435</c:v>
                </c:pt>
                <c:pt idx="12">
                  <c:v>0.725539819236793</c:v>
                </c:pt>
              </c:numCache>
            </c:numRef>
          </c:val>
          <c:smooth val="0"/>
        </c:ser>
        <c:ser>
          <c:idx val="7"/>
          <c:order val="9"/>
          <c:tx>
            <c:strRef>
              <c:f>'Cumul. Perf'!$AD$2</c:f>
              <c:strCache>
                <c:ptCount val="1"/>
                <c:pt idx="0">
                  <c:v>Wealthfront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'Cumul. Perf'!$A$4:$A$16</c:f>
              <c:numCache>
                <c:formatCode>0</c:formatCode>
                <c:ptCount val="13"/>
                <c:pt idx="0" formatCode="General">
                  <c:v>2007.0</c:v>
                </c:pt>
                <c:pt idx="1">
                  <c:v>2008.0</c:v>
                </c:pt>
                <c:pt idx="2">
                  <c:v>2009.0</c:v>
                </c:pt>
                <c:pt idx="3">
                  <c:v>2010.0</c:v>
                </c:pt>
                <c:pt idx="4">
                  <c:v>2011.0</c:v>
                </c:pt>
                <c:pt idx="5">
                  <c:v>2012.0</c:v>
                </c:pt>
                <c:pt idx="6">
                  <c:v>2013.0</c:v>
                </c:pt>
                <c:pt idx="7" formatCode="General">
                  <c:v>2014.0</c:v>
                </c:pt>
                <c:pt idx="8" formatCode="General">
                  <c:v>2015.0</c:v>
                </c:pt>
                <c:pt idx="9" formatCode="General">
                  <c:v>2016.0</c:v>
                </c:pt>
                <c:pt idx="10" formatCode="General">
                  <c:v>2017.0</c:v>
                </c:pt>
                <c:pt idx="11" formatCode="General">
                  <c:v>2018.0</c:v>
                </c:pt>
                <c:pt idx="12" formatCode="mmm\-yy">
                  <c:v>43497.0</c:v>
                </c:pt>
              </c:numCache>
            </c:numRef>
          </c:cat>
          <c:val>
            <c:numRef>
              <c:f>'Cumul. Perf'!$AE$4:$AE$16</c:f>
              <c:numCache>
                <c:formatCode>0.00%</c:formatCode>
                <c:ptCount val="13"/>
                <c:pt idx="0">
                  <c:v>0.0</c:v>
                </c:pt>
                <c:pt idx="1">
                  <c:v>-0.374202225475</c:v>
                </c:pt>
                <c:pt idx="2">
                  <c:v>-0.144140510551118</c:v>
                </c:pt>
                <c:pt idx="3">
                  <c:v>-0.0162700161549585</c:v>
                </c:pt>
                <c:pt idx="4">
                  <c:v>-0.0714267253755336</c:v>
                </c:pt>
                <c:pt idx="5">
                  <c:v>0.0864162995408633</c:v>
                </c:pt>
                <c:pt idx="6">
                  <c:v>0.236511575191972</c:v>
                </c:pt>
                <c:pt idx="7">
                  <c:v>0.309775796403744</c:v>
                </c:pt>
                <c:pt idx="8">
                  <c:v>0.256925757909261</c:v>
                </c:pt>
                <c:pt idx="9">
                  <c:v>0.369661594882069</c:v>
                </c:pt>
                <c:pt idx="10">
                  <c:v>0.672409243030365</c:v>
                </c:pt>
                <c:pt idx="11">
                  <c:v>0.510507352836638</c:v>
                </c:pt>
                <c:pt idx="12">
                  <c:v>0.643374933107285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B227-4E45-8D13-1240254A4080}"/>
            </c:ext>
          </c:extLst>
        </c:ser>
        <c:ser>
          <c:idx val="2"/>
          <c:order val="10"/>
          <c:tx>
            <c:strRef>
              <c:f>'Cumul. Perf'!$N$2</c:f>
              <c:strCache>
                <c:ptCount val="1"/>
                <c:pt idx="0">
                  <c:v>FutureAdvisors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'Cumul. Perf'!$A$4:$A$16</c:f>
              <c:numCache>
                <c:formatCode>0</c:formatCode>
                <c:ptCount val="13"/>
                <c:pt idx="0" formatCode="General">
                  <c:v>2007.0</c:v>
                </c:pt>
                <c:pt idx="1">
                  <c:v>2008.0</c:v>
                </c:pt>
                <c:pt idx="2">
                  <c:v>2009.0</c:v>
                </c:pt>
                <c:pt idx="3">
                  <c:v>2010.0</c:v>
                </c:pt>
                <c:pt idx="4">
                  <c:v>2011.0</c:v>
                </c:pt>
                <c:pt idx="5">
                  <c:v>2012.0</c:v>
                </c:pt>
                <c:pt idx="6">
                  <c:v>2013.0</c:v>
                </c:pt>
                <c:pt idx="7" formatCode="General">
                  <c:v>2014.0</c:v>
                </c:pt>
                <c:pt idx="8" formatCode="General">
                  <c:v>2015.0</c:v>
                </c:pt>
                <c:pt idx="9" formatCode="General">
                  <c:v>2016.0</c:v>
                </c:pt>
                <c:pt idx="10" formatCode="General">
                  <c:v>2017.0</c:v>
                </c:pt>
                <c:pt idx="11" formatCode="General">
                  <c:v>2018.0</c:v>
                </c:pt>
                <c:pt idx="12" formatCode="mmm\-yy">
                  <c:v>43497.0</c:v>
                </c:pt>
              </c:numCache>
            </c:numRef>
          </c:cat>
          <c:val>
            <c:numRef>
              <c:f>'Cumul. Perf'!$O$4:$O$16</c:f>
              <c:numCache>
                <c:formatCode>0.00%</c:formatCode>
                <c:ptCount val="13"/>
                <c:pt idx="0">
                  <c:v>0.0</c:v>
                </c:pt>
                <c:pt idx="1">
                  <c:v>-0.37743137555</c:v>
                </c:pt>
                <c:pt idx="2">
                  <c:v>-0.161799893214696</c:v>
                </c:pt>
                <c:pt idx="3">
                  <c:v>-0.0358676670789894</c:v>
                </c:pt>
                <c:pt idx="4">
                  <c:v>-0.0975132994872182</c:v>
                </c:pt>
                <c:pt idx="5">
                  <c:v>0.0566485918658188</c:v>
                </c:pt>
                <c:pt idx="6">
                  <c:v>0.209561685570384</c:v>
                </c:pt>
                <c:pt idx="7">
                  <c:v>0.26747150504233</c:v>
                </c:pt>
                <c:pt idx="8">
                  <c:v>0.212938796271702</c:v>
                </c:pt>
                <c:pt idx="9">
                  <c:v>0.315249019134035</c:v>
                </c:pt>
                <c:pt idx="10">
                  <c:v>0.576466444529652</c:v>
                </c:pt>
                <c:pt idx="11">
                  <c:v>0.423610358425991</c:v>
                </c:pt>
                <c:pt idx="12">
                  <c:v>0.534455433236261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B227-4E45-8D13-1240254A40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6275520"/>
        <c:axId val="256280720"/>
      </c:lineChart>
      <c:catAx>
        <c:axId val="256275520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280720"/>
        <c:crosses val="autoZero"/>
        <c:auto val="1"/>
        <c:lblAlgn val="ctr"/>
        <c:lblOffset val="100"/>
        <c:noMultiLvlLbl val="0"/>
      </c:catAx>
      <c:valAx>
        <c:axId val="256280720"/>
        <c:scaling>
          <c:orientation val="minMax"/>
          <c:max val="1.0"/>
        </c:scaling>
        <c:delete val="0"/>
        <c:axPos val="l"/>
        <c:numFmt formatCode="0%" sourceLinked="0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275520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5875912408759"/>
          <c:y val="0.146113428389019"/>
          <c:w val="0.144124227622232"/>
          <c:h val="0.79179945248779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Cumulative Returns 2014-2019</a:t>
            </a:r>
          </a:p>
        </c:rich>
      </c:tx>
      <c:layout>
        <c:manualLayout>
          <c:xMode val="edge"/>
          <c:yMode val="edge"/>
          <c:x val="0.24741896085982"/>
          <c:y val="0.014996382208980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740671150011828"/>
          <c:y val="0.0754730680788795"/>
          <c:w val="0.745688008261262"/>
          <c:h val="0.854540117969125"/>
        </c:manualLayout>
      </c:layout>
      <c:lineChart>
        <c:grouping val="standard"/>
        <c:varyColors val="0"/>
        <c:ser>
          <c:idx val="8"/>
          <c:order val="0"/>
          <c:tx>
            <c:strRef>
              <c:f>'Cumul. Perf'!$J$2</c:f>
              <c:strCache>
                <c:ptCount val="1"/>
                <c:pt idx="0">
                  <c:v>Fidelity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'Cumul. Perf'!$A$11:$A$16</c:f>
              <c:numCache>
                <c:formatCode>General</c:formatCode>
                <c:ptCount val="6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 formatCode="mmm\-yy">
                  <c:v>43497.0</c:v>
                </c:pt>
              </c:numCache>
            </c:numRef>
          </c:cat>
          <c:val>
            <c:numRef>
              <c:f>'Cumul. Perf'!$K$11:$K$16</c:f>
              <c:numCache>
                <c:formatCode>0.00%</c:formatCode>
                <c:ptCount val="6"/>
                <c:pt idx="0">
                  <c:v>0.427429042823117</c:v>
                </c:pt>
                <c:pt idx="1">
                  <c:v>0.411581071912839</c:v>
                </c:pt>
                <c:pt idx="2">
                  <c:v>0.518718420968586</c:v>
                </c:pt>
                <c:pt idx="3">
                  <c:v>0.769531940823838</c:v>
                </c:pt>
                <c:pt idx="4">
                  <c:v>0.734255395882372</c:v>
                </c:pt>
                <c:pt idx="5">
                  <c:v>0.868011011484234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227-4E45-8D13-1240254A4080}"/>
            </c:ext>
          </c:extLst>
        </c:ser>
        <c:ser>
          <c:idx val="0"/>
          <c:order val="1"/>
          <c:tx>
            <c:strRef>
              <c:f>'Cumul. Perf'!$B$2</c:f>
              <c:strCache>
                <c:ptCount val="1"/>
                <c:pt idx="0">
                  <c:v>Benchmark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'Cumul. Perf'!$A$11:$A$16</c:f>
              <c:numCache>
                <c:formatCode>General</c:formatCode>
                <c:ptCount val="6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 formatCode="mmm\-yy">
                  <c:v>43497.0</c:v>
                </c:pt>
              </c:numCache>
            </c:numRef>
          </c:cat>
          <c:val>
            <c:numRef>
              <c:f>'Cumul. Perf'!$C$11:$C$16</c:f>
              <c:numCache>
                <c:formatCode>0.00%</c:formatCode>
                <c:ptCount val="6"/>
                <c:pt idx="0">
                  <c:v>0.478618658100457</c:v>
                </c:pt>
                <c:pt idx="1">
                  <c:v>0.471669150407385</c:v>
                </c:pt>
                <c:pt idx="2">
                  <c:v>0.576187093469317</c:v>
                </c:pt>
                <c:pt idx="3">
                  <c:v>0.818951429605462</c:v>
                </c:pt>
                <c:pt idx="4">
                  <c:v>0.72767644686786</c:v>
                </c:pt>
                <c:pt idx="5">
                  <c:v>0.860811193863497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227-4E45-8D13-1240254A4080}"/>
            </c:ext>
          </c:extLst>
        </c:ser>
        <c:ser>
          <c:idx val="5"/>
          <c:order val="2"/>
          <c:tx>
            <c:strRef>
              <c:f>'Cumul. Perf'!$F$2</c:f>
              <c:strCache>
                <c:ptCount val="1"/>
                <c:pt idx="0">
                  <c:v>Betterment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'Cumul. Perf'!$A$11:$A$16</c:f>
              <c:numCache>
                <c:formatCode>General</c:formatCode>
                <c:ptCount val="6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 formatCode="mmm\-yy">
                  <c:v>43497.0</c:v>
                </c:pt>
              </c:numCache>
            </c:numRef>
          </c:cat>
          <c:val>
            <c:numRef>
              <c:f>'Cumul. Perf'!$H$11:$H$16</c:f>
              <c:numCache>
                <c:formatCode>"$"#,##0.00</c:formatCode>
                <c:ptCount val="6"/>
                <c:pt idx="0">
                  <c:v>1431.012132029135</c:v>
                </c:pt>
                <c:pt idx="1">
                  <c:v>1401.519098274835</c:v>
                </c:pt>
                <c:pt idx="2">
                  <c:v>1526.89791168034</c:v>
                </c:pt>
                <c:pt idx="3">
                  <c:v>1794.511918710924</c:v>
                </c:pt>
                <c:pt idx="4">
                  <c:v>1660.234928704</c:v>
                </c:pt>
                <c:pt idx="5">
                  <c:v>1784.378847806108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227-4E45-8D13-1240254A4080}"/>
            </c:ext>
          </c:extLst>
        </c:ser>
        <c:ser>
          <c:idx val="1"/>
          <c:order val="3"/>
          <c:tx>
            <c:strRef>
              <c:f>'Cumul. Perf'!$Z$2</c:f>
              <c:strCache>
                <c:ptCount val="1"/>
                <c:pt idx="0">
                  <c:v>Vanguard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'Cumul. Perf'!$A$11:$A$16</c:f>
              <c:numCache>
                <c:formatCode>General</c:formatCode>
                <c:ptCount val="6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 formatCode="mmm\-yy">
                  <c:v>43497.0</c:v>
                </c:pt>
              </c:numCache>
            </c:numRef>
          </c:cat>
          <c:val>
            <c:numRef>
              <c:f>'Cumul. Perf'!$AA$11:$AA$16</c:f>
              <c:numCache>
                <c:formatCode>0.00%</c:formatCode>
                <c:ptCount val="6"/>
                <c:pt idx="0">
                  <c:v>0.42495363997521</c:v>
                </c:pt>
                <c:pt idx="1">
                  <c:v>0.41567966615397</c:v>
                </c:pt>
                <c:pt idx="2">
                  <c:v>0.502102917980715</c:v>
                </c:pt>
                <c:pt idx="3">
                  <c:v>0.748929397357342</c:v>
                </c:pt>
                <c:pt idx="4">
                  <c:v>0.657595997838486</c:v>
                </c:pt>
                <c:pt idx="5">
                  <c:v>0.782195353307881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B227-4E45-8D13-1240254A4080}"/>
            </c:ext>
          </c:extLst>
        </c:ser>
        <c:ser>
          <c:idx val="3"/>
          <c:order val="4"/>
          <c:tx>
            <c:strRef>
              <c:f>'Cumul. Perf'!$R$2</c:f>
              <c:strCache>
                <c:ptCount val="1"/>
                <c:pt idx="0">
                  <c:v>Schwab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'Cumul. Perf'!$A$11:$A$16</c:f>
              <c:numCache>
                <c:formatCode>General</c:formatCode>
                <c:ptCount val="6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 formatCode="mmm\-yy">
                  <c:v>43497.0</c:v>
                </c:pt>
              </c:numCache>
            </c:numRef>
          </c:cat>
          <c:val>
            <c:numRef>
              <c:f>'Cumul. Perf'!$S$11:$S$16</c:f>
              <c:numCache>
                <c:formatCode>0.00%</c:formatCode>
                <c:ptCount val="6"/>
                <c:pt idx="0">
                  <c:v>0.409490440242501</c:v>
                </c:pt>
                <c:pt idx="1">
                  <c:v>0.350570737625727</c:v>
                </c:pt>
                <c:pt idx="2">
                  <c:v>0.509654073145147</c:v>
                </c:pt>
                <c:pt idx="3">
                  <c:v>0.790966832559819</c:v>
                </c:pt>
                <c:pt idx="4">
                  <c:v>0.628099622095469</c:v>
                </c:pt>
                <c:pt idx="5">
                  <c:v>0.737627272683581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B227-4E45-8D13-1240254A4080}"/>
            </c:ext>
          </c:extLst>
        </c:ser>
        <c:ser>
          <c:idx val="4"/>
          <c:order val="5"/>
          <c:tx>
            <c:strRef>
              <c:f>'Cumul. Perf'!$AH$2</c:f>
              <c:strCache>
                <c:ptCount val="1"/>
                <c:pt idx="0">
                  <c:v>TIAA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'Cumul. Perf'!$A$11:$A$16</c:f>
              <c:numCache>
                <c:formatCode>General</c:formatCode>
                <c:ptCount val="6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 formatCode="mmm\-yy">
                  <c:v>43497.0</c:v>
                </c:pt>
              </c:numCache>
            </c:numRef>
          </c:cat>
          <c:val>
            <c:numRef>
              <c:f>'Cumul. Perf'!$AI$11:$AI$16</c:f>
              <c:numCache>
                <c:formatCode>0.00%</c:formatCode>
                <c:ptCount val="6"/>
                <c:pt idx="0">
                  <c:v>0.438108389708597</c:v>
                </c:pt>
                <c:pt idx="1">
                  <c:v>0.42990561503644</c:v>
                </c:pt>
                <c:pt idx="2">
                  <c:v>0.520222620427104</c:v>
                </c:pt>
                <c:pt idx="3">
                  <c:v>0.752781202396935</c:v>
                </c:pt>
                <c:pt idx="4">
                  <c:v>0.661895448128077</c:v>
                </c:pt>
                <c:pt idx="5">
                  <c:v>0.781822601614412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B227-4E45-8D13-1240254A4080}"/>
            </c:ext>
          </c:extLst>
        </c:ser>
        <c:ser>
          <c:idx val="6"/>
          <c:order val="6"/>
          <c:tx>
            <c:strRef>
              <c:f>'Cumul. Perf'!$V$2</c:f>
              <c:strCache>
                <c:ptCount val="1"/>
                <c:pt idx="0">
                  <c:v>Sigfig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'Cumul. Perf'!$A$11:$A$16</c:f>
              <c:numCache>
                <c:formatCode>General</c:formatCode>
                <c:ptCount val="6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 formatCode="mmm\-yy">
                  <c:v>43497.0</c:v>
                </c:pt>
              </c:numCache>
            </c:numRef>
          </c:cat>
          <c:val>
            <c:numRef>
              <c:f>'Cumul. Perf'!$W$11:$W$16</c:f>
              <c:numCache>
                <c:formatCode>0.00%</c:formatCode>
                <c:ptCount val="6"/>
                <c:pt idx="0">
                  <c:v>0.437388151307331</c:v>
                </c:pt>
                <c:pt idx="1">
                  <c:v>0.405719547281791</c:v>
                </c:pt>
                <c:pt idx="2">
                  <c:v>0.504838259365971</c:v>
                </c:pt>
                <c:pt idx="3">
                  <c:v>0.747672955893076</c:v>
                </c:pt>
                <c:pt idx="4">
                  <c:v>0.647264356681317</c:v>
                </c:pt>
                <c:pt idx="5">
                  <c:v>0.767101915475483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B227-4E45-8D13-1240254A4080}"/>
            </c:ext>
          </c:extLst>
        </c:ser>
        <c:ser>
          <c:idx val="10"/>
          <c:order val="7"/>
          <c:tx>
            <c:strRef>
              <c:f>'Cumul. Perf'!$AP$2</c:f>
              <c:strCache>
                <c:ptCount val="1"/>
                <c:pt idx="0">
                  <c:v>BrightPlan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'Cumul. Perf'!$A$11:$A$16</c:f>
              <c:numCache>
                <c:formatCode>General</c:formatCode>
                <c:ptCount val="6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 formatCode="mmm\-yy">
                  <c:v>43497.0</c:v>
                </c:pt>
              </c:numCache>
            </c:numRef>
          </c:cat>
          <c:val>
            <c:numRef>
              <c:f>'Cumul. Perf'!$AQ$11:$AQ$16</c:f>
              <c:numCache>
                <c:formatCode>0.00%</c:formatCode>
                <c:ptCount val="6"/>
                <c:pt idx="0">
                  <c:v>0.449265537540721</c:v>
                </c:pt>
                <c:pt idx="1">
                  <c:v>0.419297595770143</c:v>
                </c:pt>
                <c:pt idx="2">
                  <c:v>0.544161181722531</c:v>
                </c:pt>
                <c:pt idx="3">
                  <c:v>0.738037875645348</c:v>
                </c:pt>
                <c:pt idx="4">
                  <c:v>0.623476789175465</c:v>
                </c:pt>
                <c:pt idx="5">
                  <c:v>0.720221746272524</c:v>
                </c:pt>
              </c:numCache>
            </c:numRef>
          </c:val>
          <c:smooth val="0"/>
        </c:ser>
        <c:ser>
          <c:idx val="9"/>
          <c:order val="8"/>
          <c:tx>
            <c:strRef>
              <c:f>'Cumul. Perf'!$AL$2</c:f>
              <c:strCache>
                <c:ptCount val="1"/>
                <c:pt idx="0">
                  <c:v>M-1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'Cumul. Perf'!$A$11:$A$16</c:f>
              <c:numCache>
                <c:formatCode>General</c:formatCode>
                <c:ptCount val="6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 formatCode="mmm\-yy">
                  <c:v>43497.0</c:v>
                </c:pt>
              </c:numCache>
            </c:numRef>
          </c:cat>
          <c:val>
            <c:numRef>
              <c:f>'Cumul. Perf'!$AM$11:$AM$16</c:f>
              <c:numCache>
                <c:formatCode>0.00%</c:formatCode>
                <c:ptCount val="6"/>
                <c:pt idx="0">
                  <c:v>0.397577017923438</c:v>
                </c:pt>
                <c:pt idx="1">
                  <c:v>0.385110630923561</c:v>
                </c:pt>
                <c:pt idx="2">
                  <c:v>0.469796294898227</c:v>
                </c:pt>
                <c:pt idx="3">
                  <c:v>0.706756853561719</c:v>
                </c:pt>
                <c:pt idx="4">
                  <c:v>0.605989928927435</c:v>
                </c:pt>
                <c:pt idx="5">
                  <c:v>0.725539819236793</c:v>
                </c:pt>
              </c:numCache>
            </c:numRef>
          </c:val>
          <c:smooth val="0"/>
        </c:ser>
        <c:ser>
          <c:idx val="7"/>
          <c:order val="9"/>
          <c:tx>
            <c:strRef>
              <c:f>'Cumul. Perf'!$AD$2</c:f>
              <c:strCache>
                <c:ptCount val="1"/>
                <c:pt idx="0">
                  <c:v>Wealthfront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'Cumul. Perf'!$A$11:$A$16</c:f>
              <c:numCache>
                <c:formatCode>General</c:formatCode>
                <c:ptCount val="6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 formatCode="mmm\-yy">
                  <c:v>43497.0</c:v>
                </c:pt>
              </c:numCache>
            </c:numRef>
          </c:cat>
          <c:val>
            <c:numRef>
              <c:f>'Cumul. Perf'!$AE$11:$AE$16</c:f>
              <c:numCache>
                <c:formatCode>0.00%</c:formatCode>
                <c:ptCount val="6"/>
                <c:pt idx="0">
                  <c:v>0.309775796403744</c:v>
                </c:pt>
                <c:pt idx="1">
                  <c:v>0.256925757909261</c:v>
                </c:pt>
                <c:pt idx="2">
                  <c:v>0.369661594882069</c:v>
                </c:pt>
                <c:pt idx="3">
                  <c:v>0.672409243030365</c:v>
                </c:pt>
                <c:pt idx="4">
                  <c:v>0.510507352836638</c:v>
                </c:pt>
                <c:pt idx="5">
                  <c:v>0.643374933107285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B227-4E45-8D13-1240254A4080}"/>
            </c:ext>
          </c:extLst>
        </c:ser>
        <c:ser>
          <c:idx val="2"/>
          <c:order val="10"/>
          <c:tx>
            <c:strRef>
              <c:f>'Cumul. Perf'!$N$2</c:f>
              <c:strCache>
                <c:ptCount val="1"/>
                <c:pt idx="0">
                  <c:v>FutureAdvisors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'Cumul. Perf'!$A$11:$A$16</c:f>
              <c:numCache>
                <c:formatCode>General</c:formatCode>
                <c:ptCount val="6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 formatCode="mmm\-yy">
                  <c:v>43497.0</c:v>
                </c:pt>
              </c:numCache>
            </c:numRef>
          </c:cat>
          <c:val>
            <c:numRef>
              <c:f>'Cumul. Perf'!$O$11:$O$16</c:f>
              <c:numCache>
                <c:formatCode>0.00%</c:formatCode>
                <c:ptCount val="6"/>
                <c:pt idx="0">
                  <c:v>0.26747150504233</c:v>
                </c:pt>
                <c:pt idx="1">
                  <c:v>0.212938796271702</c:v>
                </c:pt>
                <c:pt idx="2">
                  <c:v>0.315249019134035</c:v>
                </c:pt>
                <c:pt idx="3">
                  <c:v>0.576466444529652</c:v>
                </c:pt>
                <c:pt idx="4">
                  <c:v>0.423610358425991</c:v>
                </c:pt>
                <c:pt idx="5">
                  <c:v>0.534455433236261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B227-4E45-8D13-1240254A40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6755872"/>
        <c:axId val="256760848"/>
      </c:lineChart>
      <c:catAx>
        <c:axId val="256755872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760848"/>
        <c:crosses val="autoZero"/>
        <c:auto val="1"/>
        <c:lblAlgn val="ctr"/>
        <c:lblOffset val="100"/>
        <c:noMultiLvlLbl val="0"/>
      </c:catAx>
      <c:valAx>
        <c:axId val="256760848"/>
        <c:scaling>
          <c:orientation val="minMax"/>
          <c:max val="0.9"/>
          <c:min val="0.2"/>
        </c:scaling>
        <c:delete val="0"/>
        <c:axPos val="l"/>
        <c:numFmt formatCode="0%" sourceLinked="0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755872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4349353591075"/>
          <c:y val="0.15328196878616"/>
          <c:w val="0.144124227622232"/>
          <c:h val="0.79179945248779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Cumulative Returns 2008-2019</a:t>
            </a:r>
          </a:p>
        </c:rich>
      </c:tx>
      <c:layout>
        <c:manualLayout>
          <c:xMode val="edge"/>
          <c:yMode val="edge"/>
          <c:x val="0.24741896085982"/>
          <c:y val="0.014996382208980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740671150011828"/>
          <c:y val="0.0754730680788795"/>
          <c:w val="0.745688008261262"/>
          <c:h val="0.87962962962963"/>
        </c:manualLayout>
      </c:layout>
      <c:lineChart>
        <c:grouping val="standard"/>
        <c:varyColors val="0"/>
        <c:ser>
          <c:idx val="8"/>
          <c:order val="0"/>
          <c:tx>
            <c:strRef>
              <c:f>'Cumul. Perf'!$J$2</c:f>
              <c:strCache>
                <c:ptCount val="1"/>
                <c:pt idx="0">
                  <c:v>Fidelity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'Cumul. Perf'!$A$4:$A$16</c:f>
              <c:numCache>
                <c:formatCode>0</c:formatCode>
                <c:ptCount val="13"/>
                <c:pt idx="0" formatCode="General">
                  <c:v>2007.0</c:v>
                </c:pt>
                <c:pt idx="1">
                  <c:v>2008.0</c:v>
                </c:pt>
                <c:pt idx="2">
                  <c:v>2009.0</c:v>
                </c:pt>
                <c:pt idx="3">
                  <c:v>2010.0</c:v>
                </c:pt>
                <c:pt idx="4">
                  <c:v>2011.0</c:v>
                </c:pt>
                <c:pt idx="5">
                  <c:v>2012.0</c:v>
                </c:pt>
                <c:pt idx="6">
                  <c:v>2013.0</c:v>
                </c:pt>
                <c:pt idx="7" formatCode="General">
                  <c:v>2014.0</c:v>
                </c:pt>
                <c:pt idx="8" formatCode="General">
                  <c:v>2015.0</c:v>
                </c:pt>
                <c:pt idx="9" formatCode="General">
                  <c:v>2016.0</c:v>
                </c:pt>
                <c:pt idx="10" formatCode="General">
                  <c:v>2017.0</c:v>
                </c:pt>
                <c:pt idx="11" formatCode="General">
                  <c:v>2018.0</c:v>
                </c:pt>
                <c:pt idx="12" formatCode="mmm\-yy">
                  <c:v>43497.0</c:v>
                </c:pt>
              </c:numCache>
            </c:numRef>
          </c:cat>
          <c:val>
            <c:numRef>
              <c:f>'Cumul. Perf'!$L$4:$L$16</c:f>
              <c:numCache>
                <c:formatCode>"$"#,##0.00</c:formatCode>
                <c:ptCount val="13"/>
                <c:pt idx="0">
                  <c:v>1000.0</c:v>
                </c:pt>
                <c:pt idx="1">
                  <c:v>748.2854621900001</c:v>
                </c:pt>
                <c:pt idx="2">
                  <c:v>910.397084794825</c:v>
                </c:pt>
                <c:pt idx="3">
                  <c:v>1017.214564108458</c:v>
                </c:pt>
                <c:pt idx="4">
                  <c:v>1008.343514637448</c:v>
                </c:pt>
                <c:pt idx="5">
                  <c:v>1132.793311174655</c:v>
                </c:pt>
                <c:pt idx="6">
                  <c:v>1339.821307623673</c:v>
                </c:pt>
                <c:pt idx="7">
                  <c:v>1427.429042823117</c:v>
                </c:pt>
                <c:pt idx="8">
                  <c:v>1411.581071912839</c:v>
                </c:pt>
                <c:pt idx="9">
                  <c:v>1518.718420968586</c:v>
                </c:pt>
                <c:pt idx="10">
                  <c:v>1769.531940823838</c:v>
                </c:pt>
                <c:pt idx="11">
                  <c:v>1734.255395882372</c:v>
                </c:pt>
                <c:pt idx="12">
                  <c:v>1868.011011484235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227-4E45-8D13-1240254A4080}"/>
            </c:ext>
          </c:extLst>
        </c:ser>
        <c:ser>
          <c:idx val="0"/>
          <c:order val="1"/>
          <c:tx>
            <c:strRef>
              <c:f>'Cumul. Perf'!$B$2</c:f>
              <c:strCache>
                <c:ptCount val="1"/>
                <c:pt idx="0">
                  <c:v>Benchmark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'Cumul. Perf'!$A$4:$A$16</c:f>
              <c:numCache>
                <c:formatCode>0</c:formatCode>
                <c:ptCount val="13"/>
                <c:pt idx="0" formatCode="General">
                  <c:v>2007.0</c:v>
                </c:pt>
                <c:pt idx="1">
                  <c:v>2008.0</c:v>
                </c:pt>
                <c:pt idx="2">
                  <c:v>2009.0</c:v>
                </c:pt>
                <c:pt idx="3">
                  <c:v>2010.0</c:v>
                </c:pt>
                <c:pt idx="4">
                  <c:v>2011.0</c:v>
                </c:pt>
                <c:pt idx="5">
                  <c:v>2012.0</c:v>
                </c:pt>
                <c:pt idx="6">
                  <c:v>2013.0</c:v>
                </c:pt>
                <c:pt idx="7" formatCode="General">
                  <c:v>2014.0</c:v>
                </c:pt>
                <c:pt idx="8" formatCode="General">
                  <c:v>2015.0</c:v>
                </c:pt>
                <c:pt idx="9" formatCode="General">
                  <c:v>2016.0</c:v>
                </c:pt>
                <c:pt idx="10" formatCode="General">
                  <c:v>2017.0</c:v>
                </c:pt>
                <c:pt idx="11" formatCode="General">
                  <c:v>2018.0</c:v>
                </c:pt>
                <c:pt idx="12" formatCode="mmm\-yy">
                  <c:v>43497.0</c:v>
                </c:pt>
              </c:numCache>
            </c:numRef>
          </c:cat>
          <c:val>
            <c:numRef>
              <c:f>'Cumul. Perf'!$D$4:$D$16</c:f>
              <c:numCache>
                <c:formatCode>"$"#,##0.00</c:formatCode>
                <c:ptCount val="13"/>
                <c:pt idx="0">
                  <c:v>1000.0</c:v>
                </c:pt>
                <c:pt idx="1">
                  <c:v>795.1</c:v>
                </c:pt>
                <c:pt idx="2">
                  <c:v>957.7456559999999</c:v>
                </c:pt>
                <c:pt idx="3">
                  <c:v>1070.24246075376</c:v>
                </c:pt>
                <c:pt idx="4">
                  <c:v>1078.84721013822</c:v>
                </c:pt>
                <c:pt idx="5">
                  <c:v>1203.626678462807</c:v>
                </c:pt>
                <c:pt idx="6">
                  <c:v>1389.731435486726</c:v>
                </c:pt>
                <c:pt idx="7">
                  <c:v>1478.618658100457</c:v>
                </c:pt>
                <c:pt idx="8">
                  <c:v>1471.669150407385</c:v>
                </c:pt>
                <c:pt idx="9">
                  <c:v>1576.187093469317</c:v>
                </c:pt>
                <c:pt idx="10">
                  <c:v>1818.951429605462</c:v>
                </c:pt>
                <c:pt idx="11">
                  <c:v>1727.67644686786</c:v>
                </c:pt>
                <c:pt idx="12">
                  <c:v>1860.811193863497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227-4E45-8D13-1240254A4080}"/>
            </c:ext>
          </c:extLst>
        </c:ser>
        <c:ser>
          <c:idx val="5"/>
          <c:order val="2"/>
          <c:tx>
            <c:strRef>
              <c:f>'Cumul. Perf'!$F$2</c:f>
              <c:strCache>
                <c:ptCount val="1"/>
                <c:pt idx="0">
                  <c:v>Betterment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'Cumul. Perf'!$A$4:$A$16</c:f>
              <c:numCache>
                <c:formatCode>0</c:formatCode>
                <c:ptCount val="13"/>
                <c:pt idx="0" formatCode="General">
                  <c:v>2007.0</c:v>
                </c:pt>
                <c:pt idx="1">
                  <c:v>2008.0</c:v>
                </c:pt>
                <c:pt idx="2">
                  <c:v>2009.0</c:v>
                </c:pt>
                <c:pt idx="3">
                  <c:v>2010.0</c:v>
                </c:pt>
                <c:pt idx="4">
                  <c:v>2011.0</c:v>
                </c:pt>
                <c:pt idx="5">
                  <c:v>2012.0</c:v>
                </c:pt>
                <c:pt idx="6">
                  <c:v>2013.0</c:v>
                </c:pt>
                <c:pt idx="7" formatCode="General">
                  <c:v>2014.0</c:v>
                </c:pt>
                <c:pt idx="8" formatCode="General">
                  <c:v>2015.0</c:v>
                </c:pt>
                <c:pt idx="9" formatCode="General">
                  <c:v>2016.0</c:v>
                </c:pt>
                <c:pt idx="10" formatCode="General">
                  <c:v>2017.0</c:v>
                </c:pt>
                <c:pt idx="11" formatCode="General">
                  <c:v>2018.0</c:v>
                </c:pt>
                <c:pt idx="12" formatCode="mmm\-yy">
                  <c:v>43497.0</c:v>
                </c:pt>
              </c:numCache>
            </c:numRef>
          </c:cat>
          <c:val>
            <c:numRef>
              <c:f>'Cumul. Perf'!$H$4:$H$16</c:f>
              <c:numCache>
                <c:formatCode>"$"#,##0.00</c:formatCode>
                <c:ptCount val="13"/>
                <c:pt idx="0">
                  <c:v>1000.0</c:v>
                </c:pt>
                <c:pt idx="1">
                  <c:v>718.549923</c:v>
                </c:pt>
                <c:pt idx="2">
                  <c:v>919.1141474015598</c:v>
                </c:pt>
                <c:pt idx="3">
                  <c:v>1034.977121678055</c:v>
                </c:pt>
                <c:pt idx="4">
                  <c:v>1015.754990456102</c:v>
                </c:pt>
                <c:pt idx="5">
                  <c:v>1159.62343382248</c:v>
                </c:pt>
                <c:pt idx="6">
                  <c:v>1349.950902241231</c:v>
                </c:pt>
                <c:pt idx="7">
                  <c:v>1431.012132029135</c:v>
                </c:pt>
                <c:pt idx="8">
                  <c:v>1401.519098274835</c:v>
                </c:pt>
                <c:pt idx="9">
                  <c:v>1526.89791168034</c:v>
                </c:pt>
                <c:pt idx="10">
                  <c:v>1794.511918710924</c:v>
                </c:pt>
                <c:pt idx="11">
                  <c:v>1660.234928704</c:v>
                </c:pt>
                <c:pt idx="12">
                  <c:v>1784.378847806108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227-4E45-8D13-1240254A4080}"/>
            </c:ext>
          </c:extLst>
        </c:ser>
        <c:ser>
          <c:idx val="1"/>
          <c:order val="3"/>
          <c:tx>
            <c:strRef>
              <c:f>'Cumul. Perf'!$Z$2</c:f>
              <c:strCache>
                <c:ptCount val="1"/>
                <c:pt idx="0">
                  <c:v>Vanguard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'Cumul. Perf'!$A$4:$A$16</c:f>
              <c:numCache>
                <c:formatCode>0</c:formatCode>
                <c:ptCount val="13"/>
                <c:pt idx="0" formatCode="General">
                  <c:v>2007.0</c:v>
                </c:pt>
                <c:pt idx="1">
                  <c:v>2008.0</c:v>
                </c:pt>
                <c:pt idx="2">
                  <c:v>2009.0</c:v>
                </c:pt>
                <c:pt idx="3">
                  <c:v>2010.0</c:v>
                </c:pt>
                <c:pt idx="4">
                  <c:v>2011.0</c:v>
                </c:pt>
                <c:pt idx="5">
                  <c:v>2012.0</c:v>
                </c:pt>
                <c:pt idx="6">
                  <c:v>2013.0</c:v>
                </c:pt>
                <c:pt idx="7" formatCode="General">
                  <c:v>2014.0</c:v>
                </c:pt>
                <c:pt idx="8" formatCode="General">
                  <c:v>2015.0</c:v>
                </c:pt>
                <c:pt idx="9" formatCode="General">
                  <c:v>2016.0</c:v>
                </c:pt>
                <c:pt idx="10" formatCode="General">
                  <c:v>2017.0</c:v>
                </c:pt>
                <c:pt idx="11" formatCode="General">
                  <c:v>2018.0</c:v>
                </c:pt>
                <c:pt idx="12" formatCode="mmm\-yy">
                  <c:v>43497.0</c:v>
                </c:pt>
              </c:numCache>
            </c:numRef>
          </c:cat>
          <c:val>
            <c:numRef>
              <c:f>'Cumul. Perf'!$AB$4:$AB$16</c:f>
              <c:numCache>
                <c:formatCode>"$"#,##0.00</c:formatCode>
                <c:ptCount val="13"/>
                <c:pt idx="0">
                  <c:v>1000.0</c:v>
                </c:pt>
                <c:pt idx="1">
                  <c:v>760.99736831</c:v>
                </c:pt>
                <c:pt idx="2">
                  <c:v>935.9413596198231</c:v>
                </c:pt>
                <c:pt idx="3">
                  <c:v>1043.629115457737</c:v>
                </c:pt>
                <c:pt idx="4">
                  <c:v>1034.379286941451</c:v>
                </c:pt>
                <c:pt idx="5">
                  <c:v>1164.515862199796</c:v>
                </c:pt>
                <c:pt idx="6">
                  <c:v>1353.686746164459</c:v>
                </c:pt>
                <c:pt idx="7">
                  <c:v>1424.953639975211</c:v>
                </c:pt>
                <c:pt idx="8">
                  <c:v>1415.67966615397</c:v>
                </c:pt>
                <c:pt idx="9">
                  <c:v>1502.102917980715</c:v>
                </c:pt>
                <c:pt idx="10">
                  <c:v>1748.929397357342</c:v>
                </c:pt>
                <c:pt idx="11">
                  <c:v>1657.595997838486</c:v>
                </c:pt>
                <c:pt idx="12">
                  <c:v>1782.195353307881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B227-4E45-8D13-1240254A4080}"/>
            </c:ext>
          </c:extLst>
        </c:ser>
        <c:ser>
          <c:idx val="3"/>
          <c:order val="4"/>
          <c:tx>
            <c:strRef>
              <c:f>'Cumul. Perf'!$R$2</c:f>
              <c:strCache>
                <c:ptCount val="1"/>
                <c:pt idx="0">
                  <c:v>Schwab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'Cumul. Perf'!$A$4:$A$16</c:f>
              <c:numCache>
                <c:formatCode>0</c:formatCode>
                <c:ptCount val="13"/>
                <c:pt idx="0" formatCode="General">
                  <c:v>2007.0</c:v>
                </c:pt>
                <c:pt idx="1">
                  <c:v>2008.0</c:v>
                </c:pt>
                <c:pt idx="2">
                  <c:v>2009.0</c:v>
                </c:pt>
                <c:pt idx="3">
                  <c:v>2010.0</c:v>
                </c:pt>
                <c:pt idx="4">
                  <c:v>2011.0</c:v>
                </c:pt>
                <c:pt idx="5">
                  <c:v>2012.0</c:v>
                </c:pt>
                <c:pt idx="6">
                  <c:v>2013.0</c:v>
                </c:pt>
                <c:pt idx="7" formatCode="General">
                  <c:v>2014.0</c:v>
                </c:pt>
                <c:pt idx="8" formatCode="General">
                  <c:v>2015.0</c:v>
                </c:pt>
                <c:pt idx="9" formatCode="General">
                  <c:v>2016.0</c:v>
                </c:pt>
                <c:pt idx="10" formatCode="General">
                  <c:v>2017.0</c:v>
                </c:pt>
                <c:pt idx="11" formatCode="General">
                  <c:v>2018.0</c:v>
                </c:pt>
                <c:pt idx="12" formatCode="mmm\-yy">
                  <c:v>43497.0</c:v>
                </c:pt>
              </c:numCache>
            </c:numRef>
          </c:cat>
          <c:val>
            <c:numRef>
              <c:f>'Cumul. Perf'!$T$4:$T$16</c:f>
              <c:numCache>
                <c:formatCode>"$"#,##0.00</c:formatCode>
                <c:ptCount val="13"/>
                <c:pt idx="0">
                  <c:v>1000.0</c:v>
                </c:pt>
                <c:pt idx="1">
                  <c:v>686.0419099999999</c:v>
                </c:pt>
                <c:pt idx="2">
                  <c:v>907.8301625872733</c:v>
                </c:pt>
                <c:pt idx="3">
                  <c:v>1052.026682815559</c:v>
                </c:pt>
                <c:pt idx="4">
                  <c:v>1009.182033496015</c:v>
                </c:pt>
                <c:pt idx="5">
                  <c:v>1171.023224087487</c:v>
                </c:pt>
                <c:pt idx="6">
                  <c:v>1376.945116922875</c:v>
                </c:pt>
                <c:pt idx="7">
                  <c:v>1409.490440242501</c:v>
                </c:pt>
                <c:pt idx="8">
                  <c:v>1350.570737625727</c:v>
                </c:pt>
                <c:pt idx="9">
                  <c:v>1509.654073145147</c:v>
                </c:pt>
                <c:pt idx="10">
                  <c:v>1790.96683255982</c:v>
                </c:pt>
                <c:pt idx="11">
                  <c:v>1628.099622095469</c:v>
                </c:pt>
                <c:pt idx="12">
                  <c:v>1737.627272683581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B227-4E45-8D13-1240254A4080}"/>
            </c:ext>
          </c:extLst>
        </c:ser>
        <c:ser>
          <c:idx val="4"/>
          <c:order val="5"/>
          <c:tx>
            <c:strRef>
              <c:f>'Cumul. Perf'!$AH$2</c:f>
              <c:strCache>
                <c:ptCount val="1"/>
                <c:pt idx="0">
                  <c:v>TIAA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'Cumul. Perf'!$A$4:$A$16</c:f>
              <c:numCache>
                <c:formatCode>0</c:formatCode>
                <c:ptCount val="13"/>
                <c:pt idx="0" formatCode="General">
                  <c:v>2007.0</c:v>
                </c:pt>
                <c:pt idx="1">
                  <c:v>2008.0</c:v>
                </c:pt>
                <c:pt idx="2">
                  <c:v>2009.0</c:v>
                </c:pt>
                <c:pt idx="3">
                  <c:v>2010.0</c:v>
                </c:pt>
                <c:pt idx="4">
                  <c:v>2011.0</c:v>
                </c:pt>
                <c:pt idx="5">
                  <c:v>2012.0</c:v>
                </c:pt>
                <c:pt idx="6">
                  <c:v>2013.0</c:v>
                </c:pt>
                <c:pt idx="7" formatCode="General">
                  <c:v>2014.0</c:v>
                </c:pt>
                <c:pt idx="8" formatCode="General">
                  <c:v>2015.0</c:v>
                </c:pt>
                <c:pt idx="9" formatCode="General">
                  <c:v>2016.0</c:v>
                </c:pt>
                <c:pt idx="10" formatCode="General">
                  <c:v>2017.0</c:v>
                </c:pt>
                <c:pt idx="11" formatCode="General">
                  <c:v>2018.0</c:v>
                </c:pt>
                <c:pt idx="12" formatCode="mmm\-yy">
                  <c:v>43497.0</c:v>
                </c:pt>
              </c:numCache>
            </c:numRef>
          </c:cat>
          <c:val>
            <c:numRef>
              <c:f>'Cumul. Perf'!$AJ$4:$AJ$16</c:f>
              <c:numCache>
                <c:formatCode>"$"#,##0.00</c:formatCode>
                <c:ptCount val="13"/>
                <c:pt idx="0">
                  <c:v>1000.0</c:v>
                </c:pt>
                <c:pt idx="1">
                  <c:v>789.014833</c:v>
                </c:pt>
                <c:pt idx="2">
                  <c:v>957.9073052399757</c:v>
                </c:pt>
                <c:pt idx="3">
                  <c:v>1065.275019914541</c:v>
                </c:pt>
                <c:pt idx="4">
                  <c:v>1061.536472386227</c:v>
                </c:pt>
                <c:pt idx="5">
                  <c:v>1181.832949877258</c:v>
                </c:pt>
                <c:pt idx="6">
                  <c:v>1362.267610205982</c:v>
                </c:pt>
                <c:pt idx="7">
                  <c:v>1438.108389708597</c:v>
                </c:pt>
                <c:pt idx="8">
                  <c:v>1429.90561503644</c:v>
                </c:pt>
                <c:pt idx="9">
                  <c:v>1520.222620427104</c:v>
                </c:pt>
                <c:pt idx="10">
                  <c:v>1752.781202396935</c:v>
                </c:pt>
                <c:pt idx="11">
                  <c:v>1661.895448128077</c:v>
                </c:pt>
                <c:pt idx="12">
                  <c:v>1781.822601614412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B227-4E45-8D13-1240254A4080}"/>
            </c:ext>
          </c:extLst>
        </c:ser>
        <c:ser>
          <c:idx val="6"/>
          <c:order val="6"/>
          <c:tx>
            <c:strRef>
              <c:f>'Cumul. Perf'!$V$2</c:f>
              <c:strCache>
                <c:ptCount val="1"/>
                <c:pt idx="0">
                  <c:v>Sigfig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'Cumul. Perf'!$A$4:$A$16</c:f>
              <c:numCache>
                <c:formatCode>0</c:formatCode>
                <c:ptCount val="13"/>
                <c:pt idx="0" formatCode="General">
                  <c:v>2007.0</c:v>
                </c:pt>
                <c:pt idx="1">
                  <c:v>2008.0</c:v>
                </c:pt>
                <c:pt idx="2">
                  <c:v>2009.0</c:v>
                </c:pt>
                <c:pt idx="3">
                  <c:v>2010.0</c:v>
                </c:pt>
                <c:pt idx="4">
                  <c:v>2011.0</c:v>
                </c:pt>
                <c:pt idx="5">
                  <c:v>2012.0</c:v>
                </c:pt>
                <c:pt idx="6">
                  <c:v>2013.0</c:v>
                </c:pt>
                <c:pt idx="7" formatCode="General">
                  <c:v>2014.0</c:v>
                </c:pt>
                <c:pt idx="8" formatCode="General">
                  <c:v>2015.0</c:v>
                </c:pt>
                <c:pt idx="9" formatCode="General">
                  <c:v>2016.0</c:v>
                </c:pt>
                <c:pt idx="10" formatCode="General">
                  <c:v>2017.0</c:v>
                </c:pt>
                <c:pt idx="11" formatCode="General">
                  <c:v>2018.0</c:v>
                </c:pt>
                <c:pt idx="12" formatCode="mmm\-yy">
                  <c:v>43497.0</c:v>
                </c:pt>
              </c:numCache>
            </c:numRef>
          </c:cat>
          <c:val>
            <c:numRef>
              <c:f>'Cumul. Perf'!$X$4:$X$16</c:f>
              <c:numCache>
                <c:formatCode>"$"#,##0.00</c:formatCode>
                <c:ptCount val="13"/>
                <c:pt idx="0">
                  <c:v>1000.0</c:v>
                </c:pt>
                <c:pt idx="1">
                  <c:v>782.8749075</c:v>
                </c:pt>
                <c:pt idx="2">
                  <c:v>969.628049160572</c:v>
                </c:pt>
                <c:pt idx="3">
                  <c:v>1087.17982941342</c:v>
                </c:pt>
                <c:pt idx="4">
                  <c:v>1082.638899419875</c:v>
                </c:pt>
                <c:pt idx="5">
                  <c:v>1211.196993567948</c:v>
                </c:pt>
                <c:pt idx="6">
                  <c:v>1359.62265072192</c:v>
                </c:pt>
                <c:pt idx="7">
                  <c:v>1437.388151307332</c:v>
                </c:pt>
                <c:pt idx="8">
                  <c:v>1405.719547281791</c:v>
                </c:pt>
                <c:pt idx="9">
                  <c:v>1504.838259365971</c:v>
                </c:pt>
                <c:pt idx="10">
                  <c:v>1747.672955893076</c:v>
                </c:pt>
                <c:pt idx="11">
                  <c:v>1647.264356681317</c:v>
                </c:pt>
                <c:pt idx="12">
                  <c:v>1767.101915475483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B227-4E45-8D13-1240254A4080}"/>
            </c:ext>
          </c:extLst>
        </c:ser>
        <c:ser>
          <c:idx val="10"/>
          <c:order val="7"/>
          <c:tx>
            <c:strRef>
              <c:f>'Cumul. Perf'!$AP$2</c:f>
              <c:strCache>
                <c:ptCount val="1"/>
                <c:pt idx="0">
                  <c:v>BrightPlan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'Cumul. Perf'!$AR$4:$AR$16</c:f>
              <c:numCache>
                <c:formatCode>"$"#,##0.00</c:formatCode>
                <c:ptCount val="13"/>
                <c:pt idx="0">
                  <c:v>1000.0</c:v>
                </c:pt>
                <c:pt idx="1">
                  <c:v>756.30264</c:v>
                </c:pt>
                <c:pt idx="2">
                  <c:v>941.2691111181934</c:v>
                </c:pt>
                <c:pt idx="3">
                  <c:v>1069.715541163582</c:v>
                </c:pt>
                <c:pt idx="4">
                  <c:v>1041.059487783432</c:v>
                </c:pt>
                <c:pt idx="5">
                  <c:v>1177.181992658359</c:v>
                </c:pt>
                <c:pt idx="6">
                  <c:v>1381.237991831699</c:v>
                </c:pt>
                <c:pt idx="7">
                  <c:v>1449.265537540721</c:v>
                </c:pt>
                <c:pt idx="8">
                  <c:v>1419.297595770143</c:v>
                </c:pt>
                <c:pt idx="9">
                  <c:v>1544.161181722531</c:v>
                </c:pt>
                <c:pt idx="10">
                  <c:v>1738.037875645348</c:v>
                </c:pt>
                <c:pt idx="11">
                  <c:v>1623.476789175465</c:v>
                </c:pt>
                <c:pt idx="12">
                  <c:v>1720.221746272524</c:v>
                </c:pt>
              </c:numCache>
            </c:numRef>
          </c:val>
          <c:smooth val="0"/>
        </c:ser>
        <c:ser>
          <c:idx val="9"/>
          <c:order val="8"/>
          <c:tx>
            <c:strRef>
              <c:f>'Cumul. Perf'!$AL$2</c:f>
              <c:strCache>
                <c:ptCount val="1"/>
                <c:pt idx="0">
                  <c:v>M-1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'Cumul. Perf'!$AN$4:$AN$16</c:f>
              <c:numCache>
                <c:formatCode>"$"#,##0.00</c:formatCode>
                <c:ptCount val="13"/>
                <c:pt idx="0">
                  <c:v>1000.0</c:v>
                </c:pt>
                <c:pt idx="1">
                  <c:v>805.5599999999999</c:v>
                </c:pt>
                <c:pt idx="2">
                  <c:v>975.0981576</c:v>
                </c:pt>
                <c:pt idx="3">
                  <c:v>1075.806295316928</c:v>
                </c:pt>
                <c:pt idx="4">
                  <c:v>1061.476555463307</c:v>
                </c:pt>
                <c:pt idx="5">
                  <c:v>1183.928490901553</c:v>
                </c:pt>
                <c:pt idx="6">
                  <c:v>1337.010444775124</c:v>
                </c:pt>
                <c:pt idx="7">
                  <c:v>1397.577017923438</c:v>
                </c:pt>
                <c:pt idx="8">
                  <c:v>1385.110630923561</c:v>
                </c:pt>
                <c:pt idx="9">
                  <c:v>1469.796294898227</c:v>
                </c:pt>
                <c:pt idx="10">
                  <c:v>1706.75685356172</c:v>
                </c:pt>
                <c:pt idx="11">
                  <c:v>1605.989928927435</c:v>
                </c:pt>
                <c:pt idx="12">
                  <c:v>1725.539819236793</c:v>
                </c:pt>
              </c:numCache>
            </c:numRef>
          </c:val>
          <c:smooth val="0"/>
        </c:ser>
        <c:ser>
          <c:idx val="7"/>
          <c:order val="9"/>
          <c:tx>
            <c:strRef>
              <c:f>'Cumul. Perf'!$AD$2</c:f>
              <c:strCache>
                <c:ptCount val="1"/>
                <c:pt idx="0">
                  <c:v>Wealthfront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'Cumul. Perf'!$A$4:$A$16</c:f>
              <c:numCache>
                <c:formatCode>0</c:formatCode>
                <c:ptCount val="13"/>
                <c:pt idx="0" formatCode="General">
                  <c:v>2007.0</c:v>
                </c:pt>
                <c:pt idx="1">
                  <c:v>2008.0</c:v>
                </c:pt>
                <c:pt idx="2">
                  <c:v>2009.0</c:v>
                </c:pt>
                <c:pt idx="3">
                  <c:v>2010.0</c:v>
                </c:pt>
                <c:pt idx="4">
                  <c:v>2011.0</c:v>
                </c:pt>
                <c:pt idx="5">
                  <c:v>2012.0</c:v>
                </c:pt>
                <c:pt idx="6">
                  <c:v>2013.0</c:v>
                </c:pt>
                <c:pt idx="7" formatCode="General">
                  <c:v>2014.0</c:v>
                </c:pt>
                <c:pt idx="8" formatCode="General">
                  <c:v>2015.0</c:v>
                </c:pt>
                <c:pt idx="9" formatCode="General">
                  <c:v>2016.0</c:v>
                </c:pt>
                <c:pt idx="10" formatCode="General">
                  <c:v>2017.0</c:v>
                </c:pt>
                <c:pt idx="11" formatCode="General">
                  <c:v>2018.0</c:v>
                </c:pt>
                <c:pt idx="12" formatCode="mmm\-yy">
                  <c:v>43497.0</c:v>
                </c:pt>
              </c:numCache>
            </c:numRef>
          </c:cat>
          <c:val>
            <c:numRef>
              <c:f>'Cumul. Perf'!$AF$4:$AF$16</c:f>
              <c:numCache>
                <c:formatCode>"$"#,##0.00</c:formatCode>
                <c:ptCount val="13"/>
                <c:pt idx="0">
                  <c:v>1000.0</c:v>
                </c:pt>
                <c:pt idx="1">
                  <c:v>625.797774525</c:v>
                </c:pt>
                <c:pt idx="2">
                  <c:v>855.859489448882</c:v>
                </c:pt>
                <c:pt idx="3">
                  <c:v>983.7299838450414</c:v>
                </c:pt>
                <c:pt idx="4">
                  <c:v>928.5732746244664</c:v>
                </c:pt>
                <c:pt idx="5">
                  <c:v>1086.416299540863</c:v>
                </c:pt>
                <c:pt idx="6">
                  <c:v>1236.511575191972</c:v>
                </c:pt>
                <c:pt idx="7">
                  <c:v>1309.775796403744</c:v>
                </c:pt>
                <c:pt idx="8">
                  <c:v>1256.92575790926</c:v>
                </c:pt>
                <c:pt idx="9">
                  <c:v>1369.661594882069</c:v>
                </c:pt>
                <c:pt idx="10">
                  <c:v>1672.409243030365</c:v>
                </c:pt>
                <c:pt idx="11">
                  <c:v>1510.507352836638</c:v>
                </c:pt>
                <c:pt idx="12">
                  <c:v>1643.374933107285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B227-4E45-8D13-1240254A4080}"/>
            </c:ext>
          </c:extLst>
        </c:ser>
        <c:ser>
          <c:idx val="2"/>
          <c:order val="10"/>
          <c:tx>
            <c:strRef>
              <c:f>'Cumul. Perf'!$N$2</c:f>
              <c:strCache>
                <c:ptCount val="1"/>
                <c:pt idx="0">
                  <c:v>FutureAdvisors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'Cumul. Perf'!$A$4:$A$16</c:f>
              <c:numCache>
                <c:formatCode>0</c:formatCode>
                <c:ptCount val="13"/>
                <c:pt idx="0" formatCode="General">
                  <c:v>2007.0</c:v>
                </c:pt>
                <c:pt idx="1">
                  <c:v>2008.0</c:v>
                </c:pt>
                <c:pt idx="2">
                  <c:v>2009.0</c:v>
                </c:pt>
                <c:pt idx="3">
                  <c:v>2010.0</c:v>
                </c:pt>
                <c:pt idx="4">
                  <c:v>2011.0</c:v>
                </c:pt>
                <c:pt idx="5">
                  <c:v>2012.0</c:v>
                </c:pt>
                <c:pt idx="6">
                  <c:v>2013.0</c:v>
                </c:pt>
                <c:pt idx="7" formatCode="General">
                  <c:v>2014.0</c:v>
                </c:pt>
                <c:pt idx="8" formatCode="General">
                  <c:v>2015.0</c:v>
                </c:pt>
                <c:pt idx="9" formatCode="General">
                  <c:v>2016.0</c:v>
                </c:pt>
                <c:pt idx="10" formatCode="General">
                  <c:v>2017.0</c:v>
                </c:pt>
                <c:pt idx="11" formatCode="General">
                  <c:v>2018.0</c:v>
                </c:pt>
                <c:pt idx="12" formatCode="mmm\-yy">
                  <c:v>43497.0</c:v>
                </c:pt>
              </c:numCache>
            </c:numRef>
          </c:cat>
          <c:val>
            <c:numRef>
              <c:f>'Cumul. Perf'!$P$4:$P$16</c:f>
              <c:numCache>
                <c:formatCode>"$"#,##0.00</c:formatCode>
                <c:ptCount val="13"/>
                <c:pt idx="0">
                  <c:v>1000.0</c:v>
                </c:pt>
                <c:pt idx="1">
                  <c:v>622.56862445</c:v>
                </c:pt>
                <c:pt idx="2">
                  <c:v>838.2001067853039</c:v>
                </c:pt>
                <c:pt idx="3">
                  <c:v>964.1323329210106</c:v>
                </c:pt>
                <c:pt idx="4">
                  <c:v>902.4867005127817</c:v>
                </c:pt>
                <c:pt idx="5">
                  <c:v>1056.648591865819</c:v>
                </c:pt>
                <c:pt idx="6">
                  <c:v>1209.561685570384</c:v>
                </c:pt>
                <c:pt idx="7">
                  <c:v>1267.47150504233</c:v>
                </c:pt>
                <c:pt idx="8">
                  <c:v>1212.938796271702</c:v>
                </c:pt>
                <c:pt idx="9">
                  <c:v>1315.249019134035</c:v>
                </c:pt>
                <c:pt idx="10">
                  <c:v>1576.466444529652</c:v>
                </c:pt>
                <c:pt idx="11">
                  <c:v>1423.610358425991</c:v>
                </c:pt>
                <c:pt idx="12">
                  <c:v>1534.455433236261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B227-4E45-8D13-1240254A40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0094480"/>
        <c:axId val="260099216"/>
      </c:lineChart>
      <c:catAx>
        <c:axId val="260094480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099216"/>
        <c:crosses val="autoZero"/>
        <c:auto val="1"/>
        <c:lblAlgn val="ctr"/>
        <c:lblOffset val="100"/>
        <c:noMultiLvlLbl val="0"/>
      </c:catAx>
      <c:valAx>
        <c:axId val="260099216"/>
        <c:scaling>
          <c:orientation val="minMax"/>
          <c:max val="1900.0"/>
          <c:min val="600.0"/>
        </c:scaling>
        <c:delete val="0"/>
        <c:axPos val="l"/>
        <c:numFmt formatCode="&quot;$&quot;#,##0.00" sourceLinked="0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094480"/>
        <c:crosses val="autoZero"/>
        <c:crossBetween val="between"/>
        <c:majorUnit val="100.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5875912408759"/>
          <c:y val="0.146113428389019"/>
          <c:w val="0.144124227622232"/>
          <c:h val="0.79179945248779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Cumulative Returns 2014-2019</a:t>
            </a:r>
          </a:p>
        </c:rich>
      </c:tx>
      <c:layout>
        <c:manualLayout>
          <c:xMode val="edge"/>
          <c:yMode val="edge"/>
          <c:x val="0.24741896085982"/>
          <c:y val="0.014996382208980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740671150011828"/>
          <c:y val="0.0754730680788795"/>
          <c:w val="0.745688008261262"/>
          <c:h val="0.87962962962963"/>
        </c:manualLayout>
      </c:layout>
      <c:lineChart>
        <c:grouping val="standard"/>
        <c:varyColors val="0"/>
        <c:ser>
          <c:idx val="8"/>
          <c:order val="0"/>
          <c:tx>
            <c:strRef>
              <c:f>'Cumul. Perf'!$J$2</c:f>
              <c:strCache>
                <c:ptCount val="1"/>
                <c:pt idx="0">
                  <c:v>Fidelity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'Cumul. Perf'!$A$11:$A$16</c:f>
              <c:numCache>
                <c:formatCode>General</c:formatCode>
                <c:ptCount val="6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 formatCode="mmm\-yy">
                  <c:v>43497.0</c:v>
                </c:pt>
              </c:numCache>
            </c:numRef>
          </c:cat>
          <c:val>
            <c:numRef>
              <c:f>'Cumul. Perf'!$L$11:$L$16</c:f>
              <c:numCache>
                <c:formatCode>"$"#,##0.00</c:formatCode>
                <c:ptCount val="6"/>
                <c:pt idx="0">
                  <c:v>1427.429042823117</c:v>
                </c:pt>
                <c:pt idx="1">
                  <c:v>1411.581071912839</c:v>
                </c:pt>
                <c:pt idx="2">
                  <c:v>1518.718420968586</c:v>
                </c:pt>
                <c:pt idx="3">
                  <c:v>1769.531940823838</c:v>
                </c:pt>
                <c:pt idx="4">
                  <c:v>1734.255395882372</c:v>
                </c:pt>
                <c:pt idx="5">
                  <c:v>1868.011011484235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227-4E45-8D13-1240254A4080}"/>
            </c:ext>
          </c:extLst>
        </c:ser>
        <c:ser>
          <c:idx val="0"/>
          <c:order val="1"/>
          <c:tx>
            <c:strRef>
              <c:f>'Cumul. Perf'!$B$2</c:f>
              <c:strCache>
                <c:ptCount val="1"/>
                <c:pt idx="0">
                  <c:v>Benchmark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'Cumul. Perf'!$A$11:$A$16</c:f>
              <c:numCache>
                <c:formatCode>General</c:formatCode>
                <c:ptCount val="6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 formatCode="mmm\-yy">
                  <c:v>43497.0</c:v>
                </c:pt>
              </c:numCache>
            </c:numRef>
          </c:cat>
          <c:val>
            <c:numRef>
              <c:f>'Cumul. Perf'!$D$11:$D$16</c:f>
              <c:numCache>
                <c:formatCode>"$"#,##0.00</c:formatCode>
                <c:ptCount val="6"/>
                <c:pt idx="0">
                  <c:v>1478.618658100457</c:v>
                </c:pt>
                <c:pt idx="1">
                  <c:v>1471.669150407385</c:v>
                </c:pt>
                <c:pt idx="2">
                  <c:v>1576.187093469317</c:v>
                </c:pt>
                <c:pt idx="3">
                  <c:v>1818.951429605462</c:v>
                </c:pt>
                <c:pt idx="4">
                  <c:v>1727.67644686786</c:v>
                </c:pt>
                <c:pt idx="5">
                  <c:v>1860.811193863497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227-4E45-8D13-1240254A4080}"/>
            </c:ext>
          </c:extLst>
        </c:ser>
        <c:ser>
          <c:idx val="5"/>
          <c:order val="2"/>
          <c:tx>
            <c:strRef>
              <c:f>'Cumul. Perf'!$F$2</c:f>
              <c:strCache>
                <c:ptCount val="1"/>
                <c:pt idx="0">
                  <c:v>Betterment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'Cumul. Perf'!$A$11:$A$16</c:f>
              <c:numCache>
                <c:formatCode>General</c:formatCode>
                <c:ptCount val="6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 formatCode="mmm\-yy">
                  <c:v>43497.0</c:v>
                </c:pt>
              </c:numCache>
            </c:numRef>
          </c:cat>
          <c:val>
            <c:numRef>
              <c:f>'Cumul. Perf'!$H$11:$H$16</c:f>
              <c:numCache>
                <c:formatCode>"$"#,##0.00</c:formatCode>
                <c:ptCount val="6"/>
                <c:pt idx="0">
                  <c:v>1431.012132029135</c:v>
                </c:pt>
                <c:pt idx="1">
                  <c:v>1401.519098274835</c:v>
                </c:pt>
                <c:pt idx="2">
                  <c:v>1526.89791168034</c:v>
                </c:pt>
                <c:pt idx="3">
                  <c:v>1794.511918710924</c:v>
                </c:pt>
                <c:pt idx="4">
                  <c:v>1660.234928704</c:v>
                </c:pt>
                <c:pt idx="5">
                  <c:v>1784.378847806108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227-4E45-8D13-1240254A4080}"/>
            </c:ext>
          </c:extLst>
        </c:ser>
        <c:ser>
          <c:idx val="1"/>
          <c:order val="3"/>
          <c:tx>
            <c:strRef>
              <c:f>'Cumul. Perf'!$Z$2</c:f>
              <c:strCache>
                <c:ptCount val="1"/>
                <c:pt idx="0">
                  <c:v>Vanguard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'Cumul. Perf'!$A$11:$A$16</c:f>
              <c:numCache>
                <c:formatCode>General</c:formatCode>
                <c:ptCount val="6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 formatCode="mmm\-yy">
                  <c:v>43497.0</c:v>
                </c:pt>
              </c:numCache>
            </c:numRef>
          </c:cat>
          <c:val>
            <c:numRef>
              <c:f>'Cumul. Perf'!$AB$11:$AB$16</c:f>
              <c:numCache>
                <c:formatCode>"$"#,##0.00</c:formatCode>
                <c:ptCount val="6"/>
                <c:pt idx="0">
                  <c:v>1424.953639975211</c:v>
                </c:pt>
                <c:pt idx="1">
                  <c:v>1415.67966615397</c:v>
                </c:pt>
                <c:pt idx="2">
                  <c:v>1502.102917980715</c:v>
                </c:pt>
                <c:pt idx="3">
                  <c:v>1748.929397357342</c:v>
                </c:pt>
                <c:pt idx="4">
                  <c:v>1657.595997838486</c:v>
                </c:pt>
                <c:pt idx="5">
                  <c:v>1782.195353307881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B227-4E45-8D13-1240254A4080}"/>
            </c:ext>
          </c:extLst>
        </c:ser>
        <c:ser>
          <c:idx val="3"/>
          <c:order val="4"/>
          <c:tx>
            <c:strRef>
              <c:f>'Cumul. Perf'!$R$2</c:f>
              <c:strCache>
                <c:ptCount val="1"/>
                <c:pt idx="0">
                  <c:v>Schwab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'Cumul. Perf'!$A$11:$A$16</c:f>
              <c:numCache>
                <c:formatCode>General</c:formatCode>
                <c:ptCount val="6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 formatCode="mmm\-yy">
                  <c:v>43497.0</c:v>
                </c:pt>
              </c:numCache>
            </c:numRef>
          </c:cat>
          <c:val>
            <c:numRef>
              <c:f>'Cumul. Perf'!$T$11:$T$16</c:f>
              <c:numCache>
                <c:formatCode>"$"#,##0.00</c:formatCode>
                <c:ptCount val="6"/>
                <c:pt idx="0">
                  <c:v>1409.490440242501</c:v>
                </c:pt>
                <c:pt idx="1">
                  <c:v>1350.570737625727</c:v>
                </c:pt>
                <c:pt idx="2">
                  <c:v>1509.654073145147</c:v>
                </c:pt>
                <c:pt idx="3">
                  <c:v>1790.96683255982</c:v>
                </c:pt>
                <c:pt idx="4">
                  <c:v>1628.099622095469</c:v>
                </c:pt>
                <c:pt idx="5">
                  <c:v>1737.627272683581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B227-4E45-8D13-1240254A4080}"/>
            </c:ext>
          </c:extLst>
        </c:ser>
        <c:ser>
          <c:idx val="4"/>
          <c:order val="5"/>
          <c:tx>
            <c:strRef>
              <c:f>'Cumul. Perf'!$AH$2</c:f>
              <c:strCache>
                <c:ptCount val="1"/>
                <c:pt idx="0">
                  <c:v>TIAA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'Cumul. Perf'!$A$11:$A$16</c:f>
              <c:numCache>
                <c:formatCode>General</c:formatCode>
                <c:ptCount val="6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 formatCode="mmm\-yy">
                  <c:v>43497.0</c:v>
                </c:pt>
              </c:numCache>
            </c:numRef>
          </c:cat>
          <c:val>
            <c:numRef>
              <c:f>'Cumul. Perf'!$AJ$11:$AJ$16</c:f>
              <c:numCache>
                <c:formatCode>"$"#,##0.00</c:formatCode>
                <c:ptCount val="6"/>
                <c:pt idx="0">
                  <c:v>1438.108389708597</c:v>
                </c:pt>
                <c:pt idx="1">
                  <c:v>1429.90561503644</c:v>
                </c:pt>
                <c:pt idx="2">
                  <c:v>1520.222620427104</c:v>
                </c:pt>
                <c:pt idx="3">
                  <c:v>1752.781202396935</c:v>
                </c:pt>
                <c:pt idx="4">
                  <c:v>1661.895448128077</c:v>
                </c:pt>
                <c:pt idx="5">
                  <c:v>1781.822601614412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B227-4E45-8D13-1240254A4080}"/>
            </c:ext>
          </c:extLst>
        </c:ser>
        <c:ser>
          <c:idx val="6"/>
          <c:order val="6"/>
          <c:tx>
            <c:strRef>
              <c:f>'Cumul. Perf'!$V$2</c:f>
              <c:strCache>
                <c:ptCount val="1"/>
                <c:pt idx="0">
                  <c:v>Sigfig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'Cumul. Perf'!$A$11:$A$16</c:f>
              <c:numCache>
                <c:formatCode>General</c:formatCode>
                <c:ptCount val="6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 formatCode="mmm\-yy">
                  <c:v>43497.0</c:v>
                </c:pt>
              </c:numCache>
            </c:numRef>
          </c:cat>
          <c:val>
            <c:numRef>
              <c:f>'Cumul. Perf'!$X$11:$X$16</c:f>
              <c:numCache>
                <c:formatCode>"$"#,##0.00</c:formatCode>
                <c:ptCount val="6"/>
                <c:pt idx="0">
                  <c:v>1437.388151307332</c:v>
                </c:pt>
                <c:pt idx="1">
                  <c:v>1405.719547281791</c:v>
                </c:pt>
                <c:pt idx="2">
                  <c:v>1504.838259365971</c:v>
                </c:pt>
                <c:pt idx="3">
                  <c:v>1747.672955893076</c:v>
                </c:pt>
                <c:pt idx="4">
                  <c:v>1647.264356681317</c:v>
                </c:pt>
                <c:pt idx="5">
                  <c:v>1767.101915475483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B227-4E45-8D13-1240254A4080}"/>
            </c:ext>
          </c:extLst>
        </c:ser>
        <c:ser>
          <c:idx val="10"/>
          <c:order val="7"/>
          <c:tx>
            <c:strRef>
              <c:f>'Cumul. Perf'!$AP$2</c:f>
              <c:strCache>
                <c:ptCount val="1"/>
                <c:pt idx="0">
                  <c:v>BrightPlan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'Cumul. Perf'!$A$11:$A$16</c:f>
              <c:numCache>
                <c:formatCode>General</c:formatCode>
                <c:ptCount val="6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 formatCode="mmm\-yy">
                  <c:v>43497.0</c:v>
                </c:pt>
              </c:numCache>
            </c:numRef>
          </c:cat>
          <c:val>
            <c:numRef>
              <c:f>'Cumul. Perf'!$AR$11:$AR$16</c:f>
              <c:numCache>
                <c:formatCode>"$"#,##0.00</c:formatCode>
                <c:ptCount val="6"/>
                <c:pt idx="0">
                  <c:v>1449.265537540721</c:v>
                </c:pt>
                <c:pt idx="1">
                  <c:v>1419.297595770143</c:v>
                </c:pt>
                <c:pt idx="2">
                  <c:v>1544.161181722531</c:v>
                </c:pt>
                <c:pt idx="3">
                  <c:v>1738.037875645348</c:v>
                </c:pt>
                <c:pt idx="4">
                  <c:v>1623.476789175465</c:v>
                </c:pt>
                <c:pt idx="5">
                  <c:v>1720.221746272524</c:v>
                </c:pt>
              </c:numCache>
            </c:numRef>
          </c:val>
          <c:smooth val="0"/>
        </c:ser>
        <c:ser>
          <c:idx val="9"/>
          <c:order val="8"/>
          <c:tx>
            <c:strRef>
              <c:f>'Cumul. Perf'!$AL$2</c:f>
              <c:strCache>
                <c:ptCount val="1"/>
                <c:pt idx="0">
                  <c:v>M-1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'Cumul. Perf'!$A$11:$A$16</c:f>
              <c:numCache>
                <c:formatCode>General</c:formatCode>
                <c:ptCount val="6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 formatCode="mmm\-yy">
                  <c:v>43497.0</c:v>
                </c:pt>
              </c:numCache>
            </c:numRef>
          </c:cat>
          <c:val>
            <c:numRef>
              <c:f>'Cumul. Perf'!$AN$11:$AN$16</c:f>
              <c:numCache>
                <c:formatCode>"$"#,##0.00</c:formatCode>
                <c:ptCount val="6"/>
                <c:pt idx="0">
                  <c:v>1397.577017923438</c:v>
                </c:pt>
                <c:pt idx="1">
                  <c:v>1385.110630923561</c:v>
                </c:pt>
                <c:pt idx="2">
                  <c:v>1469.796294898227</c:v>
                </c:pt>
                <c:pt idx="3">
                  <c:v>1706.75685356172</c:v>
                </c:pt>
                <c:pt idx="4">
                  <c:v>1605.989928927435</c:v>
                </c:pt>
                <c:pt idx="5">
                  <c:v>1725.539819236793</c:v>
                </c:pt>
              </c:numCache>
            </c:numRef>
          </c:val>
          <c:smooth val="0"/>
        </c:ser>
        <c:ser>
          <c:idx val="7"/>
          <c:order val="9"/>
          <c:tx>
            <c:strRef>
              <c:f>'Cumul. Perf'!$AD$2</c:f>
              <c:strCache>
                <c:ptCount val="1"/>
                <c:pt idx="0">
                  <c:v>Wealthfront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'Cumul. Perf'!$A$11:$A$16</c:f>
              <c:numCache>
                <c:formatCode>General</c:formatCode>
                <c:ptCount val="6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 formatCode="mmm\-yy">
                  <c:v>43497.0</c:v>
                </c:pt>
              </c:numCache>
            </c:numRef>
          </c:cat>
          <c:val>
            <c:numRef>
              <c:f>'Cumul. Perf'!$AF$11:$AF$16</c:f>
              <c:numCache>
                <c:formatCode>"$"#,##0.00</c:formatCode>
                <c:ptCount val="6"/>
                <c:pt idx="0">
                  <c:v>1309.775796403744</c:v>
                </c:pt>
                <c:pt idx="1">
                  <c:v>1256.92575790926</c:v>
                </c:pt>
                <c:pt idx="2">
                  <c:v>1369.661594882069</c:v>
                </c:pt>
                <c:pt idx="3">
                  <c:v>1672.409243030365</c:v>
                </c:pt>
                <c:pt idx="4">
                  <c:v>1510.507352836638</c:v>
                </c:pt>
                <c:pt idx="5">
                  <c:v>1643.374933107285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B227-4E45-8D13-1240254A4080}"/>
            </c:ext>
          </c:extLst>
        </c:ser>
        <c:ser>
          <c:idx val="2"/>
          <c:order val="10"/>
          <c:tx>
            <c:strRef>
              <c:f>'Cumul. Perf'!$N$2</c:f>
              <c:strCache>
                <c:ptCount val="1"/>
                <c:pt idx="0">
                  <c:v>FutureAdvisors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'Cumul. Perf'!$A$11:$A$16</c:f>
              <c:numCache>
                <c:formatCode>General</c:formatCode>
                <c:ptCount val="6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 formatCode="mmm\-yy">
                  <c:v>43497.0</c:v>
                </c:pt>
              </c:numCache>
            </c:numRef>
          </c:cat>
          <c:val>
            <c:numRef>
              <c:f>'Cumul. Perf'!$P$11:$P$16</c:f>
              <c:numCache>
                <c:formatCode>"$"#,##0.00</c:formatCode>
                <c:ptCount val="6"/>
                <c:pt idx="0">
                  <c:v>1267.47150504233</c:v>
                </c:pt>
                <c:pt idx="1">
                  <c:v>1212.938796271702</c:v>
                </c:pt>
                <c:pt idx="2">
                  <c:v>1315.249019134035</c:v>
                </c:pt>
                <c:pt idx="3">
                  <c:v>1576.466444529652</c:v>
                </c:pt>
                <c:pt idx="4">
                  <c:v>1423.610358425991</c:v>
                </c:pt>
                <c:pt idx="5">
                  <c:v>1534.455433236261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B227-4E45-8D13-1240254A40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0233456"/>
        <c:axId val="260238432"/>
      </c:lineChart>
      <c:catAx>
        <c:axId val="260233456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238432"/>
        <c:crosses val="autoZero"/>
        <c:auto val="1"/>
        <c:lblAlgn val="ctr"/>
        <c:lblOffset val="100"/>
        <c:noMultiLvlLbl val="0"/>
      </c:catAx>
      <c:valAx>
        <c:axId val="260238432"/>
        <c:scaling>
          <c:orientation val="minMax"/>
          <c:max val="1900.0"/>
          <c:min val="1200.0"/>
        </c:scaling>
        <c:delete val="0"/>
        <c:axPos val="l"/>
        <c:numFmt formatCode="&quot;$&quot;#,##0.00" sourceLinked="0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233456"/>
        <c:crosses val="autoZero"/>
        <c:crossBetween val="between"/>
        <c:majorUnit val="100.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5875912408759"/>
          <c:y val="0.146113428389019"/>
          <c:w val="0.144124227622232"/>
          <c:h val="0.79179945248779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</xdr:row>
      <xdr:rowOff>0</xdr:rowOff>
    </xdr:from>
    <xdr:to>
      <xdr:col>9</xdr:col>
      <xdr:colOff>190500</xdr:colOff>
      <xdr:row>35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584200</xdr:colOff>
      <xdr:row>18</xdr:row>
      <xdr:rowOff>25400</xdr:rowOff>
    </xdr:from>
    <xdr:to>
      <xdr:col>18</xdr:col>
      <xdr:colOff>800100</xdr:colOff>
      <xdr:row>35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114300</xdr:colOff>
      <xdr:row>36</xdr:row>
      <xdr:rowOff>190500</xdr:rowOff>
    </xdr:from>
    <xdr:to>
      <xdr:col>9</xdr:col>
      <xdr:colOff>215900</xdr:colOff>
      <xdr:row>54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37</xdr:row>
      <xdr:rowOff>0</xdr:rowOff>
    </xdr:from>
    <xdr:to>
      <xdr:col>19</xdr:col>
      <xdr:colOff>127000</xdr:colOff>
      <xdr:row>54</xdr:row>
      <xdr:rowOff>88900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xel/Downloads/Updated%2060-40%20Model%20with%202008%20data%20v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xel/Documents/90-10%20Model%202008-Feb%2020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rtfolios"/>
      <sheetName val="Attribution Analysis"/>
      <sheetName val="Perf Backtest"/>
      <sheetName val="Statistics"/>
      <sheetName val="MorningStar"/>
      <sheetName val="Portfolios 10-18"/>
      <sheetName val="Portfolios 08-10"/>
      <sheetName val="Perf Backtest 2"/>
    </sheetNames>
    <sheetDataSet>
      <sheetData sheetId="0">
        <row r="45">
          <cell r="R45">
            <v>5.4402282311658778E-2</v>
          </cell>
        </row>
        <row r="51">
          <cell r="R51">
            <v>0</v>
          </cell>
          <cell r="AK51">
            <v>2.5000000000000001E-3</v>
          </cell>
          <cell r="BF51">
            <v>3.5000000000000001E-3</v>
          </cell>
          <cell r="BY51">
            <v>5.0000000000000001E-3</v>
          </cell>
          <cell r="CT51">
            <v>0</v>
          </cell>
          <cell r="DM51">
            <v>2.5000000000000001E-3</v>
          </cell>
          <cell r="EH51">
            <v>3.0000000000000001E-3</v>
          </cell>
          <cell r="FC51">
            <v>2.5000000000000001E-3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rtfolios"/>
      <sheetName val="Perf Backtest"/>
      <sheetName val="Statistics"/>
      <sheetName val="Cumul. Perf"/>
    </sheetNames>
    <sheetDataSet>
      <sheetData sheetId="0">
        <row r="51">
          <cell r="G51">
            <v>0</v>
          </cell>
          <cell r="K51">
            <v>0</v>
          </cell>
          <cell r="O51">
            <v>0</v>
          </cell>
          <cell r="S51">
            <v>0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T57"/>
  <sheetViews>
    <sheetView tabSelected="1" topLeftCell="AO1" zoomScale="80" zoomScaleNormal="80" zoomScalePageLayoutView="80" workbookViewId="0">
      <pane ySplit="4" topLeftCell="A5" activePane="bottomLeft" state="frozen"/>
      <selection pane="bottomLeft" activeCell="CD56" sqref="CD56"/>
    </sheetView>
  </sheetViews>
  <sheetFormatPr baseColWidth="10" defaultColWidth="10.6640625" defaultRowHeight="16" x14ac:dyDescent="0.2"/>
  <cols>
    <col min="1" max="1" width="5.5" style="3" customWidth="1"/>
    <col min="2" max="2" width="23.83203125" style="92" customWidth="1"/>
    <col min="3" max="3" width="7.83203125" style="27" customWidth="1"/>
    <col min="4" max="4" width="6.83203125" style="27" customWidth="1"/>
    <col min="5" max="5" width="10.5" style="27" customWidth="1"/>
    <col min="6" max="6" width="9.6640625" style="84" customWidth="1"/>
    <col min="7" max="12" width="8.5" style="17" customWidth="1"/>
    <col min="13" max="16" width="8.5" style="9" customWidth="1"/>
    <col min="17" max="18" width="8.5" style="39" customWidth="1"/>
    <col min="19" max="19" width="8.5" style="106" customWidth="1"/>
    <col min="20" max="20" width="5.5" style="101" customWidth="1"/>
    <col min="21" max="21" width="23.83203125" style="92" customWidth="1"/>
    <col min="22" max="22" width="8.6640625" style="27" customWidth="1"/>
    <col min="23" max="23" width="6.33203125" style="27" customWidth="1"/>
    <col min="24" max="24" width="10.6640625" style="27" customWidth="1"/>
    <col min="25" max="25" width="9.6640625" style="129" customWidth="1"/>
    <col min="26" max="26" width="10.6640625" style="142" customWidth="1"/>
    <col min="27" max="32" width="8.5" style="152" customWidth="1"/>
    <col min="33" max="36" width="8.5" style="52" customWidth="1"/>
    <col min="37" max="38" width="8.5" style="35" customWidth="1"/>
    <col min="39" max="39" width="8.5" style="61" customWidth="1"/>
    <col min="40" max="40" width="5.5" style="101" customWidth="1"/>
    <col min="41" max="41" width="24.5" style="3" customWidth="1"/>
    <col min="42" max="42" width="9" style="3" customWidth="1"/>
    <col min="43" max="43" width="7" style="3" customWidth="1"/>
    <col min="44" max="44" width="10.5" style="3" customWidth="1"/>
    <col min="45" max="45" width="8" style="3" customWidth="1"/>
    <col min="46" max="46" width="12.1640625" style="3" customWidth="1"/>
    <col min="47" max="47" width="9.5" style="87" customWidth="1"/>
    <col min="48" max="48" width="10.6640625" style="115" customWidth="1"/>
    <col min="49" max="54" width="8.5" style="27" customWidth="1"/>
    <col min="55" max="58" width="8.5" style="3" customWidth="1"/>
    <col min="59" max="61" width="8.5" style="35" customWidth="1"/>
    <col min="62" max="62" width="5.5" style="3" customWidth="1"/>
    <col min="63" max="63" width="24.33203125" style="92" customWidth="1"/>
    <col min="64" max="64" width="9" style="27" customWidth="1"/>
    <col min="65" max="65" width="7.1640625" style="27" customWidth="1"/>
    <col min="66" max="66" width="9.83203125" style="27" customWidth="1"/>
    <col min="67" max="67" width="10.6640625" style="87"/>
    <col min="68" max="68" width="10.6640625" style="115" customWidth="1"/>
    <col min="69" max="69" width="9.6640625" style="27" customWidth="1"/>
    <col min="70" max="70" width="8.6640625" style="27" customWidth="1"/>
    <col min="71" max="74" width="8.5" style="27" customWidth="1"/>
    <col min="75" max="78" width="8.5" style="3" customWidth="1"/>
    <col min="79" max="80" width="8.5" style="35" customWidth="1"/>
    <col min="81" max="81" width="9.83203125" style="35" customWidth="1"/>
    <col min="82" max="82" width="7.83203125" style="3" customWidth="1"/>
    <col min="83" max="83" width="23.83203125" style="92" customWidth="1"/>
    <col min="84" max="84" width="9.33203125" style="27" customWidth="1"/>
    <col min="85" max="85" width="6.6640625" style="27" customWidth="1"/>
    <col min="86" max="86" width="10.1640625" style="27" customWidth="1"/>
    <col min="87" max="87" width="7.33203125" style="27" customWidth="1"/>
    <col min="88" max="88" width="11.83203125" style="27" customWidth="1"/>
    <col min="89" max="89" width="9.33203125" style="87" customWidth="1"/>
    <col min="90" max="90" width="10.5" style="115" customWidth="1"/>
    <col min="91" max="91" width="9.6640625" style="27" customWidth="1"/>
    <col min="92" max="92" width="9.1640625" style="27" customWidth="1"/>
    <col min="93" max="96" width="8.5" style="27" customWidth="1"/>
    <col min="97" max="100" width="8.5" style="3" customWidth="1"/>
    <col min="101" max="103" width="8.5" style="35" customWidth="1"/>
    <col min="104" max="104" width="5.5" style="3" customWidth="1"/>
    <col min="105" max="105" width="23.83203125" style="92" customWidth="1"/>
    <col min="106" max="106" width="8.5" style="27" customWidth="1"/>
    <col min="107" max="107" width="5.6640625" style="27" customWidth="1"/>
    <col min="108" max="108" width="10.33203125" style="27" customWidth="1"/>
    <col min="109" max="109" width="9.33203125" style="87" customWidth="1"/>
    <col min="110" max="110" width="10.6640625" style="115" customWidth="1"/>
    <col min="111" max="116" width="8.5" style="27" customWidth="1"/>
    <col min="117" max="120" width="8.5" style="3" customWidth="1"/>
    <col min="121" max="123" width="8.5" style="35" customWidth="1"/>
    <col min="124" max="124" width="5.5" style="3" customWidth="1"/>
    <col min="125" max="125" width="23.83203125" style="92" customWidth="1"/>
    <col min="126" max="126" width="9.33203125" style="27" customWidth="1"/>
    <col min="127" max="127" width="7.83203125" style="27" customWidth="1"/>
    <col min="128" max="128" width="10.33203125" style="27" customWidth="1"/>
    <col min="129" max="129" width="7" style="27" customWidth="1"/>
    <col min="130" max="130" width="11.1640625" style="27" customWidth="1"/>
    <col min="131" max="131" width="9.33203125" style="87" customWidth="1"/>
    <col min="132" max="132" width="10.6640625" style="115" customWidth="1"/>
    <col min="133" max="138" width="8.5" style="27" customWidth="1"/>
    <col min="139" max="142" width="8.5" style="3" customWidth="1"/>
    <col min="143" max="145" width="8.5" style="35" customWidth="1"/>
    <col min="146" max="146" width="5.5" style="3" customWidth="1"/>
    <col min="147" max="147" width="23.83203125" style="92" customWidth="1"/>
    <col min="148" max="148" width="9" style="27" customWidth="1"/>
    <col min="149" max="149" width="8" style="27" customWidth="1"/>
    <col min="150" max="150" width="10.1640625" style="27" customWidth="1"/>
    <col min="151" max="151" width="7.1640625" style="27" customWidth="1"/>
    <col min="152" max="152" width="11.1640625" style="27" customWidth="1"/>
    <col min="153" max="153" width="9.1640625" style="129" customWidth="1"/>
    <col min="154" max="154" width="10.6640625" style="142" customWidth="1"/>
    <col min="155" max="155" width="9.5" style="152" customWidth="1"/>
    <col min="156" max="156" width="9" style="152" customWidth="1"/>
    <col min="157" max="160" width="8.5" style="152" customWidth="1"/>
    <col min="161" max="164" width="8.5" style="52" customWidth="1"/>
    <col min="165" max="166" width="8.5" style="61" customWidth="1"/>
    <col min="167" max="167" width="9.83203125" style="61" customWidth="1"/>
    <col min="168" max="168" width="5.5" style="3" customWidth="1"/>
    <col min="169" max="169" width="23.83203125" style="3" customWidth="1"/>
    <col min="170" max="170" width="9" style="3" customWidth="1"/>
    <col min="171" max="171" width="8" style="3" customWidth="1"/>
    <col min="172" max="172" width="10.1640625" style="3" customWidth="1"/>
    <col min="173" max="173" width="9" style="3" customWidth="1"/>
    <col min="174" max="174" width="11.5" style="3" customWidth="1"/>
    <col min="175" max="175" width="9.5" style="3" customWidth="1"/>
    <col min="176" max="176" width="9" style="3" customWidth="1"/>
    <col min="177" max="177" width="8.5" style="3" customWidth="1"/>
    <col min="178" max="178" width="9.6640625" style="3" customWidth="1"/>
    <col min="179" max="179" width="8.5" style="3" customWidth="1"/>
    <col min="180" max="180" width="9.5" style="3" customWidth="1"/>
    <col min="181" max="181" width="8.5" style="3" customWidth="1"/>
    <col min="182" max="182" width="9.33203125" style="3" customWidth="1"/>
    <col min="183" max="183" width="9.5" style="3" customWidth="1"/>
    <col min="184" max="184" width="8.5" style="3" customWidth="1"/>
    <col min="185" max="185" width="10.33203125" style="3" customWidth="1"/>
    <col min="186" max="186" width="8.5" style="3" customWidth="1"/>
    <col min="187" max="188" width="9" style="3" customWidth="1"/>
    <col min="189" max="189" width="23.83203125" style="3" customWidth="1"/>
    <col min="190" max="190" width="9" style="3" customWidth="1"/>
    <col min="191" max="191" width="8" style="3" customWidth="1"/>
    <col min="192" max="192" width="10.1640625" style="3" customWidth="1"/>
    <col min="193" max="193" width="9" style="3" customWidth="1"/>
    <col min="194" max="194" width="11.5" style="3" customWidth="1"/>
    <col min="195" max="195" width="9.5" style="3" customWidth="1"/>
    <col min="196" max="196" width="9" style="3" customWidth="1"/>
    <col min="197" max="197" width="8.5" style="3" customWidth="1"/>
    <col min="198" max="198" width="9.6640625" style="3" customWidth="1"/>
    <col min="199" max="199" width="8.5" style="3" customWidth="1"/>
    <col min="200" max="200" width="9.5" style="3" customWidth="1"/>
    <col min="201" max="201" width="8.5" style="3" customWidth="1"/>
    <col min="202" max="202" width="9.33203125" style="3" customWidth="1"/>
    <col min="203" max="203" width="9.5" style="3" customWidth="1"/>
    <col min="204" max="204" width="8.5" style="3" customWidth="1"/>
    <col min="205" max="205" width="9.33203125" style="3" customWidth="1"/>
    <col min="206" max="206" width="8.5" style="3" customWidth="1"/>
    <col min="207" max="207" width="10" style="3" customWidth="1"/>
    <col min="208" max="208" width="8.5" style="3" customWidth="1"/>
    <col min="209" max="209" width="11.5" style="3" customWidth="1"/>
    <col min="210" max="213" width="10.6640625" style="3"/>
    <col min="214" max="214" width="12.83203125" style="3" customWidth="1"/>
    <col min="215" max="16384" width="10.6640625" style="3"/>
  </cols>
  <sheetData>
    <row r="1" spans="1:227" s="27" customFormat="1" x14ac:dyDescent="0.2">
      <c r="A1" s="89" t="s">
        <v>153</v>
      </c>
      <c r="B1" s="350">
        <v>43620</v>
      </c>
      <c r="C1" s="100"/>
      <c r="D1" s="100"/>
      <c r="E1" s="100"/>
      <c r="F1" s="15"/>
      <c r="G1" s="15"/>
      <c r="H1" s="15"/>
      <c r="I1" s="15"/>
      <c r="J1" s="15"/>
      <c r="K1" s="15"/>
      <c r="L1" s="15"/>
      <c r="Q1" s="48"/>
      <c r="R1" s="48"/>
      <c r="S1" s="48"/>
      <c r="T1" s="89" t="s">
        <v>9</v>
      </c>
      <c r="Y1" s="152"/>
      <c r="Z1" s="152"/>
      <c r="AA1" s="152"/>
      <c r="AB1" s="152"/>
      <c r="AC1" s="152"/>
      <c r="AD1" s="152"/>
      <c r="AE1" s="152"/>
      <c r="AF1" s="152"/>
      <c r="AG1" s="152"/>
      <c r="AH1" s="152"/>
      <c r="AI1" s="152"/>
      <c r="AJ1" s="152"/>
      <c r="AK1" s="48"/>
      <c r="AL1" s="48"/>
      <c r="AM1" s="153"/>
      <c r="AN1" s="89" t="s">
        <v>9</v>
      </c>
      <c r="BG1" s="48"/>
      <c r="BH1" s="48"/>
      <c r="BI1" s="48"/>
      <c r="BJ1" s="89" t="s">
        <v>9</v>
      </c>
      <c r="BK1" s="300"/>
      <c r="BL1" s="300"/>
      <c r="BM1" s="300"/>
      <c r="BN1" s="300"/>
      <c r="BO1" s="300"/>
      <c r="BP1" s="300"/>
      <c r="BQ1" s="300"/>
      <c r="BR1" s="300"/>
      <c r="BS1" s="300"/>
      <c r="BT1" s="300"/>
      <c r="BU1" s="300"/>
      <c r="BV1" s="300"/>
      <c r="BW1" s="300"/>
      <c r="BX1" s="300"/>
      <c r="BY1" s="300"/>
      <c r="BZ1" s="300"/>
      <c r="CA1" s="301"/>
      <c r="CB1" s="301"/>
      <c r="CC1" s="301"/>
      <c r="CD1" s="89" t="s">
        <v>9</v>
      </c>
      <c r="CW1" s="48"/>
      <c r="CX1" s="48"/>
      <c r="CY1" s="48"/>
      <c r="CZ1" s="89" t="s">
        <v>9</v>
      </c>
      <c r="DA1" s="300"/>
      <c r="DB1" s="300"/>
      <c r="DC1" s="300"/>
      <c r="DD1" s="300"/>
      <c r="DE1" s="300"/>
      <c r="DF1" s="300"/>
      <c r="DG1" s="300"/>
      <c r="DH1" s="300"/>
      <c r="DI1" s="300"/>
      <c r="DJ1" s="300"/>
      <c r="DK1" s="300"/>
      <c r="DL1" s="300"/>
      <c r="DM1" s="300"/>
      <c r="DN1" s="300"/>
      <c r="DO1" s="300"/>
      <c r="DP1" s="300"/>
      <c r="DQ1" s="301"/>
      <c r="DR1" s="301"/>
      <c r="DS1" s="301"/>
      <c r="DT1" s="308" t="s">
        <v>9</v>
      </c>
      <c r="DU1" s="300"/>
      <c r="DV1" s="300"/>
      <c r="DW1" s="300"/>
      <c r="DX1" s="300"/>
      <c r="DY1" s="300"/>
      <c r="DZ1" s="300"/>
      <c r="EA1" s="300"/>
      <c r="EB1" s="300"/>
      <c r="EC1" s="300"/>
      <c r="ED1" s="300"/>
      <c r="EE1" s="300"/>
      <c r="EF1" s="300"/>
      <c r="EG1" s="300"/>
      <c r="EH1" s="300"/>
      <c r="EI1" s="300"/>
      <c r="EJ1" s="300"/>
      <c r="EK1" s="300"/>
      <c r="EL1" s="300"/>
      <c r="EM1" s="301"/>
      <c r="EN1" s="301"/>
      <c r="EO1" s="301"/>
      <c r="EP1" s="89" t="s">
        <v>9</v>
      </c>
      <c r="EW1" s="152"/>
      <c r="EX1" s="152"/>
      <c r="EY1" s="152"/>
      <c r="EZ1" s="152"/>
      <c r="FA1" s="152"/>
      <c r="FB1" s="152"/>
      <c r="FC1" s="152"/>
      <c r="FD1" s="152"/>
      <c r="FE1" s="152"/>
      <c r="FF1" s="152"/>
      <c r="FG1" s="152"/>
      <c r="FH1" s="152"/>
      <c r="FI1" s="153"/>
      <c r="FJ1" s="153"/>
      <c r="FK1" s="153"/>
      <c r="FL1" s="89" t="s">
        <v>9</v>
      </c>
    </row>
    <row r="2" spans="1:227" ht="16" customHeight="1" x14ac:dyDescent="0.2">
      <c r="B2" s="91"/>
      <c r="C2" s="285"/>
      <c r="D2" s="285"/>
      <c r="E2" s="285"/>
      <c r="F2" s="434" t="s">
        <v>0</v>
      </c>
      <c r="G2" s="434"/>
      <c r="H2" s="434"/>
      <c r="I2" s="434"/>
      <c r="J2" s="434"/>
      <c r="K2" s="434"/>
      <c r="L2" s="434"/>
      <c r="M2" s="434"/>
      <c r="N2" s="434"/>
      <c r="O2" s="434"/>
      <c r="P2" s="434"/>
      <c r="Q2" s="434"/>
      <c r="R2" s="381"/>
      <c r="S2" s="103"/>
      <c r="U2" s="91"/>
      <c r="V2" s="285"/>
      <c r="W2" s="285"/>
      <c r="X2" s="285"/>
      <c r="Y2" s="432" t="s">
        <v>96</v>
      </c>
      <c r="Z2" s="432"/>
      <c r="AA2" s="432"/>
      <c r="AB2" s="432"/>
      <c r="AC2" s="432"/>
      <c r="AD2" s="432"/>
      <c r="AE2" s="432"/>
      <c r="AF2" s="432"/>
      <c r="AG2" s="432"/>
      <c r="AH2" s="432"/>
      <c r="AI2" s="432"/>
      <c r="AJ2" s="432"/>
      <c r="AK2" s="432"/>
      <c r="AL2" s="384"/>
      <c r="AM2" s="62"/>
      <c r="AO2" s="4"/>
      <c r="AP2" s="4"/>
      <c r="AQ2" s="4"/>
      <c r="AR2" s="4"/>
      <c r="AS2" s="4"/>
      <c r="AT2" s="4"/>
      <c r="AU2" s="434" t="s">
        <v>11</v>
      </c>
      <c r="AV2" s="434"/>
      <c r="AW2" s="434"/>
      <c r="AX2" s="434"/>
      <c r="AY2" s="434"/>
      <c r="AZ2" s="434"/>
      <c r="BA2" s="434"/>
      <c r="BB2" s="434"/>
      <c r="BC2" s="434"/>
      <c r="BD2" s="434"/>
      <c r="BE2" s="434"/>
      <c r="BF2" s="434"/>
      <c r="BG2" s="434"/>
      <c r="BH2" s="381"/>
      <c r="BI2" s="50"/>
      <c r="BK2" s="91"/>
      <c r="BL2" s="285"/>
      <c r="BM2" s="285"/>
      <c r="BN2" s="285"/>
      <c r="BO2" s="434" t="s">
        <v>30</v>
      </c>
      <c r="BP2" s="434"/>
      <c r="BQ2" s="434"/>
      <c r="BR2" s="434"/>
      <c r="BS2" s="434"/>
      <c r="BT2" s="434"/>
      <c r="BU2" s="434"/>
      <c r="BV2" s="434"/>
      <c r="BW2" s="434"/>
      <c r="BX2" s="434"/>
      <c r="BY2" s="434"/>
      <c r="BZ2" s="434"/>
      <c r="CA2" s="434"/>
      <c r="CB2" s="381"/>
      <c r="CC2" s="50"/>
      <c r="CE2" s="91"/>
      <c r="CF2" s="285"/>
      <c r="CG2" s="285"/>
      <c r="CH2" s="285"/>
      <c r="CI2" s="285"/>
      <c r="CJ2" s="285"/>
      <c r="CK2" s="434" t="s">
        <v>31</v>
      </c>
      <c r="CL2" s="434"/>
      <c r="CM2" s="434"/>
      <c r="CN2" s="434"/>
      <c r="CO2" s="434"/>
      <c r="CP2" s="434"/>
      <c r="CQ2" s="434"/>
      <c r="CR2" s="434"/>
      <c r="CS2" s="434"/>
      <c r="CT2" s="434"/>
      <c r="CU2" s="434"/>
      <c r="CV2" s="434"/>
      <c r="CW2" s="434"/>
      <c r="CX2" s="381"/>
      <c r="CY2" s="57"/>
      <c r="DA2" s="91"/>
      <c r="DB2" s="285"/>
      <c r="DC2" s="285"/>
      <c r="DD2" s="285"/>
      <c r="DE2" s="434" t="s">
        <v>108</v>
      </c>
      <c r="DF2" s="434"/>
      <c r="DG2" s="434"/>
      <c r="DH2" s="434"/>
      <c r="DI2" s="434"/>
      <c r="DJ2" s="434"/>
      <c r="DK2" s="434"/>
      <c r="DL2" s="434"/>
      <c r="DM2" s="434"/>
      <c r="DN2" s="434"/>
      <c r="DO2" s="434"/>
      <c r="DP2" s="434"/>
      <c r="DQ2" s="434"/>
      <c r="DR2" s="381"/>
      <c r="DS2" s="50"/>
      <c r="DU2" s="91"/>
      <c r="DV2" s="285"/>
      <c r="DW2" s="285"/>
      <c r="DX2" s="285"/>
      <c r="DY2" s="285"/>
      <c r="DZ2" s="285"/>
      <c r="EA2" s="434" t="s">
        <v>32</v>
      </c>
      <c r="EB2" s="434"/>
      <c r="EC2" s="434"/>
      <c r="ED2" s="434"/>
      <c r="EE2" s="434"/>
      <c r="EF2" s="434"/>
      <c r="EG2" s="434"/>
      <c r="EH2" s="434"/>
      <c r="EI2" s="434"/>
      <c r="EJ2" s="434"/>
      <c r="EK2" s="434"/>
      <c r="EL2" s="434"/>
      <c r="EM2" s="434"/>
      <c r="EN2" s="381"/>
      <c r="EO2" s="50"/>
      <c r="EQ2" s="91"/>
      <c r="ER2" s="285"/>
      <c r="ES2" s="285"/>
      <c r="ET2" s="285"/>
      <c r="EU2" s="285"/>
      <c r="EV2" s="285"/>
      <c r="EW2" s="434" t="s">
        <v>33</v>
      </c>
      <c r="EX2" s="434"/>
      <c r="EY2" s="434"/>
      <c r="EZ2" s="434"/>
      <c r="FA2" s="434"/>
      <c r="FB2" s="434"/>
      <c r="FC2" s="434"/>
      <c r="FD2" s="434"/>
      <c r="FE2" s="434"/>
      <c r="FF2" s="434"/>
      <c r="FG2" s="434"/>
      <c r="FH2" s="434"/>
      <c r="FI2" s="434"/>
      <c r="FJ2" s="427"/>
      <c r="FK2" s="62"/>
      <c r="FM2" s="91"/>
      <c r="FN2" s="285"/>
      <c r="FO2" s="285"/>
      <c r="FP2" s="285"/>
      <c r="FQ2" s="432" t="s">
        <v>158</v>
      </c>
      <c r="FR2" s="432"/>
      <c r="FS2" s="432"/>
      <c r="FT2" s="432"/>
      <c r="FU2" s="432"/>
      <c r="FV2" s="432"/>
      <c r="FW2" s="432"/>
      <c r="FX2" s="432"/>
      <c r="FY2" s="432"/>
      <c r="FZ2" s="432"/>
      <c r="GA2" s="432"/>
      <c r="GB2" s="432"/>
      <c r="GC2" s="432"/>
      <c r="GD2" s="391"/>
      <c r="GE2" s="62"/>
      <c r="GG2" s="91"/>
      <c r="GH2" s="285"/>
      <c r="GI2" s="285"/>
      <c r="GJ2" s="285"/>
      <c r="GK2" s="432" t="s">
        <v>162</v>
      </c>
      <c r="GL2" s="432"/>
      <c r="GM2" s="432"/>
      <c r="GN2" s="432"/>
      <c r="GO2" s="432"/>
      <c r="GP2" s="432"/>
      <c r="GQ2" s="432"/>
      <c r="GR2" s="432"/>
      <c r="GS2" s="432"/>
      <c r="GT2" s="432"/>
      <c r="GU2" s="432"/>
      <c r="GV2" s="432"/>
      <c r="GW2" s="432"/>
      <c r="GX2" s="401"/>
      <c r="GY2" s="62"/>
      <c r="HA2" s="91"/>
      <c r="HB2" s="285"/>
      <c r="HC2" s="285"/>
      <c r="HD2" s="285"/>
      <c r="HE2" s="432" t="s">
        <v>167</v>
      </c>
      <c r="HF2" s="432"/>
      <c r="HG2" s="432"/>
      <c r="HH2" s="432"/>
      <c r="HI2" s="432"/>
      <c r="HJ2" s="432"/>
      <c r="HK2" s="432"/>
      <c r="HL2" s="432"/>
      <c r="HM2" s="432"/>
      <c r="HN2" s="432"/>
      <c r="HO2" s="432"/>
      <c r="HP2" s="432"/>
      <c r="HQ2" s="432"/>
      <c r="HR2" s="407"/>
      <c r="HS2" s="62"/>
    </row>
    <row r="3" spans="1:227" ht="17" customHeight="1" x14ac:dyDescent="0.2">
      <c r="F3" s="80" t="s">
        <v>7</v>
      </c>
      <c r="G3" s="302"/>
      <c r="H3" s="302"/>
      <c r="I3" s="302"/>
      <c r="J3" s="302"/>
      <c r="K3" s="302"/>
      <c r="L3" s="302"/>
      <c r="M3" s="435" t="s">
        <v>8</v>
      </c>
      <c r="N3" s="435"/>
      <c r="O3" s="435"/>
      <c r="P3" s="435"/>
      <c r="Q3" s="435"/>
      <c r="R3" s="382"/>
      <c r="S3" s="104"/>
      <c r="Y3" s="130" t="s">
        <v>7</v>
      </c>
      <c r="Z3" s="143" t="s">
        <v>68</v>
      </c>
      <c r="AA3" s="276"/>
      <c r="AB3" s="276"/>
      <c r="AC3" s="276"/>
      <c r="AD3" s="276"/>
      <c r="AE3" s="276"/>
      <c r="AF3" s="276"/>
      <c r="AG3" s="433" t="s">
        <v>8</v>
      </c>
      <c r="AH3" s="437"/>
      <c r="AI3" s="437"/>
      <c r="AJ3" s="437"/>
      <c r="AK3" s="437"/>
      <c r="AL3" s="385"/>
      <c r="AM3" s="63"/>
      <c r="AU3" s="108" t="s">
        <v>7</v>
      </c>
      <c r="AV3" s="75" t="s">
        <v>68</v>
      </c>
      <c r="AW3" s="302"/>
      <c r="AX3" s="302"/>
      <c r="AY3" s="302"/>
      <c r="AZ3" s="302"/>
      <c r="BA3" s="302"/>
      <c r="BB3" s="302"/>
      <c r="BC3" s="436" t="s">
        <v>8</v>
      </c>
      <c r="BD3" s="436"/>
      <c r="BE3" s="436"/>
      <c r="BF3" s="436"/>
      <c r="BG3" s="436"/>
      <c r="BH3" s="383"/>
      <c r="BI3" s="51"/>
      <c r="BO3" s="108" t="s">
        <v>7</v>
      </c>
      <c r="BP3" s="75" t="s">
        <v>68</v>
      </c>
      <c r="BQ3" s="302"/>
      <c r="BR3" s="302"/>
      <c r="BS3" s="302"/>
      <c r="BT3" s="302"/>
      <c r="BU3" s="302"/>
      <c r="BV3" s="302"/>
      <c r="BW3" s="435" t="s">
        <v>8</v>
      </c>
      <c r="BX3" s="435"/>
      <c r="BY3" s="435"/>
      <c r="BZ3" s="435"/>
      <c r="CA3" s="435"/>
      <c r="CB3" s="382"/>
      <c r="CC3" s="51"/>
      <c r="CK3" s="108" t="s">
        <v>7</v>
      </c>
      <c r="CL3" s="75" t="s">
        <v>68</v>
      </c>
      <c r="CM3" s="302"/>
      <c r="CN3" s="302"/>
      <c r="CO3" s="302"/>
      <c r="CP3" s="302"/>
      <c r="CQ3" s="302"/>
      <c r="CR3" s="302"/>
      <c r="CS3" s="435" t="s">
        <v>8</v>
      </c>
      <c r="CT3" s="435"/>
      <c r="CU3" s="435"/>
      <c r="CV3" s="435"/>
      <c r="CW3" s="435"/>
      <c r="CX3" s="382"/>
      <c r="CY3" s="51"/>
      <c r="DE3" s="218" t="s">
        <v>7</v>
      </c>
      <c r="DF3" s="75" t="s">
        <v>68</v>
      </c>
      <c r="DG3" s="302"/>
      <c r="DH3" s="302"/>
      <c r="DI3" s="302"/>
      <c r="DJ3" s="302"/>
      <c r="DK3" s="302"/>
      <c r="DL3" s="302"/>
      <c r="DM3" s="435" t="s">
        <v>8</v>
      </c>
      <c r="DN3" s="435"/>
      <c r="DO3" s="435"/>
      <c r="DP3" s="435"/>
      <c r="DQ3" s="435"/>
      <c r="DR3" s="382"/>
      <c r="DS3" s="51"/>
      <c r="EA3" s="108" t="s">
        <v>7</v>
      </c>
      <c r="EB3" s="75" t="s">
        <v>68</v>
      </c>
      <c r="EC3" s="302"/>
      <c r="ED3" s="302"/>
      <c r="EE3" s="302"/>
      <c r="EF3" s="302"/>
      <c r="EG3" s="302"/>
      <c r="EH3" s="302"/>
      <c r="EI3" s="435" t="s">
        <v>8</v>
      </c>
      <c r="EJ3" s="435"/>
      <c r="EK3" s="435"/>
      <c r="EL3" s="435"/>
      <c r="EM3" s="435"/>
      <c r="EN3" s="382"/>
      <c r="EO3" s="51"/>
      <c r="EW3" s="130" t="s">
        <v>7</v>
      </c>
      <c r="EX3" s="143" t="s">
        <v>68</v>
      </c>
      <c r="EY3" s="428"/>
      <c r="EZ3" s="428"/>
      <c r="FA3" s="428"/>
      <c r="FB3" s="428"/>
      <c r="FC3" s="428"/>
      <c r="FD3" s="428"/>
      <c r="FE3" s="428" t="s">
        <v>8</v>
      </c>
      <c r="FF3" s="428"/>
      <c r="FG3" s="428"/>
      <c r="FH3" s="428"/>
      <c r="FI3" s="428"/>
      <c r="FJ3" s="428"/>
      <c r="FK3" s="63"/>
      <c r="FM3" s="92"/>
      <c r="FN3" s="27"/>
      <c r="FO3" s="27"/>
      <c r="FP3" s="27"/>
      <c r="FQ3" s="130" t="s">
        <v>7</v>
      </c>
      <c r="FR3" s="143" t="s">
        <v>68</v>
      </c>
      <c r="FS3" s="392"/>
      <c r="FT3" s="392"/>
      <c r="FU3" s="392"/>
      <c r="FV3" s="392"/>
      <c r="FW3" s="392"/>
      <c r="FX3" s="392"/>
      <c r="FY3" s="433" t="s">
        <v>8</v>
      </c>
      <c r="FZ3" s="433"/>
      <c r="GA3" s="433"/>
      <c r="GB3" s="433"/>
      <c r="GC3" s="433"/>
      <c r="GD3" s="392"/>
      <c r="GE3" s="63"/>
      <c r="GG3" s="92"/>
      <c r="GH3" s="27"/>
      <c r="GI3" s="27"/>
      <c r="GJ3" s="27"/>
      <c r="GK3" s="130" t="s">
        <v>7</v>
      </c>
      <c r="GL3" s="143" t="s">
        <v>68</v>
      </c>
      <c r="GM3" s="402"/>
      <c r="GN3" s="402"/>
      <c r="GO3" s="402"/>
      <c r="GP3" s="402"/>
      <c r="GQ3" s="402"/>
      <c r="GR3" s="402"/>
      <c r="GS3" s="433" t="s">
        <v>8</v>
      </c>
      <c r="GT3" s="433"/>
      <c r="GU3" s="433"/>
      <c r="GV3" s="433"/>
      <c r="GW3" s="433"/>
      <c r="GX3" s="402"/>
      <c r="GY3" s="63"/>
      <c r="HA3" s="92"/>
      <c r="HB3" s="27"/>
      <c r="HC3" s="27"/>
      <c r="HD3" s="27"/>
      <c r="HE3" s="130" t="s">
        <v>7</v>
      </c>
      <c r="HF3" s="143" t="s">
        <v>68</v>
      </c>
      <c r="HG3" s="408"/>
      <c r="HH3" s="408"/>
      <c r="HI3" s="408"/>
      <c r="HJ3" s="408"/>
      <c r="HK3" s="408"/>
      <c r="HL3" s="408"/>
      <c r="HM3" s="433" t="s">
        <v>8</v>
      </c>
      <c r="HN3" s="433"/>
      <c r="HO3" s="433"/>
      <c r="HP3" s="433"/>
      <c r="HQ3" s="433"/>
      <c r="HR3" s="408"/>
      <c r="HS3" s="63"/>
    </row>
    <row r="4" spans="1:227" s="49" customFormat="1" ht="17" thickBot="1" x14ac:dyDescent="0.25">
      <c r="B4" s="156"/>
      <c r="F4" s="157"/>
      <c r="G4" s="283">
        <v>2008</v>
      </c>
      <c r="H4" s="283">
        <v>2009</v>
      </c>
      <c r="I4" s="283">
        <v>2010</v>
      </c>
      <c r="J4" s="283">
        <v>2011</v>
      </c>
      <c r="K4" s="283">
        <v>2012</v>
      </c>
      <c r="L4" s="283">
        <v>2013</v>
      </c>
      <c r="M4" s="158">
        <v>2014</v>
      </c>
      <c r="N4" s="158">
        <v>2015</v>
      </c>
      <c r="O4" s="158">
        <v>2016</v>
      </c>
      <c r="P4" s="158">
        <v>2017</v>
      </c>
      <c r="Q4" s="163">
        <v>2018</v>
      </c>
      <c r="R4" s="386">
        <v>43586</v>
      </c>
      <c r="S4" s="159" t="s">
        <v>69</v>
      </c>
      <c r="T4" s="160"/>
      <c r="U4" s="156"/>
      <c r="Y4" s="161"/>
      <c r="Z4" s="162"/>
      <c r="AA4" s="283">
        <v>2008</v>
      </c>
      <c r="AB4" s="283">
        <v>2009</v>
      </c>
      <c r="AC4" s="283">
        <v>2010</v>
      </c>
      <c r="AD4" s="283">
        <v>2011</v>
      </c>
      <c r="AE4" s="283">
        <v>2012</v>
      </c>
      <c r="AF4" s="283">
        <v>2013</v>
      </c>
      <c r="AG4" s="158">
        <v>2014</v>
      </c>
      <c r="AH4" s="158">
        <v>2015</v>
      </c>
      <c r="AI4" s="158">
        <v>2016</v>
      </c>
      <c r="AJ4" s="158">
        <v>2017</v>
      </c>
      <c r="AK4" s="159">
        <v>2018</v>
      </c>
      <c r="AL4" s="387">
        <v>43586</v>
      </c>
      <c r="AM4" s="159" t="s">
        <v>69</v>
      </c>
      <c r="AN4" s="160"/>
      <c r="AU4" s="161"/>
      <c r="AV4" s="162"/>
      <c r="AW4" s="158">
        <v>2008</v>
      </c>
      <c r="AX4" s="158">
        <v>2009</v>
      </c>
      <c r="AY4" s="158">
        <v>2010</v>
      </c>
      <c r="AZ4" s="158">
        <v>2011</v>
      </c>
      <c r="BA4" s="158">
        <v>2012</v>
      </c>
      <c r="BB4" s="158">
        <v>2013</v>
      </c>
      <c r="BC4" s="158">
        <v>2014</v>
      </c>
      <c r="BD4" s="158">
        <v>2015</v>
      </c>
      <c r="BE4" s="158">
        <v>2016</v>
      </c>
      <c r="BF4" s="158">
        <v>2017</v>
      </c>
      <c r="BG4" s="159">
        <v>2018</v>
      </c>
      <c r="BH4" s="387">
        <v>43586</v>
      </c>
      <c r="BI4" s="159" t="s">
        <v>69</v>
      </c>
      <c r="BK4" s="156"/>
      <c r="BO4" s="161"/>
      <c r="BP4" s="162"/>
      <c r="BQ4" s="283">
        <v>2008</v>
      </c>
      <c r="BR4" s="283">
        <v>2009</v>
      </c>
      <c r="BS4" s="283">
        <v>2010</v>
      </c>
      <c r="BT4" s="283">
        <v>2011</v>
      </c>
      <c r="BU4" s="283">
        <v>2012</v>
      </c>
      <c r="BV4" s="283">
        <v>2013</v>
      </c>
      <c r="BW4" s="158">
        <v>2014</v>
      </c>
      <c r="BX4" s="158">
        <v>2015</v>
      </c>
      <c r="BY4" s="158">
        <v>2016</v>
      </c>
      <c r="BZ4" s="158">
        <v>2017</v>
      </c>
      <c r="CA4" s="159">
        <v>2018</v>
      </c>
      <c r="CB4" s="387">
        <v>43586</v>
      </c>
      <c r="CC4" s="159" t="s">
        <v>69</v>
      </c>
      <c r="CE4" s="156"/>
      <c r="CK4" s="161"/>
      <c r="CL4" s="162"/>
      <c r="CM4" s="283">
        <v>2008</v>
      </c>
      <c r="CN4" s="283">
        <v>2009</v>
      </c>
      <c r="CO4" s="283">
        <v>2010</v>
      </c>
      <c r="CP4" s="283">
        <v>2011</v>
      </c>
      <c r="CQ4" s="283">
        <v>2012</v>
      </c>
      <c r="CR4" s="283">
        <v>2013</v>
      </c>
      <c r="CS4" s="158">
        <v>2014</v>
      </c>
      <c r="CT4" s="158">
        <v>2015</v>
      </c>
      <c r="CU4" s="158">
        <v>2016</v>
      </c>
      <c r="CV4" s="158">
        <v>2017</v>
      </c>
      <c r="CW4" s="159">
        <v>2018</v>
      </c>
      <c r="CX4" s="387">
        <v>43586</v>
      </c>
      <c r="CY4" s="159" t="s">
        <v>69</v>
      </c>
      <c r="DA4" s="156"/>
      <c r="DE4" s="161"/>
      <c r="DF4" s="162"/>
      <c r="DG4" s="283">
        <v>2008</v>
      </c>
      <c r="DH4" s="283">
        <v>2009</v>
      </c>
      <c r="DI4" s="283">
        <v>2010</v>
      </c>
      <c r="DJ4" s="283">
        <v>2011</v>
      </c>
      <c r="DK4" s="283">
        <v>2012</v>
      </c>
      <c r="DL4" s="283">
        <v>2013</v>
      </c>
      <c r="DM4" s="158">
        <v>2014</v>
      </c>
      <c r="DN4" s="158">
        <v>2015</v>
      </c>
      <c r="DO4" s="158">
        <v>2016</v>
      </c>
      <c r="DP4" s="158">
        <v>2017</v>
      </c>
      <c r="DQ4" s="159">
        <v>2018</v>
      </c>
      <c r="DR4" s="387">
        <v>43586</v>
      </c>
      <c r="DS4" s="159" t="s">
        <v>69</v>
      </c>
      <c r="DU4" s="156"/>
      <c r="EA4" s="161"/>
      <c r="EB4" s="162"/>
      <c r="EC4" s="283">
        <v>2008</v>
      </c>
      <c r="ED4" s="283">
        <v>2009</v>
      </c>
      <c r="EE4" s="283">
        <v>2010</v>
      </c>
      <c r="EF4" s="283">
        <v>2011</v>
      </c>
      <c r="EG4" s="283">
        <v>2012</v>
      </c>
      <c r="EH4" s="283">
        <v>2013</v>
      </c>
      <c r="EI4" s="158">
        <v>2014</v>
      </c>
      <c r="EJ4" s="158">
        <v>2015</v>
      </c>
      <c r="EK4" s="158">
        <v>2016</v>
      </c>
      <c r="EL4" s="158">
        <v>2017</v>
      </c>
      <c r="EM4" s="159">
        <v>2018</v>
      </c>
      <c r="EN4" s="387">
        <v>43586</v>
      </c>
      <c r="EO4" s="159" t="s">
        <v>69</v>
      </c>
      <c r="EQ4" s="156"/>
      <c r="EW4" s="161"/>
      <c r="EX4" s="162"/>
      <c r="EY4" s="283">
        <v>2008</v>
      </c>
      <c r="EZ4" s="283">
        <v>2009</v>
      </c>
      <c r="FA4" s="283">
        <v>2010</v>
      </c>
      <c r="FB4" s="283">
        <v>2011</v>
      </c>
      <c r="FC4" s="283">
        <v>2012</v>
      </c>
      <c r="FD4" s="283">
        <v>2013</v>
      </c>
      <c r="FE4" s="158">
        <v>2014</v>
      </c>
      <c r="FF4" s="158">
        <v>2015</v>
      </c>
      <c r="FG4" s="158">
        <v>2016</v>
      </c>
      <c r="FH4" s="158">
        <v>2017</v>
      </c>
      <c r="FI4" s="159">
        <v>2018</v>
      </c>
      <c r="FJ4" s="387">
        <v>43586</v>
      </c>
      <c r="FK4" s="159" t="s">
        <v>69</v>
      </c>
      <c r="FM4" s="156"/>
      <c r="FQ4" s="161"/>
      <c r="FR4" s="162"/>
      <c r="FS4" s="283">
        <v>2008</v>
      </c>
      <c r="FT4" s="283">
        <v>2009</v>
      </c>
      <c r="FU4" s="283">
        <v>2010</v>
      </c>
      <c r="FV4" s="283">
        <v>2011</v>
      </c>
      <c r="FW4" s="283">
        <v>2012</v>
      </c>
      <c r="FX4" s="283">
        <v>2013</v>
      </c>
      <c r="FY4" s="158">
        <v>2014</v>
      </c>
      <c r="FZ4" s="158">
        <v>2015</v>
      </c>
      <c r="GA4" s="158">
        <v>2016</v>
      </c>
      <c r="GB4" s="158">
        <v>2017</v>
      </c>
      <c r="GC4" s="159">
        <v>2018</v>
      </c>
      <c r="GD4" s="387">
        <v>43586</v>
      </c>
      <c r="GE4" s="159" t="s">
        <v>69</v>
      </c>
      <c r="GG4" s="156"/>
      <c r="GK4" s="161"/>
      <c r="GL4" s="162"/>
      <c r="GM4" s="283">
        <v>2008</v>
      </c>
      <c r="GN4" s="283">
        <v>2009</v>
      </c>
      <c r="GO4" s="283">
        <v>2010</v>
      </c>
      <c r="GP4" s="283">
        <v>2011</v>
      </c>
      <c r="GQ4" s="283">
        <v>2012</v>
      </c>
      <c r="GR4" s="283">
        <v>2013</v>
      </c>
      <c r="GS4" s="158">
        <v>2014</v>
      </c>
      <c r="GT4" s="158">
        <v>2015</v>
      </c>
      <c r="GU4" s="158">
        <v>2016</v>
      </c>
      <c r="GV4" s="158">
        <v>2017</v>
      </c>
      <c r="GW4" s="159">
        <v>2018</v>
      </c>
      <c r="GX4" s="387">
        <v>43586</v>
      </c>
      <c r="GY4" s="159" t="s">
        <v>69</v>
      </c>
      <c r="HA4" s="156"/>
      <c r="HE4" s="161"/>
      <c r="HF4" s="162"/>
      <c r="HG4" s="283">
        <v>2008</v>
      </c>
      <c r="HH4" s="283">
        <v>2009</v>
      </c>
      <c r="HI4" s="283">
        <v>2010</v>
      </c>
      <c r="HJ4" s="283">
        <v>2011</v>
      </c>
      <c r="HK4" s="283">
        <v>2012</v>
      </c>
      <c r="HL4" s="283">
        <v>2013</v>
      </c>
      <c r="HM4" s="158">
        <v>2014</v>
      </c>
      <c r="HN4" s="158">
        <v>2015</v>
      </c>
      <c r="HO4" s="158">
        <v>2016</v>
      </c>
      <c r="HP4" s="158">
        <v>2017</v>
      </c>
      <c r="HQ4" s="159">
        <v>2018</v>
      </c>
      <c r="HR4" s="387">
        <v>43586</v>
      </c>
      <c r="HS4" s="159" t="s">
        <v>69</v>
      </c>
    </row>
    <row r="5" spans="1:227" x14ac:dyDescent="0.2">
      <c r="B5" s="93" t="s">
        <v>1</v>
      </c>
      <c r="C5" s="212" t="s">
        <v>143</v>
      </c>
      <c r="D5" s="212" t="s">
        <v>154</v>
      </c>
      <c r="E5" s="212" t="s">
        <v>155</v>
      </c>
      <c r="F5" s="81"/>
      <c r="G5" s="303"/>
      <c r="H5" s="303"/>
      <c r="I5" s="303"/>
      <c r="J5" s="303"/>
      <c r="K5" s="303"/>
      <c r="L5" s="303"/>
      <c r="M5" s="3"/>
      <c r="N5" s="3"/>
      <c r="O5" s="3"/>
      <c r="P5" s="3"/>
      <c r="Q5" s="35"/>
      <c r="R5" s="35"/>
      <c r="S5" s="48"/>
      <c r="U5" s="93" t="s">
        <v>1</v>
      </c>
      <c r="V5" s="212" t="s">
        <v>143</v>
      </c>
      <c r="W5" s="212" t="s">
        <v>154</v>
      </c>
      <c r="X5" s="212" t="s">
        <v>155</v>
      </c>
      <c r="Y5" s="131"/>
      <c r="Z5" s="144"/>
      <c r="AA5" s="277"/>
      <c r="AB5" s="277"/>
      <c r="AC5" s="277"/>
      <c r="AD5" s="277"/>
      <c r="AE5" s="277"/>
      <c r="AF5" s="277"/>
      <c r="AO5" s="6" t="s">
        <v>1</v>
      </c>
      <c r="AP5" s="212" t="s">
        <v>143</v>
      </c>
      <c r="AQ5" s="212" t="s">
        <v>154</v>
      </c>
      <c r="AR5" s="212" t="s">
        <v>155</v>
      </c>
      <c r="AS5" s="6" t="s">
        <v>156</v>
      </c>
      <c r="AT5" s="6" t="s">
        <v>157</v>
      </c>
      <c r="AU5" s="109"/>
      <c r="AV5" s="76"/>
      <c r="AW5" s="303"/>
      <c r="AX5" s="303"/>
      <c r="AY5" s="303"/>
      <c r="AZ5" s="303"/>
      <c r="BA5" s="303"/>
      <c r="BB5" s="303"/>
      <c r="BK5" s="93" t="s">
        <v>1</v>
      </c>
      <c r="BL5" s="212" t="s">
        <v>143</v>
      </c>
      <c r="BM5" s="212" t="s">
        <v>154</v>
      </c>
      <c r="BN5" s="212" t="s">
        <v>155</v>
      </c>
      <c r="BO5" s="109"/>
      <c r="BP5" s="76"/>
      <c r="BQ5" s="303"/>
      <c r="BR5" s="303"/>
      <c r="BS5" s="303"/>
      <c r="BT5" s="303"/>
      <c r="BU5" s="303"/>
      <c r="BV5" s="303"/>
      <c r="CE5" s="93" t="s">
        <v>1</v>
      </c>
      <c r="CF5" s="212" t="s">
        <v>143</v>
      </c>
      <c r="CG5" s="212" t="s">
        <v>154</v>
      </c>
      <c r="CH5" s="212" t="s">
        <v>155</v>
      </c>
      <c r="CI5" s="6" t="s">
        <v>156</v>
      </c>
      <c r="CJ5" s="6" t="s">
        <v>157</v>
      </c>
      <c r="CK5" s="109"/>
      <c r="CL5" s="76"/>
      <c r="CM5" s="303"/>
      <c r="CN5" s="303"/>
      <c r="CO5" s="303"/>
      <c r="CP5" s="303"/>
      <c r="CQ5" s="303"/>
      <c r="CR5" s="303"/>
      <c r="DA5" s="93" t="s">
        <v>1</v>
      </c>
      <c r="DB5" s="212" t="s">
        <v>143</v>
      </c>
      <c r="DC5" s="212" t="s">
        <v>154</v>
      </c>
      <c r="DD5" s="212" t="s">
        <v>155</v>
      </c>
      <c r="DE5" s="109"/>
      <c r="DF5" s="76"/>
      <c r="DG5" s="303"/>
      <c r="DH5" s="303"/>
      <c r="DI5" s="303"/>
      <c r="DJ5" s="303"/>
      <c r="DK5" s="303"/>
      <c r="DL5" s="303"/>
      <c r="DU5" s="93" t="s">
        <v>1</v>
      </c>
      <c r="DV5" s="212" t="s">
        <v>143</v>
      </c>
      <c r="DW5" s="212" t="s">
        <v>154</v>
      </c>
      <c r="DX5" s="212" t="s">
        <v>155</v>
      </c>
      <c r="DY5" s="212"/>
      <c r="DZ5" s="212"/>
      <c r="EA5" s="109"/>
      <c r="EB5" s="76"/>
      <c r="EC5" s="303"/>
      <c r="ED5" s="303"/>
      <c r="EE5" s="303"/>
      <c r="EF5" s="303"/>
      <c r="EG5" s="303"/>
      <c r="EH5" s="303"/>
      <c r="EQ5" s="93" t="s">
        <v>1</v>
      </c>
      <c r="ER5" s="212" t="s">
        <v>143</v>
      </c>
      <c r="ES5" s="212" t="s">
        <v>154</v>
      </c>
      <c r="ET5" s="212" t="s">
        <v>155</v>
      </c>
      <c r="EU5" s="6" t="s">
        <v>156</v>
      </c>
      <c r="EV5" s="6" t="s">
        <v>157</v>
      </c>
      <c r="EW5" s="131"/>
      <c r="EX5" s="144"/>
      <c r="EY5" s="277"/>
      <c r="EZ5" s="277"/>
      <c r="FA5" s="277"/>
      <c r="FB5" s="277"/>
      <c r="FC5" s="277"/>
      <c r="FD5" s="277"/>
      <c r="FJ5" s="390"/>
      <c r="FM5" s="93" t="s">
        <v>1</v>
      </c>
      <c r="FN5" s="212" t="s">
        <v>143</v>
      </c>
      <c r="FO5" s="212" t="s">
        <v>154</v>
      </c>
      <c r="FP5" s="212" t="s">
        <v>155</v>
      </c>
      <c r="FQ5" s="131"/>
      <c r="FR5" s="144"/>
      <c r="FS5" s="277"/>
      <c r="FT5" s="277"/>
      <c r="FU5" s="277"/>
      <c r="FV5" s="277"/>
      <c r="FW5" s="277"/>
      <c r="GE5" s="61"/>
      <c r="GG5" s="93" t="s">
        <v>1</v>
      </c>
      <c r="GH5" s="212" t="s">
        <v>143</v>
      </c>
      <c r="GI5" s="212" t="s">
        <v>154</v>
      </c>
      <c r="GJ5" s="212" t="s">
        <v>155</v>
      </c>
      <c r="GK5" s="131"/>
      <c r="GL5" s="144"/>
      <c r="GM5" s="277"/>
      <c r="GN5" s="277"/>
      <c r="GO5" s="277"/>
      <c r="GP5" s="277"/>
      <c r="GQ5" s="277"/>
      <c r="GY5" s="61"/>
      <c r="HA5" s="93" t="s">
        <v>1</v>
      </c>
      <c r="HB5" s="212" t="s">
        <v>143</v>
      </c>
      <c r="HC5" s="212" t="s">
        <v>154</v>
      </c>
      <c r="HD5" s="212" t="s">
        <v>155</v>
      </c>
      <c r="HE5" s="131"/>
      <c r="HF5" s="144"/>
      <c r="HG5" s="277"/>
      <c r="HH5" s="277"/>
      <c r="HI5" s="277"/>
      <c r="HJ5" s="277"/>
      <c r="HK5" s="277"/>
      <c r="HS5" s="61"/>
    </row>
    <row r="6" spans="1:227" x14ac:dyDescent="0.2">
      <c r="B6" s="94" t="s">
        <v>4</v>
      </c>
      <c r="C6" s="307">
        <v>37035</v>
      </c>
      <c r="D6" s="15"/>
      <c r="E6" s="15"/>
      <c r="F6" s="82">
        <v>0.4</v>
      </c>
      <c r="G6" s="349">
        <v>-0.36980000000000002</v>
      </c>
      <c r="H6" s="304">
        <v>0.28889999999999999</v>
      </c>
      <c r="I6" s="304">
        <v>0.17419999999999999</v>
      </c>
      <c r="J6" s="304">
        <v>9.7000000000000003E-3</v>
      </c>
      <c r="K6" s="304">
        <v>0.16450000000000001</v>
      </c>
      <c r="L6" s="304">
        <v>0.33450000000000002</v>
      </c>
      <c r="M6" s="8">
        <v>0.12540000000000001</v>
      </c>
      <c r="N6" s="8">
        <v>3.5999999999999999E-3</v>
      </c>
      <c r="O6" s="8">
        <v>0.1283</v>
      </c>
      <c r="P6" s="8">
        <v>0.21210000000000001</v>
      </c>
      <c r="Q6" s="327">
        <v>-5.21E-2</v>
      </c>
      <c r="R6" s="207">
        <v>0.10829999999999999</v>
      </c>
      <c r="S6" s="105">
        <f>(((1+L6)*(1+K6)*(1+J6)*(1+I6)*(1+H6)*(1+G6)*(1+M6)*(1+N6)*(1+O6)*(1+P6)*(1+Q6)*(1+R6))^(1/(11+(5/12))))-1</f>
        <v>8.0817729173476849E-2</v>
      </c>
      <c r="U6" s="94" t="s">
        <v>4</v>
      </c>
      <c r="V6" s="307">
        <v>37035</v>
      </c>
      <c r="W6" s="15"/>
      <c r="X6" s="15"/>
      <c r="Y6" s="132">
        <v>0.25</v>
      </c>
      <c r="Z6" s="145">
        <f>Y6/$Y$14</f>
        <v>0.59952038369304561</v>
      </c>
      <c r="AA6" s="321">
        <v>-0.36980000000000002</v>
      </c>
      <c r="AB6" s="284">
        <v>0.28889999999999999</v>
      </c>
      <c r="AC6" s="284">
        <v>0.17419999999999999</v>
      </c>
      <c r="AD6" s="284">
        <v>9.7000000000000003E-3</v>
      </c>
      <c r="AE6" s="284">
        <v>0.16450000000000001</v>
      </c>
      <c r="AF6" s="284">
        <v>0.33450000000000002</v>
      </c>
      <c r="AG6" s="53">
        <v>0.12540000000000001</v>
      </c>
      <c r="AH6" s="64">
        <v>3.5999999999999999E-3</v>
      </c>
      <c r="AI6" s="64">
        <v>0.1283</v>
      </c>
      <c r="AJ6" s="64">
        <v>0.21210000000000001</v>
      </c>
      <c r="AK6" s="207">
        <v>-5.21E-2</v>
      </c>
      <c r="AL6" s="207">
        <v>0.10829999999999999</v>
      </c>
      <c r="AM6" s="105">
        <f t="shared" ref="AM6:AM9" si="0">(((1+AF6)*(1+AE6)*(1+AD6)*(1+AC6)*(1+AB6)*(1+AA6)*(1+AG6)*(1+AH6)*(1+AI6)*(1+AJ6)*(1+AK6)*(1+AL6))^(1/(11+(5/12))))-1</f>
        <v>8.0817729173476849E-2</v>
      </c>
      <c r="AO6" s="2" t="s">
        <v>13</v>
      </c>
      <c r="AP6" s="167">
        <v>40794</v>
      </c>
      <c r="AQ6" s="2" t="s">
        <v>125</v>
      </c>
      <c r="AR6" s="320">
        <v>36668</v>
      </c>
      <c r="AS6" s="320"/>
      <c r="AT6" s="320"/>
      <c r="AU6" s="110">
        <v>3.9199999999999999E-2</v>
      </c>
      <c r="AV6" s="79">
        <f>AU6/$AU$14</f>
        <v>0.08</v>
      </c>
      <c r="AW6" s="371">
        <v>-0.34129999999999999</v>
      </c>
      <c r="AX6" s="367">
        <v>0.28510000000000002</v>
      </c>
      <c r="AY6" s="367">
        <v>0.26929999999999998</v>
      </c>
      <c r="AZ6" s="371">
        <v>-4.4400000000000002E-2</v>
      </c>
      <c r="BA6" s="284">
        <v>0.16320000000000001</v>
      </c>
      <c r="BB6" s="284">
        <v>0.38969999999999999</v>
      </c>
      <c r="BC6" s="8">
        <v>5.0900000000000001E-2</v>
      </c>
      <c r="BD6" s="14">
        <v>-4.2200000000000001E-2</v>
      </c>
      <c r="BE6" s="8">
        <v>0.21579999999999999</v>
      </c>
      <c r="BF6" s="8">
        <v>0.14829999999999999</v>
      </c>
      <c r="BG6" s="388">
        <v>-4.8999999999999998E-3</v>
      </c>
      <c r="BH6" s="375">
        <v>9.2200000000000004E-2</v>
      </c>
      <c r="BI6" s="105">
        <f t="shared" ref="BI6:BI8" si="1">(((1+BB6)*(1+BA6)*(1+AZ6)*(1+AY6)*(1+AX6)*(1+AW6)*(1+BC6)*(1+BD6)*(1+BE6)*(1+BF6)*(1+BG6)*(1+BH6))^(1/(11+(5/12))))-1</f>
        <v>8.4884808799281286E-2</v>
      </c>
      <c r="BK6" s="94" t="s">
        <v>20</v>
      </c>
      <c r="BL6" s="307">
        <v>38012</v>
      </c>
      <c r="BM6" s="15"/>
      <c r="BN6" s="15"/>
      <c r="BO6" s="110">
        <v>3.1099999999999999E-2</v>
      </c>
      <c r="BP6" s="79">
        <f>BO6/$BO$14</f>
        <v>0.10335659687603857</v>
      </c>
      <c r="BQ6" s="349">
        <v>-0.3619</v>
      </c>
      <c r="BR6" s="304">
        <v>0.3659</v>
      </c>
      <c r="BS6" s="304">
        <v>0.28110000000000002</v>
      </c>
      <c r="BT6" s="349">
        <v>-2.7799999999999998E-2</v>
      </c>
      <c r="BU6" s="304">
        <v>0.18290000000000001</v>
      </c>
      <c r="BV6" s="304">
        <v>0.377</v>
      </c>
      <c r="BW6" s="8">
        <v>7.6300000000000007E-2</v>
      </c>
      <c r="BX6" s="14">
        <v>-3.7600000000000001E-2</v>
      </c>
      <c r="BY6" s="8">
        <v>0.18440000000000001</v>
      </c>
      <c r="BZ6" s="8">
        <v>0.16259999999999999</v>
      </c>
      <c r="CA6" s="327">
        <v>-9.3299999999999994E-2</v>
      </c>
      <c r="CB6" s="207">
        <v>0.1166</v>
      </c>
      <c r="CC6" s="105">
        <f t="shared" ref="CC6:CC8" si="2">(((1+BV6)*(1+BU6)*(1+BT6)*(1+BS6)*(1+BR6)*(1+BQ6)*(1+BW6)*(1+BX6)*(1+BY6)*(1+BZ6)*(1+CA6)*(1+CB6))^(1/(11+(5/12))))-1</f>
        <v>8.5572974941561242E-2</v>
      </c>
      <c r="CE6" s="94" t="s">
        <v>34</v>
      </c>
      <c r="CF6" s="320">
        <v>41501</v>
      </c>
      <c r="CG6" s="15" t="s">
        <v>131</v>
      </c>
      <c r="CH6" s="320">
        <v>39500</v>
      </c>
      <c r="CI6" s="15" t="s">
        <v>132</v>
      </c>
      <c r="CJ6" s="320">
        <v>38884</v>
      </c>
      <c r="CK6" s="110">
        <v>7.3700000000000002E-2</v>
      </c>
      <c r="CL6" s="79">
        <f>CK6/$CK$14</f>
        <v>0.19726980728051394</v>
      </c>
      <c r="CM6" s="372">
        <v>-0.28179999999999999</v>
      </c>
      <c r="CN6" s="367">
        <v>0.46510000000000001</v>
      </c>
      <c r="CO6" s="367">
        <v>0.25969999999999999</v>
      </c>
      <c r="CP6" s="371">
        <v>-9.1999999999999998E-3</v>
      </c>
      <c r="CQ6" s="367">
        <v>0.18329999999999999</v>
      </c>
      <c r="CR6" s="367">
        <v>0.45950000000000002</v>
      </c>
      <c r="CS6" s="8">
        <v>7.8200000000000006E-2</v>
      </c>
      <c r="CT6" s="14">
        <v>-5.0700000000000002E-2</v>
      </c>
      <c r="CU6" s="8">
        <v>0.2354</v>
      </c>
      <c r="CV6" s="8">
        <v>0.1268</v>
      </c>
      <c r="CW6" s="207">
        <v>-0.12089999999999999</v>
      </c>
      <c r="CX6" s="207">
        <v>8.0399999999999999E-2</v>
      </c>
      <c r="CY6" s="105">
        <f t="shared" ref="CY6:CY9" si="3">(((1+CR6)*(1+CQ6)*(1+CP6)*(1+CO6)*(1+CN6)*(1+CM6)*(1+CS6)*(1+CT6)*(1+CU6)*(1+CV6)*(1+CW6)*(1+CX6))^(1/(11+(5/12))))-1</f>
        <v>0.10321679204223488</v>
      </c>
      <c r="DA6" s="94" t="s">
        <v>109</v>
      </c>
      <c r="DB6" s="15"/>
      <c r="DC6" s="15"/>
      <c r="DD6" s="15"/>
      <c r="DE6" s="110">
        <v>0.35</v>
      </c>
      <c r="DF6" s="79">
        <f>DE6/DE14</f>
        <v>1</v>
      </c>
      <c r="DG6" s="321">
        <v>-0.3669</v>
      </c>
      <c r="DH6" s="284">
        <v>0.27960000000000002</v>
      </c>
      <c r="DI6" s="284">
        <v>0.17319999999999999</v>
      </c>
      <c r="DJ6" s="284">
        <v>7.7000000000000002E-3</v>
      </c>
      <c r="DK6" s="284">
        <v>0.15859999999999999</v>
      </c>
      <c r="DL6" s="284">
        <v>0.33539999999999998</v>
      </c>
      <c r="DM6" s="8">
        <v>0.13420000000000001</v>
      </c>
      <c r="DN6" s="8">
        <v>2.5000000000000001E-3</v>
      </c>
      <c r="DO6" s="8">
        <v>0.12230000000000001</v>
      </c>
      <c r="DP6" s="8">
        <v>0.2117</v>
      </c>
      <c r="DQ6" s="207">
        <v>-5.2900000000000003E-2</v>
      </c>
      <c r="DR6" s="207">
        <v>0.11210000000000001</v>
      </c>
      <c r="DS6" s="105">
        <f t="shared" ref="DS6" si="4">(((1+DL6)*(1+DK6)*(1+DJ6)*(1+DI6)*(1+DH6)*(1+DG6)*(1+DM6)*(1+DN6)*(1+DO6)*(1+DP6)*(1+DQ6)*(1+DR6))^(1/(11+(5/12))))-1</f>
        <v>8.0223213790905135E-2</v>
      </c>
      <c r="DU6" s="94" t="s">
        <v>49</v>
      </c>
      <c r="DV6" s="307">
        <v>37025</v>
      </c>
      <c r="DW6" s="15"/>
      <c r="DX6" s="15"/>
      <c r="DY6" s="15"/>
      <c r="DZ6" s="15"/>
      <c r="EA6" s="110">
        <v>5.7500000000000002E-2</v>
      </c>
      <c r="EB6" s="79">
        <f>EA6/$EA$14</f>
        <v>0.15637748164264345</v>
      </c>
      <c r="EC6" s="349">
        <v>-0.36630000000000001</v>
      </c>
      <c r="ED6" s="304">
        <v>0.2717</v>
      </c>
      <c r="EE6" s="304">
        <v>0.107</v>
      </c>
      <c r="EF6" s="304">
        <v>2.7799999999999998E-2</v>
      </c>
      <c r="EG6" s="304">
        <v>0.16800000000000001</v>
      </c>
      <c r="EH6" s="304">
        <v>0.308</v>
      </c>
      <c r="EI6" s="8">
        <v>0.11260000000000001</v>
      </c>
      <c r="EJ6" s="8">
        <v>-3.1399999999999997E-2</v>
      </c>
      <c r="EK6" s="8">
        <v>0.13489999999999999</v>
      </c>
      <c r="EL6" s="8">
        <v>0.16889999999999999</v>
      </c>
      <c r="EM6" s="207">
        <v>-8.5300000000000001E-2</v>
      </c>
      <c r="EN6" s="207">
        <v>8.5000000000000006E-2</v>
      </c>
      <c r="EO6" s="105">
        <f t="shared" ref="EO6:EO10" si="5">(((1+EH6)*(1+EG6)*(1+EF6)*(1+EE6)*(1+ED6)*(1+EC6)*(1+EI6)*(1+EJ6)*(1+EK6)*(1+EL6)*(1+EM6)*(1+EN6))^(1/(11+(5/12))))-1</f>
        <v>6.2010108168927935E-2</v>
      </c>
      <c r="EQ6" s="94" t="s">
        <v>60</v>
      </c>
      <c r="ER6" s="307">
        <v>38006</v>
      </c>
      <c r="ES6" s="15"/>
      <c r="ET6" s="15"/>
      <c r="EU6" s="15"/>
      <c r="EV6" s="15"/>
      <c r="EW6" s="132">
        <v>0.1129</v>
      </c>
      <c r="EX6" s="145">
        <f>EW6/$EW$14</f>
        <v>0.33621203097081598</v>
      </c>
      <c r="EY6" s="321">
        <v>-0.36480000000000001</v>
      </c>
      <c r="EZ6" s="284">
        <v>0.26590000000000003</v>
      </c>
      <c r="FA6" s="284">
        <v>0.16209999999999999</v>
      </c>
      <c r="FB6" s="284">
        <v>1.7299999999999999E-2</v>
      </c>
      <c r="FC6" s="284">
        <v>0.1583</v>
      </c>
      <c r="FD6" s="284">
        <v>0.33310000000000001</v>
      </c>
      <c r="FE6" s="53">
        <v>0.13519999999999999</v>
      </c>
      <c r="FF6" s="64">
        <v>9.1000000000000004E-3</v>
      </c>
      <c r="FG6" s="64">
        <v>0.12609999999999999</v>
      </c>
      <c r="FH6" s="64">
        <v>0.21379999999999999</v>
      </c>
      <c r="FI6" s="207">
        <v>-5.3100000000000001E-2</v>
      </c>
      <c r="FJ6" s="207">
        <v>0.1079</v>
      </c>
      <c r="FK6" s="105">
        <f t="shared" ref="FK6:FK8" si="6">(((1+FD6)*(1+FC6)*(1+FB6)*(1+FA6)*(1+EZ6)*(1+EY6)*(1+FE6)*(1+FF6)*(1+FG6)*(1+FH6)*(1+FI6)*(1+FJ6))^(1/(11+(5/12))))-1</f>
        <v>8.0138042928579845E-2</v>
      </c>
      <c r="FM6" s="94" t="s">
        <v>159</v>
      </c>
      <c r="FN6" s="307">
        <v>36668</v>
      </c>
      <c r="FO6" s="15"/>
      <c r="FP6" s="15"/>
      <c r="FQ6" s="132">
        <v>0.39</v>
      </c>
      <c r="FR6" s="145">
        <f>FQ6/FQ14</f>
        <v>1</v>
      </c>
      <c r="FS6" s="327">
        <v>-0.3715</v>
      </c>
      <c r="FT6" s="207">
        <v>0.28249999999999997</v>
      </c>
      <c r="FU6" s="207">
        <v>0.1686</v>
      </c>
      <c r="FV6" s="207">
        <v>7.7000000000000002E-3</v>
      </c>
      <c r="FW6" s="207">
        <v>0.16439999999999999</v>
      </c>
      <c r="FX6" s="207">
        <v>0.3301</v>
      </c>
      <c r="FY6" s="207">
        <v>0.1239</v>
      </c>
      <c r="FZ6" s="207">
        <v>3.3999999999999998E-3</v>
      </c>
      <c r="GA6" s="207">
        <v>0.12640000000000001</v>
      </c>
      <c r="GB6" s="207">
        <v>0.2097</v>
      </c>
      <c r="GC6" s="207">
        <v>-5.4100000000000002E-2</v>
      </c>
      <c r="GD6" s="207">
        <v>0.1077</v>
      </c>
      <c r="GE6" s="105">
        <f t="shared" ref="GE6" si="7">(((1+FX6)*(1+FW6)*(1+FV6)*(1+FU6)*(1+FT6)*(1+FS6)*(1+FY6)*(1+FZ6)*(1+GA6)*(1+GB6)*(1+GC6)*(1+GD6))^(1/(11+(5/12))))-1</f>
        <v>7.8388865004884511E-2</v>
      </c>
      <c r="GG6" s="94" t="s">
        <v>163</v>
      </c>
      <c r="GH6" s="307">
        <v>39623</v>
      </c>
      <c r="GI6" s="15" t="s">
        <v>4</v>
      </c>
      <c r="GJ6" s="307">
        <v>37035</v>
      </c>
      <c r="GK6" s="132">
        <v>0.6</v>
      </c>
      <c r="GL6" s="145">
        <f>GK6/GK14</f>
        <v>1</v>
      </c>
      <c r="GM6" s="376">
        <v>-0.36980000000000002</v>
      </c>
      <c r="GN6" s="207">
        <v>0.32650000000000001</v>
      </c>
      <c r="GO6" s="207">
        <v>0.1308</v>
      </c>
      <c r="GP6" s="327">
        <v>-7.4999999999999997E-2</v>
      </c>
      <c r="GQ6" s="207">
        <v>0.17119999999999999</v>
      </c>
      <c r="GR6" s="207">
        <v>0.22950000000000001</v>
      </c>
      <c r="GS6" s="207">
        <v>3.6700000000000003E-2</v>
      </c>
      <c r="GT6" s="207">
        <v>-1.8599999999999998E-2</v>
      </c>
      <c r="GU6" s="207">
        <v>8.5099999999999995E-2</v>
      </c>
      <c r="GV6" s="207">
        <v>0.24490000000000001</v>
      </c>
      <c r="GW6" s="207">
        <v>-9.7600000000000006E-2</v>
      </c>
      <c r="GX6" s="207">
        <v>9.1800000000000007E-2</v>
      </c>
      <c r="GY6" s="105">
        <f t="shared" ref="GY6" si="8">(((1+GR6)*(1+GQ6)*(1+GP6)*(1+GO6)*(1+GN6)*(1+GM6)*(1+GS6)*(1+GT6)*(1+GU6)*(1+GV6)*(1+GW6)*(1+GX6))^(1/(11+(5/12))))-1</f>
        <v>4.7843677022381126E-2</v>
      </c>
      <c r="HA6" s="94" t="s">
        <v>168</v>
      </c>
      <c r="HB6" s="307">
        <v>39359</v>
      </c>
      <c r="HC6" s="15"/>
      <c r="HD6" s="307"/>
      <c r="HE6" s="132">
        <v>0.2</v>
      </c>
      <c r="HF6" s="145">
        <f>HE6/HE14</f>
        <v>0.44444444444444448</v>
      </c>
      <c r="HG6" s="327">
        <v>-0.35620000000000002</v>
      </c>
      <c r="HH6" s="207">
        <v>0.2868</v>
      </c>
      <c r="HI6" s="207">
        <v>0.2167</v>
      </c>
      <c r="HJ6" s="327">
        <v>-1.9599999999999999E-2</v>
      </c>
      <c r="HK6" s="207">
        <v>0.17929999999999999</v>
      </c>
      <c r="HL6" s="207">
        <v>0.3755</v>
      </c>
      <c r="HM6" s="207">
        <v>9.5600000000000004E-2</v>
      </c>
      <c r="HN6" s="207">
        <v>-2.53E-2</v>
      </c>
      <c r="HO6" s="207">
        <v>0.16309999999999999</v>
      </c>
      <c r="HP6" s="207">
        <v>0.18820000000000001</v>
      </c>
      <c r="HQ6" s="207">
        <v>-9.4299999999999995E-2</v>
      </c>
      <c r="HR6" s="207">
        <v>9.5299999999999996E-2</v>
      </c>
      <c r="HS6" s="105">
        <f t="shared" ref="HS6:HS8" si="9">(((1+HL6)*(1+HK6)*(1+HJ6)*(1+HI6)*(1+HH6)*(1+HG6)*(1+HM6)*(1+HN6)*(1+HO6)*(1+HP6)*(1+HQ6)*(1+HR6))^(1/(11+(5/12))))-1</f>
        <v>7.7583346592416058E-2</v>
      </c>
    </row>
    <row r="7" spans="1:227" x14ac:dyDescent="0.2">
      <c r="F7" s="82"/>
      <c r="G7" s="16"/>
      <c r="H7" s="16"/>
      <c r="I7" s="16"/>
      <c r="J7" s="16"/>
      <c r="K7" s="16"/>
      <c r="L7" s="16"/>
      <c r="M7" s="8"/>
      <c r="N7" s="8"/>
      <c r="O7" s="8"/>
      <c r="P7" s="8"/>
      <c r="Q7" s="38"/>
      <c r="R7" s="38"/>
      <c r="S7" s="105"/>
      <c r="U7" s="94" t="s">
        <v>21</v>
      </c>
      <c r="V7" s="307">
        <v>38012</v>
      </c>
      <c r="W7" s="15"/>
      <c r="X7" s="15"/>
      <c r="Y7" s="132">
        <v>6.7000000000000004E-2</v>
      </c>
      <c r="Z7" s="145">
        <f>Y7/$Y$14</f>
        <v>0.16067146282973624</v>
      </c>
      <c r="AA7" s="359">
        <v>-0.35870000000000002</v>
      </c>
      <c r="AB7" s="278">
        <v>0.1986</v>
      </c>
      <c r="AC7" s="278">
        <v>0.1454</v>
      </c>
      <c r="AD7" s="278">
        <v>1.11E-2</v>
      </c>
      <c r="AE7" s="278">
        <v>0.15190000000000001</v>
      </c>
      <c r="AF7" s="278">
        <v>0.33100000000000002</v>
      </c>
      <c r="AG7" s="53">
        <v>0.13170000000000001</v>
      </c>
      <c r="AH7" s="64">
        <v>-9.7999999999999997E-3</v>
      </c>
      <c r="AI7" s="64">
        <v>0.17119999999999999</v>
      </c>
      <c r="AJ7" s="64">
        <v>0.1714</v>
      </c>
      <c r="AK7" s="207">
        <v>-5.4399999999999997E-2</v>
      </c>
      <c r="AL7" s="207">
        <v>7.1199999999999999E-2</v>
      </c>
      <c r="AM7" s="105">
        <f t="shared" si="0"/>
        <v>6.8271378668962823E-2</v>
      </c>
      <c r="AO7" s="2" t="s">
        <v>14</v>
      </c>
      <c r="AP7" s="167">
        <v>40794</v>
      </c>
      <c r="AQ7" s="2" t="s">
        <v>126</v>
      </c>
      <c r="AR7" s="320">
        <v>37089</v>
      </c>
      <c r="AS7" s="320"/>
      <c r="AT7" s="320"/>
      <c r="AU7" s="110">
        <v>4.9000000000000002E-2</v>
      </c>
      <c r="AV7" s="79">
        <f>AU7/$AU$14</f>
        <v>0.1</v>
      </c>
      <c r="AW7" s="371">
        <v>-0.41370000000000001</v>
      </c>
      <c r="AX7" s="367">
        <v>0.40660000000000002</v>
      </c>
      <c r="AY7" s="367">
        <v>0.25359999999999999</v>
      </c>
      <c r="AZ7" s="371">
        <v>-1.77E-2</v>
      </c>
      <c r="BA7" s="284">
        <v>0.1719</v>
      </c>
      <c r="BB7" s="284">
        <v>0.34749999999999998</v>
      </c>
      <c r="BC7" s="8">
        <v>0.13089999999999999</v>
      </c>
      <c r="BD7" s="14">
        <v>-2.46E-2</v>
      </c>
      <c r="BE7" s="8">
        <v>0.1384</v>
      </c>
      <c r="BF7" s="8">
        <v>0.18459999999999999</v>
      </c>
      <c r="BG7" s="388">
        <v>-1.5299999999999999E-2</v>
      </c>
      <c r="BH7" s="375">
        <v>0.1341</v>
      </c>
      <c r="BI7" s="105">
        <f t="shared" si="1"/>
        <v>8.9616663368370819E-2</v>
      </c>
      <c r="BK7" s="94" t="s">
        <v>4</v>
      </c>
      <c r="BL7" s="307">
        <v>37035</v>
      </c>
      <c r="BM7" s="15"/>
      <c r="BN7" s="15"/>
      <c r="BO7" s="110">
        <v>0.12989999999999999</v>
      </c>
      <c r="BP7" s="79">
        <f>BO7/$BO$14</f>
        <v>0.43170488534396811</v>
      </c>
      <c r="BQ7" s="321">
        <v>-0.36980000000000002</v>
      </c>
      <c r="BR7" s="284">
        <v>0.28889999999999999</v>
      </c>
      <c r="BS7" s="284">
        <v>0.17419999999999999</v>
      </c>
      <c r="BT7" s="284">
        <v>9.7000000000000003E-3</v>
      </c>
      <c r="BU7" s="284">
        <v>0.16450000000000001</v>
      </c>
      <c r="BV7" s="284">
        <v>0.33450000000000002</v>
      </c>
      <c r="BW7" s="8">
        <v>0.12540000000000001</v>
      </c>
      <c r="BX7" s="8">
        <v>3.5999999999999999E-3</v>
      </c>
      <c r="BY7" s="8">
        <v>0.1283</v>
      </c>
      <c r="BZ7" s="8">
        <v>0.21210000000000001</v>
      </c>
      <c r="CA7" s="327">
        <v>-5.21E-2</v>
      </c>
      <c r="CB7" s="207">
        <v>0.10829999999999999</v>
      </c>
      <c r="CC7" s="105">
        <f t="shared" si="2"/>
        <v>8.0817729173476849E-2</v>
      </c>
      <c r="CE7" s="94" t="s">
        <v>35</v>
      </c>
      <c r="CF7" s="320">
        <v>41501</v>
      </c>
      <c r="CG7" s="15" t="s">
        <v>133</v>
      </c>
      <c r="CH7" s="320">
        <v>38705</v>
      </c>
      <c r="CI7" s="15"/>
      <c r="CJ7" s="15"/>
      <c r="CK7" s="110">
        <v>0.14030000000000001</v>
      </c>
      <c r="CL7" s="79">
        <f>CK7/$CK$14</f>
        <v>0.37553533190578164</v>
      </c>
      <c r="CM7" s="371">
        <v>-0.4</v>
      </c>
      <c r="CN7" s="367">
        <v>0.41760000000000003</v>
      </c>
      <c r="CO7" s="367">
        <v>0.19670000000000001</v>
      </c>
      <c r="CP7" s="371">
        <v>-4.1999999999999997E-3</v>
      </c>
      <c r="CQ7" s="367">
        <v>0.16789999999999999</v>
      </c>
      <c r="CR7" s="367">
        <v>0.35139999999999999</v>
      </c>
      <c r="CS7" s="8">
        <v>0.1244</v>
      </c>
      <c r="CT7" s="14">
        <v>-2.98E-2</v>
      </c>
      <c r="CU7" s="8">
        <v>0.16400000000000001</v>
      </c>
      <c r="CV7" s="8">
        <v>0.1711</v>
      </c>
      <c r="CW7" s="207">
        <v>-7.3099999999999998E-2</v>
      </c>
      <c r="CX7" s="207">
        <v>7.8600000000000003E-2</v>
      </c>
      <c r="CY7" s="105">
        <f t="shared" si="3"/>
        <v>7.8843212352521341E-2</v>
      </c>
      <c r="DA7" s="94"/>
      <c r="DB7" s="15"/>
      <c r="DC7" s="15"/>
      <c r="DD7" s="15"/>
      <c r="DE7" s="110"/>
      <c r="DF7" s="79"/>
      <c r="DG7" s="304"/>
      <c r="DH7" s="304"/>
      <c r="DI7" s="304"/>
      <c r="DJ7" s="304"/>
      <c r="DK7" s="304"/>
      <c r="DL7" s="304"/>
      <c r="DM7" s="8"/>
      <c r="DN7" s="8"/>
      <c r="DO7" s="8"/>
      <c r="DP7" s="8"/>
      <c r="DQ7" s="38"/>
      <c r="DR7" s="38"/>
      <c r="DS7" s="105"/>
      <c r="DU7" s="94" t="s">
        <v>50</v>
      </c>
      <c r="DV7" s="307">
        <v>37207</v>
      </c>
      <c r="DW7" s="15"/>
      <c r="DX7" s="15"/>
      <c r="DY7" s="15"/>
      <c r="DZ7" s="15"/>
      <c r="EA7" s="110">
        <v>2.5000000000000001E-2</v>
      </c>
      <c r="EB7" s="79">
        <f>EA7/$EA$14</f>
        <v>6.7990209409844987E-2</v>
      </c>
      <c r="EC7" s="349">
        <v>-0.40289999999999998</v>
      </c>
      <c r="ED7" s="304">
        <v>0.36449999999999999</v>
      </c>
      <c r="EE7" s="304">
        <v>0.27639999999999998</v>
      </c>
      <c r="EF7" s="349">
        <v>-1.72E-2</v>
      </c>
      <c r="EG7" s="304">
        <v>0.1507</v>
      </c>
      <c r="EH7" s="304">
        <v>0.44590000000000002</v>
      </c>
      <c r="EI7" s="8">
        <v>4.0800000000000003E-2</v>
      </c>
      <c r="EJ7" s="8">
        <v>-4.2200000000000001E-2</v>
      </c>
      <c r="EK7" s="8">
        <v>0.12470000000000001</v>
      </c>
      <c r="EL7" s="8">
        <v>0.23100000000000001</v>
      </c>
      <c r="EM7" s="207">
        <v>-2.3900000000000001E-2</v>
      </c>
      <c r="EN7" s="207">
        <v>0.13589999999999999</v>
      </c>
      <c r="EO7" s="105">
        <f t="shared" si="5"/>
        <v>8.7377929896637507E-2</v>
      </c>
      <c r="EQ7" s="94" t="s">
        <v>61</v>
      </c>
      <c r="ER7" s="325">
        <v>40120</v>
      </c>
      <c r="ES7" s="15" t="s">
        <v>142</v>
      </c>
      <c r="ET7" s="320">
        <v>36689</v>
      </c>
      <c r="EU7" s="320"/>
      <c r="EV7" s="320"/>
      <c r="EW7" s="132">
        <v>0.1109</v>
      </c>
      <c r="EX7" s="145">
        <f>EW7/$EW$14</f>
        <v>0.33025610482430018</v>
      </c>
      <c r="EY7" s="371">
        <v>-0.37069999999999997</v>
      </c>
      <c r="EZ7" s="367">
        <v>0.28239999999999998</v>
      </c>
      <c r="FA7" s="284">
        <v>0.1709</v>
      </c>
      <c r="FB7" s="284">
        <v>1.37E-2</v>
      </c>
      <c r="FC7" s="284">
        <v>0.16350000000000001</v>
      </c>
      <c r="FD7" s="284">
        <v>0.33200000000000002</v>
      </c>
      <c r="FE7" s="53">
        <v>0.12690000000000001</v>
      </c>
      <c r="FF7" s="64">
        <v>3.8999999999999998E-3</v>
      </c>
      <c r="FG7" s="64">
        <v>0.12659999999999999</v>
      </c>
      <c r="FH7" s="64">
        <v>0.21199999999999999</v>
      </c>
      <c r="FI7" s="207">
        <v>-5.2999999999999999E-2</v>
      </c>
      <c r="FJ7" s="207">
        <v>0.1085</v>
      </c>
      <c r="FK7" s="105">
        <f t="shared" si="6"/>
        <v>7.998412252231013E-2</v>
      </c>
      <c r="FM7" s="94"/>
      <c r="FN7" s="325"/>
      <c r="FO7" s="15"/>
      <c r="FP7" s="320"/>
      <c r="FQ7" s="132"/>
      <c r="FR7" s="145"/>
      <c r="FS7" s="393"/>
      <c r="FT7" s="394"/>
      <c r="FU7" s="284"/>
      <c r="FV7" s="284"/>
      <c r="FW7" s="284"/>
      <c r="FX7" s="284"/>
      <c r="FY7" s="53"/>
      <c r="FZ7" s="64"/>
      <c r="GA7" s="64"/>
      <c r="GB7" s="64"/>
      <c r="GC7" s="207"/>
      <c r="GD7" s="207"/>
      <c r="GE7" s="105"/>
      <c r="GG7" s="94"/>
      <c r="GH7" s="325"/>
      <c r="GI7" s="15"/>
      <c r="GJ7" s="320"/>
      <c r="GK7" s="132"/>
      <c r="GL7" s="145"/>
      <c r="GM7" s="393"/>
      <c r="GN7" s="394"/>
      <c r="GO7" s="284"/>
      <c r="GP7" s="284"/>
      <c r="GQ7" s="284"/>
      <c r="GR7" s="284"/>
      <c r="GS7" s="53"/>
      <c r="GT7" s="64"/>
      <c r="GU7" s="64"/>
      <c r="GV7" s="64"/>
      <c r="GW7" s="207"/>
      <c r="GX7" s="207"/>
      <c r="GY7" s="105"/>
      <c r="HA7" s="94" t="s">
        <v>169</v>
      </c>
      <c r="HB7" s="325">
        <v>36143</v>
      </c>
      <c r="HC7" s="15"/>
      <c r="HD7" s="320"/>
      <c r="HE7" s="132">
        <v>0.2</v>
      </c>
      <c r="HF7" s="145">
        <f>HE7/HE14</f>
        <v>0.44444444444444448</v>
      </c>
      <c r="HG7" s="327">
        <v>-0.4158</v>
      </c>
      <c r="HH7" s="207">
        <v>0.31069999999999998</v>
      </c>
      <c r="HI7" s="207">
        <v>0.2157</v>
      </c>
      <c r="HJ7" s="327">
        <v>-3.0700000000000002E-2</v>
      </c>
      <c r="HK7" s="207">
        <v>0.2223</v>
      </c>
      <c r="HL7" s="207">
        <v>0.40310000000000001</v>
      </c>
      <c r="HM7" s="207">
        <v>9.9299999999999999E-2</v>
      </c>
      <c r="HN7" s="207">
        <v>-2.7400000000000001E-2</v>
      </c>
      <c r="HO7" s="207">
        <v>0.17169999999999999</v>
      </c>
      <c r="HP7" s="207">
        <v>0.1701</v>
      </c>
      <c r="HQ7" s="207">
        <v>-0.1023</v>
      </c>
      <c r="HR7" s="207">
        <v>7.8299999999999995E-2</v>
      </c>
      <c r="HS7" s="105">
        <f t="shared" si="9"/>
        <v>7.131977812014445E-2</v>
      </c>
    </row>
    <row r="8" spans="1:227" x14ac:dyDescent="0.2">
      <c r="F8" s="82"/>
      <c r="G8" s="16"/>
      <c r="H8" s="16"/>
      <c r="I8" s="16"/>
      <c r="J8" s="16"/>
      <c r="K8" s="16"/>
      <c r="L8" s="16"/>
      <c r="M8" s="8"/>
      <c r="N8" s="8"/>
      <c r="O8" s="8"/>
      <c r="P8" s="8"/>
      <c r="Q8" s="38"/>
      <c r="R8" s="38"/>
      <c r="S8" s="105"/>
      <c r="U8" s="94" t="s">
        <v>101</v>
      </c>
      <c r="V8" s="307">
        <v>38012</v>
      </c>
      <c r="W8" s="15"/>
      <c r="X8" s="15"/>
      <c r="Y8" s="132">
        <v>4.5999999999999999E-2</v>
      </c>
      <c r="Z8" s="145">
        <f>Y8/$Y$14</f>
        <v>0.11031175059952039</v>
      </c>
      <c r="AA8" s="359">
        <v>-0.32200000000000001</v>
      </c>
      <c r="AB8" s="278">
        <v>0.30919999999999997</v>
      </c>
      <c r="AC8" s="278">
        <v>0.251</v>
      </c>
      <c r="AD8" s="359">
        <v>-4.2299999999999997E-2</v>
      </c>
      <c r="AE8" s="278">
        <v>0.1898</v>
      </c>
      <c r="AF8" s="278">
        <v>0.36549999999999999</v>
      </c>
      <c r="AG8" s="53">
        <v>0.1055</v>
      </c>
      <c r="AH8" s="64">
        <v>-4.7600000000000003E-2</v>
      </c>
      <c r="AI8" s="64">
        <v>0.249</v>
      </c>
      <c r="AJ8" s="64">
        <v>0.11799999999999999</v>
      </c>
      <c r="AK8" s="207">
        <v>-0.1226</v>
      </c>
      <c r="AL8" s="207">
        <v>8.2299999999999998E-2</v>
      </c>
      <c r="AM8" s="105">
        <f t="shared" si="0"/>
        <v>8.0180359158473991E-2</v>
      </c>
      <c r="AO8" s="2" t="s">
        <v>15</v>
      </c>
      <c r="AP8" s="167">
        <v>40667</v>
      </c>
      <c r="AQ8" s="2" t="s">
        <v>127</v>
      </c>
      <c r="AR8" s="320">
        <v>33991</v>
      </c>
      <c r="AS8" s="320"/>
      <c r="AT8" s="320"/>
      <c r="AU8" s="110">
        <v>0.40179999999999999</v>
      </c>
      <c r="AV8" s="79">
        <f>AU8/$AU$14</f>
        <v>0.82</v>
      </c>
      <c r="AW8" s="371">
        <v>-0.36809999999999998</v>
      </c>
      <c r="AX8" s="367">
        <v>0.2636</v>
      </c>
      <c r="AY8" s="367">
        <v>0.15060000000000001</v>
      </c>
      <c r="AZ8" s="367">
        <v>1.89E-2</v>
      </c>
      <c r="BA8" s="284">
        <v>0.15959999999999999</v>
      </c>
      <c r="BB8" s="284">
        <v>0.32350000000000001</v>
      </c>
      <c r="BC8" s="8">
        <v>0.13650000000000001</v>
      </c>
      <c r="BD8" s="8">
        <v>1.3599999999999999E-2</v>
      </c>
      <c r="BE8" s="8">
        <v>0.1193</v>
      </c>
      <c r="BF8" s="8">
        <v>0.21790000000000001</v>
      </c>
      <c r="BG8" s="265">
        <v>2.98E-2</v>
      </c>
      <c r="BH8" s="375">
        <v>0.10630000000000001</v>
      </c>
      <c r="BI8" s="105">
        <f t="shared" si="1"/>
        <v>8.6199087315590894E-2</v>
      </c>
      <c r="BK8" s="94" t="s">
        <v>21</v>
      </c>
      <c r="BL8" s="307">
        <v>38012</v>
      </c>
      <c r="BM8" s="15"/>
      <c r="BN8" s="15"/>
      <c r="BO8" s="110">
        <v>0.1399</v>
      </c>
      <c r="BP8" s="79">
        <f>BO8/$BO$14</f>
        <v>0.4649385177799934</v>
      </c>
      <c r="BQ8" s="349">
        <v>-0.35870000000000002</v>
      </c>
      <c r="BR8" s="304">
        <v>0.1986</v>
      </c>
      <c r="BS8" s="304">
        <v>0.1454</v>
      </c>
      <c r="BT8" s="304">
        <v>1.11E-2</v>
      </c>
      <c r="BU8" s="304">
        <v>0.15190000000000001</v>
      </c>
      <c r="BV8" s="304">
        <v>0.33100000000000002</v>
      </c>
      <c r="BW8" s="8">
        <v>0.13170000000000001</v>
      </c>
      <c r="BX8" s="14">
        <v>-9.7999999999999997E-3</v>
      </c>
      <c r="BY8" s="8">
        <v>0.17119999999999999</v>
      </c>
      <c r="BZ8" s="8">
        <v>0.1714</v>
      </c>
      <c r="CA8" s="327">
        <v>-5.4399999999999997E-2</v>
      </c>
      <c r="CB8" s="207">
        <v>7.1199999999999999E-2</v>
      </c>
      <c r="CC8" s="105">
        <f t="shared" si="2"/>
        <v>6.8271378668962823E-2</v>
      </c>
      <c r="CE8" s="94" t="s">
        <v>36</v>
      </c>
      <c r="CF8" s="320">
        <v>40120</v>
      </c>
      <c r="CG8" s="15" t="s">
        <v>134</v>
      </c>
      <c r="CH8" s="320">
        <v>36668</v>
      </c>
      <c r="CI8" s="15"/>
      <c r="CJ8" s="15"/>
      <c r="CK8" s="110">
        <v>4.5100000000000001E-2</v>
      </c>
      <c r="CL8" s="79">
        <f>CK8/$CK$14</f>
        <v>0.12071734475374733</v>
      </c>
      <c r="CM8" s="371">
        <v>-0.31519999999999998</v>
      </c>
      <c r="CN8" s="367">
        <v>0.25879999999999997</v>
      </c>
      <c r="CO8" s="284">
        <v>0.28610000000000002</v>
      </c>
      <c r="CP8" s="321">
        <v>-3.09E-2</v>
      </c>
      <c r="CQ8" s="284">
        <v>0.1832</v>
      </c>
      <c r="CR8" s="284">
        <v>0.39510000000000001</v>
      </c>
      <c r="CS8" s="8">
        <v>6.5500000000000003E-2</v>
      </c>
      <c r="CT8" s="14">
        <v>-4.1599999999999998E-2</v>
      </c>
      <c r="CU8" s="8">
        <v>0.1996</v>
      </c>
      <c r="CV8" s="8">
        <v>0.14929999999999999</v>
      </c>
      <c r="CW8" s="207">
        <v>-0.1177</v>
      </c>
      <c r="CX8" s="207">
        <v>0.1085</v>
      </c>
      <c r="CY8" s="105">
        <f t="shared" si="3"/>
        <v>8.1342948631843548E-2</v>
      </c>
      <c r="DA8" s="94"/>
      <c r="DB8" s="15"/>
      <c r="DC8" s="15"/>
      <c r="DD8" s="15"/>
      <c r="DE8" s="110"/>
      <c r="DF8" s="79"/>
      <c r="DG8" s="304"/>
      <c r="DH8" s="304"/>
      <c r="DI8" s="304"/>
      <c r="DJ8" s="304"/>
      <c r="DK8" s="304"/>
      <c r="DL8" s="304"/>
      <c r="DM8" s="8"/>
      <c r="DN8" s="8"/>
      <c r="DO8" s="8"/>
      <c r="DP8" s="8"/>
      <c r="DQ8" s="38"/>
      <c r="DR8" s="38"/>
      <c r="DS8" s="105"/>
      <c r="DU8" s="94" t="s">
        <v>51</v>
      </c>
      <c r="DV8" s="307">
        <v>37116</v>
      </c>
      <c r="DW8" s="15"/>
      <c r="DX8" s="15"/>
      <c r="DY8" s="15"/>
      <c r="DZ8" s="15"/>
      <c r="EA8" s="110">
        <v>5.8999999999999997E-2</v>
      </c>
      <c r="EB8" s="79">
        <f>EA8/$EA$14</f>
        <v>0.16045689420723414</v>
      </c>
      <c r="EC8" s="349">
        <v>-0.37690000000000001</v>
      </c>
      <c r="ED8" s="304">
        <v>0.35139999999999999</v>
      </c>
      <c r="EE8" s="304">
        <v>0.1174</v>
      </c>
      <c r="EF8" s="349">
        <v>-5.3E-3</v>
      </c>
      <c r="EG8" s="304">
        <v>0.18540000000000001</v>
      </c>
      <c r="EH8" s="304">
        <v>0.35709999999999997</v>
      </c>
      <c r="EI8" s="8">
        <v>0.13200000000000001</v>
      </c>
      <c r="EJ8" s="8">
        <v>8.6099999999999996E-2</v>
      </c>
      <c r="EK8" s="8">
        <v>-5.8999999999999999E-3</v>
      </c>
      <c r="EL8" s="8">
        <v>0.31740000000000002</v>
      </c>
      <c r="EM8" s="207">
        <v>7.4999999999999997E-3</v>
      </c>
      <c r="EN8" s="207">
        <v>0.1439</v>
      </c>
      <c r="EO8" s="105">
        <f t="shared" si="5"/>
        <v>9.4169590362509048E-2</v>
      </c>
      <c r="EQ8" s="94" t="s">
        <v>4</v>
      </c>
      <c r="ER8" s="307">
        <v>37035</v>
      </c>
      <c r="ES8" s="15"/>
      <c r="ET8" s="15"/>
      <c r="EU8" s="15"/>
      <c r="EV8" s="15"/>
      <c r="EW8" s="132">
        <v>0.112</v>
      </c>
      <c r="EX8" s="145">
        <f>EW8/$EW$14</f>
        <v>0.3335318642048839</v>
      </c>
      <c r="EY8" s="321">
        <v>-0.36980000000000002</v>
      </c>
      <c r="EZ8" s="284">
        <v>0.28889999999999999</v>
      </c>
      <c r="FA8" s="284">
        <v>0.17419999999999999</v>
      </c>
      <c r="FB8" s="284">
        <v>9.7000000000000003E-3</v>
      </c>
      <c r="FC8" s="284">
        <v>0.16450000000000001</v>
      </c>
      <c r="FD8" s="284">
        <v>0.33450000000000002</v>
      </c>
      <c r="FE8" s="53">
        <v>0.12540000000000001</v>
      </c>
      <c r="FF8" s="64">
        <v>3.5999999999999999E-3</v>
      </c>
      <c r="FG8" s="64">
        <v>0.1283</v>
      </c>
      <c r="FH8" s="64">
        <v>0.21210000000000001</v>
      </c>
      <c r="FI8" s="207">
        <v>-5.21E-2</v>
      </c>
      <c r="FJ8" s="207">
        <v>0.10829999999999999</v>
      </c>
      <c r="FK8" s="105">
        <f t="shared" si="6"/>
        <v>8.0817729173476849E-2</v>
      </c>
      <c r="FM8" s="94"/>
      <c r="FN8" s="307"/>
      <c r="FO8" s="15"/>
      <c r="FP8" s="15"/>
      <c r="FQ8" s="132"/>
      <c r="FR8" s="145"/>
      <c r="FS8" s="321"/>
      <c r="FT8" s="284"/>
      <c r="FU8" s="284"/>
      <c r="FV8" s="284"/>
      <c r="FW8" s="284"/>
      <c r="FX8" s="284"/>
      <c r="FY8" s="53"/>
      <c r="FZ8" s="64"/>
      <c r="GA8" s="64"/>
      <c r="GB8" s="64"/>
      <c r="GC8" s="207"/>
      <c r="GD8" s="207"/>
      <c r="GE8" s="105"/>
      <c r="GG8" s="94"/>
      <c r="GH8" s="307"/>
      <c r="GI8" s="15"/>
      <c r="GJ8" s="15"/>
      <c r="GK8" s="132"/>
      <c r="GL8" s="145"/>
      <c r="GM8" s="321"/>
      <c r="GN8" s="284"/>
      <c r="GO8" s="284"/>
      <c r="GP8" s="284"/>
      <c r="GQ8" s="284"/>
      <c r="GR8" s="284"/>
      <c r="GS8" s="53"/>
      <c r="GT8" s="64"/>
      <c r="GU8" s="64"/>
      <c r="GV8" s="64"/>
      <c r="GW8" s="207"/>
      <c r="GX8" s="207"/>
      <c r="GY8" s="105"/>
      <c r="HA8" s="94" t="s">
        <v>173</v>
      </c>
      <c r="HB8" s="307">
        <v>39603</v>
      </c>
      <c r="HC8" s="15" t="s">
        <v>140</v>
      </c>
      <c r="HD8" s="293">
        <v>37004</v>
      </c>
      <c r="HE8" s="132">
        <v>0.05</v>
      </c>
      <c r="HF8" s="145">
        <f>HE8/HE14</f>
        <v>0.11111111111111112</v>
      </c>
      <c r="HG8" s="376">
        <v>-0.38829999999999998</v>
      </c>
      <c r="HH8" s="207">
        <v>0.32669999999999999</v>
      </c>
      <c r="HI8" s="207">
        <v>0.2379</v>
      </c>
      <c r="HJ8" s="207">
        <v>1.8100000000000002E-2</v>
      </c>
      <c r="HK8" s="207">
        <v>0.23169999999999999</v>
      </c>
      <c r="HL8" s="207">
        <v>1.77E-2</v>
      </c>
      <c r="HM8" s="207">
        <v>0.22739999999999999</v>
      </c>
      <c r="HN8" s="207">
        <v>6.8999999999999999E-3</v>
      </c>
      <c r="HO8" s="207">
        <v>6.5600000000000006E-2</v>
      </c>
      <c r="HP8" s="207">
        <v>9.1999999999999998E-2</v>
      </c>
      <c r="HQ8" s="207">
        <v>-4.1500000000000002E-2</v>
      </c>
      <c r="HR8" s="207">
        <v>0.151</v>
      </c>
      <c r="HS8" s="105">
        <f t="shared" si="9"/>
        <v>6.4168489307272925E-2</v>
      </c>
    </row>
    <row r="9" spans="1:227" x14ac:dyDescent="0.2">
      <c r="F9" s="82"/>
      <c r="G9" s="16"/>
      <c r="H9" s="16"/>
      <c r="I9" s="16"/>
      <c r="J9" s="16"/>
      <c r="K9" s="16"/>
      <c r="L9" s="16"/>
      <c r="M9" s="8"/>
      <c r="N9" s="8"/>
      <c r="O9" s="8"/>
      <c r="P9" s="8"/>
      <c r="Q9" s="38"/>
      <c r="R9" s="38"/>
      <c r="S9" s="105"/>
      <c r="U9" s="94" t="s">
        <v>104</v>
      </c>
      <c r="V9" s="307">
        <v>38946</v>
      </c>
      <c r="W9" s="15"/>
      <c r="X9" s="15"/>
      <c r="Y9" s="133">
        <v>5.3999999999999999E-2</v>
      </c>
      <c r="Z9" s="145">
        <f>Y9/$Y$14</f>
        <v>0.12949640287769784</v>
      </c>
      <c r="AA9" s="359">
        <v>-0.36649999999999999</v>
      </c>
      <c r="AB9" s="278">
        <v>0.38229999999999997</v>
      </c>
      <c r="AC9" s="278">
        <v>0.21759999999999999</v>
      </c>
      <c r="AD9" s="359">
        <v>-4.0000000000000001E-3</v>
      </c>
      <c r="AE9" s="278">
        <v>0.16020000000000001</v>
      </c>
      <c r="AF9" s="278">
        <v>0.37759999999999999</v>
      </c>
      <c r="AG9" s="53">
        <v>0.1396</v>
      </c>
      <c r="AH9" s="53">
        <v>-1.89E-2</v>
      </c>
      <c r="AI9" s="53">
        <v>0.154</v>
      </c>
      <c r="AJ9" s="53">
        <v>0.17069999999999999</v>
      </c>
      <c r="AK9" s="207">
        <v>-0.1245</v>
      </c>
      <c r="AL9" s="207">
        <v>9.5299999999999996E-2</v>
      </c>
      <c r="AM9" s="105">
        <f t="shared" si="0"/>
        <v>8.1981244796827779E-2</v>
      </c>
      <c r="AU9" s="110"/>
      <c r="AV9" s="79"/>
      <c r="AW9" s="304"/>
      <c r="AX9" s="304"/>
      <c r="AY9" s="304"/>
      <c r="AZ9" s="304"/>
      <c r="BA9" s="304"/>
      <c r="BB9" s="304"/>
      <c r="BC9" s="8"/>
      <c r="BD9" s="8"/>
      <c r="BE9" s="8"/>
      <c r="BF9" s="8"/>
      <c r="BG9" s="38"/>
      <c r="BH9" s="38"/>
      <c r="BI9" s="38"/>
      <c r="BO9" s="88"/>
      <c r="BP9" s="79"/>
      <c r="BQ9" s="304"/>
      <c r="BR9" s="304"/>
      <c r="BS9" s="304"/>
      <c r="BT9" s="304"/>
      <c r="BU9" s="304"/>
      <c r="BV9" s="304"/>
      <c r="BW9" s="38"/>
      <c r="BX9" s="8"/>
      <c r="BY9" s="8"/>
      <c r="BZ9" s="8"/>
      <c r="CA9" s="38"/>
      <c r="CB9" s="38"/>
      <c r="CC9" s="38"/>
      <c r="CE9" s="94" t="s">
        <v>37</v>
      </c>
      <c r="CF9" s="320">
        <v>40120</v>
      </c>
      <c r="CG9" s="15" t="s">
        <v>127</v>
      </c>
      <c r="CH9" s="320">
        <v>33991</v>
      </c>
      <c r="CI9" s="15"/>
      <c r="CJ9" s="15"/>
      <c r="CK9" s="110">
        <v>0.1145</v>
      </c>
      <c r="CL9" s="79">
        <f>CK9/$CK$14</f>
        <v>0.30647751605995721</v>
      </c>
      <c r="CM9" s="371">
        <v>-0.36809999999999998</v>
      </c>
      <c r="CN9" s="367">
        <v>0.2636</v>
      </c>
      <c r="CO9" s="284">
        <v>0.15909999999999999</v>
      </c>
      <c r="CP9" s="284">
        <v>1.55E-2</v>
      </c>
      <c r="CQ9" s="284">
        <v>0.16089999999999999</v>
      </c>
      <c r="CR9" s="284">
        <v>0.32429999999999998</v>
      </c>
      <c r="CS9" s="8">
        <v>0.1333</v>
      </c>
      <c r="CT9" s="8">
        <v>1.04E-2</v>
      </c>
      <c r="CU9" s="8">
        <v>0.1188</v>
      </c>
      <c r="CV9" s="8">
        <v>0.21940000000000001</v>
      </c>
      <c r="CW9" s="207">
        <v>-4.53E-2</v>
      </c>
      <c r="CX9" s="207">
        <v>0.1082</v>
      </c>
      <c r="CY9" s="105">
        <f t="shared" si="3"/>
        <v>7.9232249527506182E-2</v>
      </c>
      <c r="DA9" s="94"/>
      <c r="DB9" s="15"/>
      <c r="DC9" s="15"/>
      <c r="DD9" s="15"/>
      <c r="DE9" s="110"/>
      <c r="DF9" s="79"/>
      <c r="DG9" s="304"/>
      <c r="DH9" s="304"/>
      <c r="DI9" s="304"/>
      <c r="DJ9" s="304"/>
      <c r="DK9" s="304"/>
      <c r="DL9" s="304"/>
      <c r="DM9" s="8"/>
      <c r="DN9" s="8"/>
      <c r="DO9" s="8"/>
      <c r="DP9" s="8"/>
      <c r="DQ9" s="38"/>
      <c r="DR9" s="38"/>
      <c r="DS9" s="105"/>
      <c r="DU9" s="94" t="s">
        <v>52</v>
      </c>
      <c r="DV9" s="307">
        <v>34925</v>
      </c>
      <c r="DW9" s="15"/>
      <c r="DX9" s="15"/>
      <c r="DY9" s="15"/>
      <c r="DZ9" s="15"/>
      <c r="EA9" s="110">
        <v>2.4E-2</v>
      </c>
      <c r="EB9" s="79">
        <f>EA9/$EA$14</f>
        <v>6.5270601033451184E-2</v>
      </c>
      <c r="EC9" s="349">
        <v>-0.41510000000000002</v>
      </c>
      <c r="ED9" s="304">
        <v>0.3206</v>
      </c>
      <c r="EE9" s="304">
        <v>0.21379999999999999</v>
      </c>
      <c r="EF9" s="304">
        <v>1.17E-2</v>
      </c>
      <c r="EG9" s="304">
        <v>0.189</v>
      </c>
      <c r="EH9" s="304">
        <v>0.41539999999999999</v>
      </c>
      <c r="EI9" s="8">
        <v>0.1368</v>
      </c>
      <c r="EJ9" s="8">
        <v>-1.41E-2</v>
      </c>
      <c r="EK9" s="8">
        <v>0.1792</v>
      </c>
      <c r="EL9" s="8">
        <v>0.13780000000000001</v>
      </c>
      <c r="EM9" s="207">
        <v>-0.1191</v>
      </c>
      <c r="EN9" s="207">
        <v>0.1031</v>
      </c>
      <c r="EO9" s="105">
        <f t="shared" si="5"/>
        <v>7.7006239205207772E-2</v>
      </c>
      <c r="EQ9" s="94"/>
      <c r="ER9" s="15"/>
      <c r="ES9" s="15"/>
      <c r="ET9" s="15"/>
      <c r="EU9" s="15"/>
      <c r="EV9" s="15"/>
      <c r="EW9" s="133"/>
      <c r="EX9" s="145"/>
      <c r="EY9" s="278"/>
      <c r="EZ9" s="278"/>
      <c r="FA9" s="278"/>
      <c r="FB9" s="278"/>
      <c r="FC9" s="278"/>
      <c r="FD9" s="278"/>
      <c r="FE9" s="53"/>
      <c r="FF9" s="53"/>
      <c r="FG9" s="53"/>
      <c r="FH9" s="53"/>
      <c r="FI9" s="65"/>
      <c r="FJ9" s="65"/>
      <c r="FK9" s="65"/>
      <c r="FM9" s="94"/>
      <c r="FN9" s="15"/>
      <c r="FO9" s="15"/>
      <c r="FP9" s="15"/>
      <c r="FQ9" s="133"/>
      <c r="FR9" s="145"/>
      <c r="FS9" s="278"/>
      <c r="FT9" s="278"/>
      <c r="FU9" s="278"/>
      <c r="FV9" s="278"/>
      <c r="FW9" s="278"/>
      <c r="FX9" s="278"/>
      <c r="FY9" s="53"/>
      <c r="FZ9" s="53"/>
      <c r="GA9" s="53"/>
      <c r="GB9" s="53"/>
      <c r="GC9" s="65"/>
      <c r="GD9" s="65"/>
      <c r="GE9" s="65"/>
      <c r="GG9" s="94"/>
      <c r="GH9" s="15"/>
      <c r="GI9" s="15"/>
      <c r="GJ9" s="15"/>
      <c r="GK9" s="133"/>
      <c r="GL9" s="145"/>
      <c r="GM9" s="278"/>
      <c r="GN9" s="278"/>
      <c r="GO9" s="278"/>
      <c r="GP9" s="278"/>
      <c r="GQ9" s="278"/>
      <c r="GR9" s="278"/>
      <c r="GS9" s="53"/>
      <c r="GT9" s="53"/>
      <c r="GU9" s="53"/>
      <c r="GV9" s="53"/>
      <c r="GW9" s="65"/>
      <c r="GX9" s="65"/>
      <c r="GY9" s="65"/>
      <c r="HA9" s="94"/>
      <c r="HB9" s="15"/>
      <c r="HC9" s="15"/>
      <c r="HD9" s="15"/>
      <c r="HE9" s="133"/>
      <c r="HF9" s="145"/>
      <c r="HG9" s="278"/>
      <c r="HH9" s="278"/>
      <c r="HI9" s="278"/>
      <c r="HJ9" s="278"/>
      <c r="HK9" s="278"/>
      <c r="HL9" s="278"/>
      <c r="HM9" s="53"/>
      <c r="HN9" s="53"/>
      <c r="HO9" s="53"/>
      <c r="HP9" s="53"/>
      <c r="HQ9" s="65"/>
      <c r="HR9" s="65"/>
      <c r="HS9" s="65"/>
    </row>
    <row r="10" spans="1:227" x14ac:dyDescent="0.2">
      <c r="F10" s="82"/>
      <c r="G10" s="16"/>
      <c r="H10" s="16"/>
      <c r="I10" s="16"/>
      <c r="J10" s="16"/>
      <c r="K10" s="16"/>
      <c r="L10" s="16"/>
      <c r="M10" s="8"/>
      <c r="N10" s="8"/>
      <c r="O10" s="8"/>
      <c r="P10" s="8"/>
      <c r="Q10" s="38"/>
      <c r="R10" s="38"/>
      <c r="S10" s="105"/>
      <c r="U10" s="94"/>
      <c r="V10" s="15"/>
      <c r="W10" s="15"/>
      <c r="X10" s="15"/>
      <c r="Y10" s="133"/>
      <c r="Z10" s="145"/>
      <c r="AA10" s="278"/>
      <c r="AB10" s="278"/>
      <c r="AC10" s="278"/>
      <c r="AD10" s="278"/>
      <c r="AE10" s="278"/>
      <c r="AF10" s="278"/>
      <c r="AG10" s="53"/>
      <c r="AH10" s="53"/>
      <c r="AI10" s="53"/>
      <c r="AJ10" s="53"/>
      <c r="AK10" s="38"/>
      <c r="AL10" s="38"/>
      <c r="AM10" s="65"/>
      <c r="AU10" s="110"/>
      <c r="AV10" s="79"/>
      <c r="AW10" s="304"/>
      <c r="AX10" s="304"/>
      <c r="AY10" s="304"/>
      <c r="AZ10" s="304"/>
      <c r="BA10" s="304"/>
      <c r="BB10" s="304"/>
      <c r="BC10" s="7"/>
      <c r="BD10" s="7"/>
      <c r="BE10" s="7"/>
      <c r="BF10" s="7"/>
      <c r="BG10" s="36"/>
      <c r="BH10" s="36"/>
      <c r="BI10" s="38"/>
      <c r="BO10" s="88"/>
      <c r="BP10" s="79"/>
      <c r="BQ10" s="304"/>
      <c r="BR10" s="304"/>
      <c r="BS10" s="304"/>
      <c r="BT10" s="304"/>
      <c r="BU10" s="304"/>
      <c r="BV10" s="304"/>
      <c r="BW10" s="8"/>
      <c r="BX10" s="8"/>
      <c r="BY10" s="8"/>
      <c r="BZ10" s="8"/>
      <c r="CA10" s="38"/>
      <c r="CB10" s="38"/>
      <c r="CC10" s="38"/>
      <c r="CK10" s="88"/>
      <c r="CL10" s="79"/>
      <c r="CM10" s="304"/>
      <c r="CN10" s="304"/>
      <c r="CO10" s="304"/>
      <c r="CP10" s="304"/>
      <c r="CQ10" s="304"/>
      <c r="CR10" s="304"/>
      <c r="CS10" s="8"/>
      <c r="CT10" s="8"/>
      <c r="CU10" s="8"/>
      <c r="CV10" s="8"/>
      <c r="CW10" s="38"/>
      <c r="CX10" s="38"/>
      <c r="CY10" s="38"/>
      <c r="DA10" s="94"/>
      <c r="DB10" s="15"/>
      <c r="DC10" s="15"/>
      <c r="DD10" s="15"/>
      <c r="DE10" s="110"/>
      <c r="DF10" s="79"/>
      <c r="DG10" s="304"/>
      <c r="DH10" s="304"/>
      <c r="DI10" s="304"/>
      <c r="DJ10" s="304"/>
      <c r="DK10" s="304"/>
      <c r="DL10" s="304"/>
      <c r="DM10" s="8"/>
      <c r="DN10" s="8"/>
      <c r="DO10" s="8"/>
      <c r="DP10" s="8"/>
      <c r="DQ10" s="38"/>
      <c r="DR10" s="38"/>
      <c r="DS10" s="105"/>
      <c r="DU10" s="94" t="s">
        <v>53</v>
      </c>
      <c r="DV10" s="307">
        <v>36843</v>
      </c>
      <c r="DW10" s="15"/>
      <c r="DX10" s="15"/>
      <c r="DY10" s="15"/>
      <c r="DZ10" s="15"/>
      <c r="EA10" s="110">
        <v>0.20219999999999999</v>
      </c>
      <c r="EB10" s="79">
        <f>EA10/$EA$14</f>
        <v>0.5499048137068262</v>
      </c>
      <c r="EC10" s="349">
        <v>-0.36990000000000001</v>
      </c>
      <c r="ED10" s="304">
        <v>0.2883</v>
      </c>
      <c r="EE10" s="304">
        <v>0.1726</v>
      </c>
      <c r="EF10" s="304">
        <v>1.0800000000000001E-2</v>
      </c>
      <c r="EG10" s="304">
        <v>0.1638</v>
      </c>
      <c r="EH10" s="304">
        <v>0.3352</v>
      </c>
      <c r="EI10" s="8">
        <v>0.12559999999999999</v>
      </c>
      <c r="EJ10" s="8">
        <v>3.8999999999999998E-3</v>
      </c>
      <c r="EK10" s="8">
        <v>0.12659999999999999</v>
      </c>
      <c r="EL10" s="8">
        <v>0.2117</v>
      </c>
      <c r="EM10" s="207">
        <v>-5.1700000000000003E-2</v>
      </c>
      <c r="EN10" s="207">
        <v>0.1095</v>
      </c>
      <c r="EO10" s="105">
        <f t="shared" si="5"/>
        <v>8.0738854092603951E-2</v>
      </c>
      <c r="EQ10" s="94"/>
      <c r="ER10" s="15"/>
      <c r="ES10" s="15"/>
      <c r="ET10" s="15"/>
      <c r="EU10" s="15"/>
      <c r="EV10" s="15"/>
      <c r="EW10" s="133"/>
      <c r="EX10" s="145"/>
      <c r="EY10" s="278"/>
      <c r="EZ10" s="278"/>
      <c r="FA10" s="278"/>
      <c r="FB10" s="278"/>
      <c r="FC10" s="278"/>
      <c r="FD10" s="278"/>
      <c r="FE10" s="53"/>
      <c r="FF10" s="53"/>
      <c r="FG10" s="53"/>
      <c r="FH10" s="53"/>
      <c r="FI10" s="65"/>
      <c r="FJ10" s="65"/>
      <c r="FK10" s="65"/>
      <c r="FM10" s="94"/>
      <c r="FN10" s="15"/>
      <c r="FO10" s="15"/>
      <c r="FP10" s="15"/>
      <c r="FQ10" s="133"/>
      <c r="FR10" s="145"/>
      <c r="FS10" s="278"/>
      <c r="FT10" s="278"/>
      <c r="FU10" s="278"/>
      <c r="FV10" s="278"/>
      <c r="FW10" s="278"/>
      <c r="FX10" s="278"/>
      <c r="FY10" s="53"/>
      <c r="FZ10" s="53"/>
      <c r="GA10" s="53"/>
      <c r="GB10" s="53"/>
      <c r="GC10" s="65"/>
      <c r="GD10" s="65"/>
      <c r="GE10" s="65"/>
      <c r="GG10" s="94"/>
      <c r="GH10" s="15"/>
      <c r="GI10" s="15"/>
      <c r="GJ10" s="15"/>
      <c r="GK10" s="133"/>
      <c r="GL10" s="145"/>
      <c r="GM10" s="278"/>
      <c r="GN10" s="278"/>
      <c r="GO10" s="278"/>
      <c r="GP10" s="278"/>
      <c r="GQ10" s="278"/>
      <c r="GR10" s="278"/>
      <c r="GS10" s="53"/>
      <c r="GT10" s="53"/>
      <c r="GU10" s="53"/>
      <c r="GV10" s="53"/>
      <c r="GW10" s="65"/>
      <c r="GX10" s="65"/>
      <c r="GY10" s="65"/>
      <c r="HA10" s="94"/>
      <c r="HB10" s="15"/>
      <c r="HC10" s="15"/>
      <c r="HD10" s="15"/>
      <c r="HE10" s="133"/>
      <c r="HF10" s="145"/>
      <c r="HG10" s="278"/>
      <c r="HH10" s="278"/>
      <c r="HI10" s="278"/>
      <c r="HJ10" s="278"/>
      <c r="HK10" s="278"/>
      <c r="HL10" s="278"/>
      <c r="HM10" s="53"/>
      <c r="HN10" s="53"/>
      <c r="HO10" s="53"/>
      <c r="HP10" s="53"/>
      <c r="HQ10" s="65"/>
      <c r="HR10" s="65"/>
      <c r="HS10" s="65"/>
    </row>
    <row r="11" spans="1:227" x14ac:dyDescent="0.2">
      <c r="F11" s="82"/>
      <c r="G11" s="16"/>
      <c r="H11" s="16"/>
      <c r="I11" s="16"/>
      <c r="J11" s="16"/>
      <c r="K11" s="16"/>
      <c r="L11" s="16"/>
      <c r="M11" s="8"/>
      <c r="N11" s="8"/>
      <c r="O11" s="8"/>
      <c r="P11" s="8"/>
      <c r="Q11" s="38"/>
      <c r="R11" s="38"/>
      <c r="S11" s="105"/>
      <c r="Y11" s="133"/>
      <c r="Z11" s="145"/>
      <c r="AA11" s="278"/>
      <c r="AB11" s="278"/>
      <c r="AC11" s="278"/>
      <c r="AD11" s="278"/>
      <c r="AE11" s="278"/>
      <c r="AF11" s="278"/>
      <c r="AG11" s="53"/>
      <c r="AH11" s="53"/>
      <c r="AI11" s="53"/>
      <c r="AJ11" s="53"/>
      <c r="AK11" s="38"/>
      <c r="AL11" s="38"/>
      <c r="AM11" s="65"/>
      <c r="AU11" s="110"/>
      <c r="AV11" s="79"/>
      <c r="AW11" s="304"/>
      <c r="AX11" s="304"/>
      <c r="AY11" s="304"/>
      <c r="AZ11" s="304"/>
      <c r="BA11" s="304"/>
      <c r="BB11" s="304"/>
      <c r="BC11" s="7"/>
      <c r="BD11" s="7"/>
      <c r="BE11" s="7"/>
      <c r="BF11" s="7"/>
      <c r="BG11" s="36"/>
      <c r="BH11" s="36"/>
      <c r="BI11" s="38"/>
      <c r="BO11" s="88"/>
      <c r="BP11" s="79"/>
      <c r="BQ11" s="304"/>
      <c r="BR11" s="304"/>
      <c r="BS11" s="304"/>
      <c r="BT11" s="304"/>
      <c r="BU11" s="304"/>
      <c r="BV11" s="304"/>
      <c r="BW11" s="8"/>
      <c r="BX11" s="8"/>
      <c r="BY11" s="8"/>
      <c r="BZ11" s="8"/>
      <c r="CA11" s="38"/>
      <c r="CB11" s="38"/>
      <c r="CC11" s="38"/>
      <c r="CK11" s="88"/>
      <c r="CL11" s="79"/>
      <c r="CM11" s="304"/>
      <c r="CN11" s="304"/>
      <c r="CO11" s="304"/>
      <c r="CP11" s="304"/>
      <c r="CQ11" s="304"/>
      <c r="CR11" s="304"/>
      <c r="CS11" s="8"/>
      <c r="CT11" s="8"/>
      <c r="CU11" s="8"/>
      <c r="CV11" s="8"/>
      <c r="CW11" s="38"/>
      <c r="CX11" s="38"/>
      <c r="CY11" s="38"/>
      <c r="DE11" s="88"/>
      <c r="DF11" s="79"/>
      <c r="DG11" s="304"/>
      <c r="DH11" s="304"/>
      <c r="DI11" s="304"/>
      <c r="DJ11" s="304"/>
      <c r="DK11" s="304"/>
      <c r="DL11" s="304"/>
      <c r="DM11" s="8"/>
      <c r="DN11" s="8"/>
      <c r="DO11" s="8"/>
      <c r="DP11" s="8"/>
      <c r="DQ11" s="38"/>
      <c r="DR11" s="38"/>
      <c r="DS11" s="38"/>
      <c r="EA11" s="88"/>
      <c r="EB11" s="79"/>
      <c r="EC11" s="304"/>
      <c r="ED11" s="304"/>
      <c r="EE11" s="304"/>
      <c r="EF11" s="304"/>
      <c r="EG11" s="304"/>
      <c r="EH11" s="304"/>
      <c r="EI11" s="8"/>
      <c r="EJ11" s="8"/>
      <c r="EK11" s="8"/>
      <c r="EL11" s="8"/>
      <c r="EM11" s="38"/>
      <c r="EN11" s="38"/>
      <c r="EO11" s="38"/>
      <c r="EW11" s="133"/>
      <c r="EX11" s="145"/>
      <c r="EY11" s="278"/>
      <c r="EZ11" s="278"/>
      <c r="FA11" s="278"/>
      <c r="FB11" s="278"/>
      <c r="FC11" s="278"/>
      <c r="FD11" s="278"/>
      <c r="FE11" s="53"/>
      <c r="FF11" s="53"/>
      <c r="FG11" s="53"/>
      <c r="FH11" s="53"/>
      <c r="FI11" s="65"/>
      <c r="FJ11" s="65"/>
      <c r="FK11" s="65"/>
      <c r="FM11" s="92"/>
      <c r="FN11" s="27"/>
      <c r="FO11" s="27"/>
      <c r="FP11" s="27"/>
      <c r="FQ11" s="133"/>
      <c r="FR11" s="145"/>
      <c r="FS11" s="278"/>
      <c r="FT11" s="278"/>
      <c r="FU11" s="278"/>
      <c r="FV11" s="278"/>
      <c r="FW11" s="278"/>
      <c r="FX11" s="278"/>
      <c r="FY11" s="53"/>
      <c r="FZ11" s="53"/>
      <c r="GA11" s="53"/>
      <c r="GB11" s="53"/>
      <c r="GC11" s="65"/>
      <c r="GD11" s="65"/>
      <c r="GE11" s="65"/>
      <c r="GG11" s="92"/>
      <c r="GH11" s="27"/>
      <c r="GI11" s="27"/>
      <c r="GJ11" s="27"/>
      <c r="GK11" s="133"/>
      <c r="GL11" s="145"/>
      <c r="GM11" s="278"/>
      <c r="GN11" s="278"/>
      <c r="GO11" s="278"/>
      <c r="GP11" s="278"/>
      <c r="GQ11" s="278"/>
      <c r="GR11" s="278"/>
      <c r="GS11" s="53"/>
      <c r="GT11" s="53"/>
      <c r="GU11" s="53"/>
      <c r="GV11" s="53"/>
      <c r="GW11" s="65"/>
      <c r="GX11" s="65"/>
      <c r="GY11" s="65"/>
      <c r="HA11" s="92"/>
      <c r="HB11" s="27"/>
      <c r="HC11" s="27"/>
      <c r="HD11" s="27"/>
      <c r="HE11" s="133"/>
      <c r="HF11" s="145"/>
      <c r="HG11" s="278"/>
      <c r="HH11" s="278"/>
      <c r="HI11" s="278"/>
      <c r="HJ11" s="278"/>
      <c r="HK11" s="278"/>
      <c r="HL11" s="278"/>
      <c r="HM11" s="53"/>
      <c r="HN11" s="53"/>
      <c r="HO11" s="53"/>
      <c r="HP11" s="53"/>
      <c r="HQ11" s="65"/>
      <c r="HR11" s="65"/>
      <c r="HS11" s="65"/>
    </row>
    <row r="12" spans="1:227" x14ac:dyDescent="0.2">
      <c r="F12" s="82"/>
      <c r="G12" s="16"/>
      <c r="H12" s="16"/>
      <c r="I12" s="16"/>
      <c r="J12" s="16"/>
      <c r="K12" s="16"/>
      <c r="L12" s="16"/>
      <c r="M12" s="8"/>
      <c r="N12" s="8"/>
      <c r="O12" s="8"/>
      <c r="P12" s="8"/>
      <c r="Q12" s="38"/>
      <c r="R12" s="38"/>
      <c r="S12" s="105"/>
      <c r="Y12" s="133"/>
      <c r="Z12" s="145"/>
      <c r="AA12" s="278"/>
      <c r="AB12" s="278"/>
      <c r="AC12" s="278"/>
      <c r="AD12" s="278"/>
      <c r="AE12" s="278"/>
      <c r="AF12" s="278"/>
      <c r="AG12" s="53"/>
      <c r="AH12" s="53"/>
      <c r="AI12" s="53"/>
      <c r="AJ12" s="53"/>
      <c r="AK12" s="38"/>
      <c r="AL12" s="38"/>
      <c r="AM12" s="65"/>
      <c r="AU12" s="110"/>
      <c r="AV12" s="79"/>
      <c r="AW12" s="304"/>
      <c r="AX12" s="304"/>
      <c r="AY12" s="304"/>
      <c r="AZ12" s="304"/>
      <c r="BA12" s="304"/>
      <c r="BB12" s="304"/>
      <c r="BC12" s="7"/>
      <c r="BD12" s="7"/>
      <c r="BE12" s="7"/>
      <c r="BF12" s="7"/>
      <c r="BG12" s="36"/>
      <c r="BH12" s="36"/>
      <c r="BI12" s="38"/>
      <c r="BO12" s="88"/>
      <c r="BP12" s="79"/>
      <c r="BQ12" s="304"/>
      <c r="BR12" s="304"/>
      <c r="BS12" s="304"/>
      <c r="BT12" s="304"/>
      <c r="BU12" s="304"/>
      <c r="BV12" s="304"/>
      <c r="BW12" s="8"/>
      <c r="BX12" s="8"/>
      <c r="BY12" s="8"/>
      <c r="BZ12" s="8"/>
      <c r="CA12" s="38"/>
      <c r="CB12" s="38"/>
      <c r="CC12" s="38"/>
      <c r="CK12" s="88"/>
      <c r="CL12" s="79"/>
      <c r="CM12" s="304"/>
      <c r="CN12" s="304"/>
      <c r="CO12" s="304"/>
      <c r="CP12" s="304"/>
      <c r="CQ12" s="304"/>
      <c r="CR12" s="304"/>
      <c r="CS12" s="8"/>
      <c r="CT12" s="8"/>
      <c r="CU12" s="8"/>
      <c r="CV12" s="8"/>
      <c r="CW12" s="38"/>
      <c r="CX12" s="38"/>
      <c r="CY12" s="38"/>
      <c r="DE12" s="88"/>
      <c r="DF12" s="79"/>
      <c r="DG12" s="304"/>
      <c r="DH12" s="304"/>
      <c r="DI12" s="304"/>
      <c r="DJ12" s="304"/>
      <c r="DK12" s="304"/>
      <c r="DL12" s="304"/>
      <c r="DM12" s="8"/>
      <c r="DN12" s="8"/>
      <c r="DO12" s="8"/>
      <c r="DP12" s="8"/>
      <c r="DQ12" s="38"/>
      <c r="DR12" s="38"/>
      <c r="DS12" s="38"/>
      <c r="EA12" s="88"/>
      <c r="EB12" s="79"/>
      <c r="EC12" s="304"/>
      <c r="ED12" s="304"/>
      <c r="EE12" s="304"/>
      <c r="EF12" s="304"/>
      <c r="EG12" s="304"/>
      <c r="EH12" s="304"/>
      <c r="EI12" s="8"/>
      <c r="EJ12" s="8"/>
      <c r="EK12" s="8"/>
      <c r="EL12" s="8"/>
      <c r="EM12" s="38"/>
      <c r="EN12" s="38"/>
      <c r="EO12" s="38"/>
      <c r="EW12" s="133"/>
      <c r="EX12" s="145"/>
      <c r="EY12" s="278"/>
      <c r="EZ12" s="278"/>
      <c r="FA12" s="278"/>
      <c r="FB12" s="278"/>
      <c r="FC12" s="278"/>
      <c r="FD12" s="278"/>
      <c r="FE12" s="53"/>
      <c r="FF12" s="53"/>
      <c r="FG12" s="53"/>
      <c r="FH12" s="53"/>
      <c r="FI12" s="65"/>
      <c r="FJ12" s="65"/>
      <c r="FK12" s="65"/>
      <c r="FM12" s="92"/>
      <c r="FN12" s="27"/>
      <c r="FO12" s="27"/>
      <c r="FP12" s="27"/>
      <c r="FQ12" s="133"/>
      <c r="FR12" s="145"/>
      <c r="FS12" s="278"/>
      <c r="FT12" s="278"/>
      <c r="FU12" s="278"/>
      <c r="FV12" s="278"/>
      <c r="FW12" s="278"/>
      <c r="FX12" s="278"/>
      <c r="FY12" s="53"/>
      <c r="FZ12" s="53"/>
      <c r="GA12" s="53"/>
      <c r="GB12" s="53"/>
      <c r="GC12" s="65"/>
      <c r="GD12" s="65"/>
      <c r="GE12" s="65"/>
      <c r="GG12" s="92"/>
      <c r="GH12" s="27"/>
      <c r="GI12" s="27"/>
      <c r="GJ12" s="27"/>
      <c r="GK12" s="133"/>
      <c r="GL12" s="145"/>
      <c r="GM12" s="278"/>
      <c r="GN12" s="278"/>
      <c r="GO12" s="278"/>
      <c r="GP12" s="278"/>
      <c r="GQ12" s="278"/>
      <c r="GR12" s="278"/>
      <c r="GS12" s="53"/>
      <c r="GT12" s="53"/>
      <c r="GU12" s="53"/>
      <c r="GV12" s="53"/>
      <c r="GW12" s="65"/>
      <c r="GX12" s="65"/>
      <c r="GY12" s="65"/>
      <c r="HA12" s="92"/>
      <c r="HB12" s="27"/>
      <c r="HC12" s="27"/>
      <c r="HD12" s="27"/>
      <c r="HE12" s="133"/>
      <c r="HF12" s="145"/>
      <c r="HG12" s="278"/>
      <c r="HH12" s="278"/>
      <c r="HI12" s="278"/>
      <c r="HJ12" s="278"/>
      <c r="HK12" s="278"/>
      <c r="HL12" s="278"/>
      <c r="HM12" s="53"/>
      <c r="HN12" s="53"/>
      <c r="HO12" s="53"/>
      <c r="HP12" s="53"/>
      <c r="HQ12" s="65"/>
      <c r="HR12" s="65"/>
      <c r="HS12" s="65"/>
    </row>
    <row r="13" spans="1:227" x14ac:dyDescent="0.2">
      <c r="B13" s="95"/>
      <c r="C13" s="10"/>
      <c r="D13" s="10"/>
      <c r="E13" s="10"/>
      <c r="F13" s="83"/>
      <c r="G13" s="11"/>
      <c r="H13" s="11"/>
      <c r="I13" s="11"/>
      <c r="J13" s="11"/>
      <c r="K13" s="11"/>
      <c r="L13" s="11"/>
      <c r="M13" s="13"/>
      <c r="N13" s="13"/>
      <c r="O13" s="13"/>
      <c r="P13" s="13"/>
      <c r="Q13" s="40"/>
      <c r="R13" s="40"/>
      <c r="S13" s="40"/>
      <c r="U13" s="95"/>
      <c r="V13" s="10"/>
      <c r="W13" s="10"/>
      <c r="X13" s="10"/>
      <c r="Y13" s="134"/>
      <c r="Z13" s="146"/>
      <c r="AA13" s="279"/>
      <c r="AB13" s="279"/>
      <c r="AC13" s="279"/>
      <c r="AD13" s="279"/>
      <c r="AE13" s="279"/>
      <c r="AF13" s="279"/>
      <c r="AG13" s="54"/>
      <c r="AH13" s="54"/>
      <c r="AI13" s="54"/>
      <c r="AJ13" s="54"/>
      <c r="AK13" s="40"/>
      <c r="AL13" s="40"/>
      <c r="AM13" s="66"/>
      <c r="AO13" s="10"/>
      <c r="AP13" s="10"/>
      <c r="AQ13" s="10"/>
      <c r="AR13" s="10"/>
      <c r="AS13" s="10"/>
      <c r="AT13" s="10"/>
      <c r="AU13" s="111"/>
      <c r="AV13" s="116"/>
      <c r="AW13" s="305"/>
      <c r="AX13" s="305"/>
      <c r="AY13" s="305"/>
      <c r="AZ13" s="305"/>
      <c r="BA13" s="305"/>
      <c r="BB13" s="305"/>
      <c r="BC13" s="11"/>
      <c r="BD13" s="11"/>
      <c r="BE13" s="11"/>
      <c r="BF13" s="11"/>
      <c r="BG13" s="37"/>
      <c r="BH13" s="37"/>
      <c r="BI13" s="40"/>
      <c r="BK13" s="95"/>
      <c r="BO13" s="88"/>
      <c r="BP13" s="116"/>
      <c r="BQ13" s="305"/>
      <c r="BR13" s="305"/>
      <c r="BS13" s="305"/>
      <c r="BT13" s="305"/>
      <c r="BU13" s="305"/>
      <c r="BV13" s="305"/>
      <c r="BW13" s="13"/>
      <c r="BX13" s="13"/>
      <c r="BY13" s="13"/>
      <c r="BZ13" s="13"/>
      <c r="CA13" s="40"/>
      <c r="CB13" s="40"/>
      <c r="CC13" s="40"/>
      <c r="CE13" s="95"/>
      <c r="CK13" s="88"/>
      <c r="CL13" s="116"/>
      <c r="CM13" s="305"/>
      <c r="CN13" s="305"/>
      <c r="CO13" s="305"/>
      <c r="CP13" s="305"/>
      <c r="CQ13" s="305"/>
      <c r="CR13" s="305"/>
      <c r="CS13" s="13"/>
      <c r="CT13" s="13"/>
      <c r="CU13" s="13"/>
      <c r="CV13" s="13"/>
      <c r="CW13" s="40"/>
      <c r="CX13" s="40"/>
      <c r="CY13" s="40"/>
      <c r="DA13" s="95"/>
      <c r="DB13" s="10"/>
      <c r="DC13" s="10"/>
      <c r="DD13" s="10"/>
      <c r="DE13" s="128"/>
      <c r="DF13" s="116"/>
      <c r="DG13" s="305"/>
      <c r="DH13" s="305"/>
      <c r="DI13" s="305"/>
      <c r="DJ13" s="305"/>
      <c r="DK13" s="305"/>
      <c r="DL13" s="305"/>
      <c r="DM13" s="13"/>
      <c r="DN13" s="13"/>
      <c r="DO13" s="13"/>
      <c r="DP13" s="13"/>
      <c r="DQ13" s="40"/>
      <c r="DR13" s="40"/>
      <c r="DS13" s="40"/>
      <c r="DU13" s="95"/>
      <c r="DV13" s="10"/>
      <c r="DW13" s="10"/>
      <c r="DX13" s="10"/>
      <c r="DY13" s="10"/>
      <c r="DZ13" s="10"/>
      <c r="EA13" s="128"/>
      <c r="EB13" s="116"/>
      <c r="EC13" s="305"/>
      <c r="ED13" s="305"/>
      <c r="EE13" s="305"/>
      <c r="EF13" s="305"/>
      <c r="EG13" s="305"/>
      <c r="EH13" s="305"/>
      <c r="EI13" s="13"/>
      <c r="EJ13" s="13"/>
      <c r="EK13" s="13"/>
      <c r="EL13" s="13"/>
      <c r="EM13" s="40"/>
      <c r="EN13" s="40"/>
      <c r="EO13" s="40"/>
      <c r="EQ13" s="95"/>
      <c r="ER13" s="10"/>
      <c r="ES13" s="10"/>
      <c r="ET13" s="10"/>
      <c r="EU13" s="10"/>
      <c r="EV13" s="10"/>
      <c r="EW13" s="134"/>
      <c r="EX13" s="146"/>
      <c r="EY13" s="279"/>
      <c r="EZ13" s="279"/>
      <c r="FA13" s="279"/>
      <c r="FB13" s="279"/>
      <c r="FC13" s="279"/>
      <c r="FD13" s="279"/>
      <c r="FE13" s="54"/>
      <c r="FF13" s="54"/>
      <c r="FG13" s="54"/>
      <c r="FH13" s="54"/>
      <c r="FI13" s="66"/>
      <c r="FJ13" s="66"/>
      <c r="FK13" s="66"/>
      <c r="FM13" s="95"/>
      <c r="FN13" s="10"/>
      <c r="FO13" s="10"/>
      <c r="FP13" s="10"/>
      <c r="FQ13" s="134"/>
      <c r="FR13" s="146"/>
      <c r="FS13" s="279"/>
      <c r="FT13" s="279"/>
      <c r="FU13" s="279"/>
      <c r="FV13" s="279"/>
      <c r="FW13" s="279"/>
      <c r="FX13" s="279"/>
      <c r="FY13" s="54"/>
      <c r="FZ13" s="54"/>
      <c r="GA13" s="54"/>
      <c r="GB13" s="54"/>
      <c r="GC13" s="66"/>
      <c r="GD13" s="66"/>
      <c r="GE13" s="66"/>
      <c r="GG13" s="95"/>
      <c r="GH13" s="10"/>
      <c r="GI13" s="10"/>
      <c r="GJ13" s="10"/>
      <c r="GK13" s="134"/>
      <c r="GL13" s="146"/>
      <c r="GM13" s="279"/>
      <c r="GN13" s="279"/>
      <c r="GO13" s="279"/>
      <c r="GP13" s="279"/>
      <c r="GQ13" s="279"/>
      <c r="GR13" s="279"/>
      <c r="GS13" s="54"/>
      <c r="GT13" s="54"/>
      <c r="GU13" s="54"/>
      <c r="GV13" s="54"/>
      <c r="GW13" s="66"/>
      <c r="GX13" s="66"/>
      <c r="GY13" s="66"/>
      <c r="HA13" s="95"/>
      <c r="HB13" s="10"/>
      <c r="HC13" s="10"/>
      <c r="HD13" s="10"/>
      <c r="HE13" s="134"/>
      <c r="HF13" s="146"/>
      <c r="HG13" s="279"/>
      <c r="HH13" s="279"/>
      <c r="HI13" s="279"/>
      <c r="HJ13" s="279"/>
      <c r="HK13" s="279"/>
      <c r="HL13" s="279"/>
      <c r="HM13" s="54"/>
      <c r="HN13" s="54"/>
      <c r="HO13" s="54"/>
      <c r="HP13" s="54"/>
      <c r="HQ13" s="66"/>
      <c r="HR13" s="66"/>
      <c r="HS13" s="66"/>
    </row>
    <row r="14" spans="1:227" x14ac:dyDescent="0.2">
      <c r="B14" s="92" t="s">
        <v>78</v>
      </c>
      <c r="F14" s="82">
        <f>SUM(F6:F13)</f>
        <v>0.4</v>
      </c>
      <c r="G14" s="14">
        <f t="shared" ref="G14:L14" si="10">SUM(G6:G13)</f>
        <v>-0.36980000000000002</v>
      </c>
      <c r="H14" s="8">
        <f t="shared" si="10"/>
        <v>0.28889999999999999</v>
      </c>
      <c r="I14" s="8">
        <f t="shared" si="10"/>
        <v>0.17419999999999999</v>
      </c>
      <c r="J14" s="8">
        <f t="shared" si="10"/>
        <v>9.7000000000000003E-3</v>
      </c>
      <c r="K14" s="8">
        <f t="shared" si="10"/>
        <v>0.16450000000000001</v>
      </c>
      <c r="L14" s="8">
        <f t="shared" si="10"/>
        <v>0.33450000000000002</v>
      </c>
      <c r="M14" s="8">
        <f t="shared" ref="M14:R14" si="11">SUM(M6:M13)</f>
        <v>0.12540000000000001</v>
      </c>
      <c r="N14" s="8">
        <f t="shared" si="11"/>
        <v>3.5999999999999999E-3</v>
      </c>
      <c r="O14" s="8">
        <f t="shared" si="11"/>
        <v>0.1283</v>
      </c>
      <c r="P14" s="8">
        <f t="shared" si="11"/>
        <v>0.21210000000000001</v>
      </c>
      <c r="Q14" s="44">
        <f t="shared" si="11"/>
        <v>-5.21E-2</v>
      </c>
      <c r="R14" s="38">
        <f t="shared" si="11"/>
        <v>0.10829999999999999</v>
      </c>
      <c r="S14" s="105">
        <f>(((1+L14)*(1+K14)*(1+J14)*(1+I14)*(1+H14)*(1+G14)*(1+M14)*(1+N14)*(1+O14)*(1+P14)*(1+Q14)*(1+R14))^(1/(11+(5/12))))-1</f>
        <v>8.0817729173476849E-2</v>
      </c>
      <c r="U14" s="92" t="s">
        <v>78</v>
      </c>
      <c r="Y14" s="133">
        <f>SUM(Y6:Y13)</f>
        <v>0.41699999999999998</v>
      </c>
      <c r="Z14" s="147">
        <f>SUM(Z6:Z13)</f>
        <v>1</v>
      </c>
      <c r="AA14" s="53">
        <f t="shared" ref="AA14:AF14" si="12">($Z$6*AA6)+($Z$7*AA7)+($Z$8*AA8)+($Z$9*AA9)+($Z$10*AA10)+($Z$11*AA11)+($Z$12*AA12)+($Z$13*AA13)</f>
        <v>-0.36231630695443651</v>
      </c>
      <c r="AB14" s="53">
        <f t="shared" si="12"/>
        <v>0.28872565947242201</v>
      </c>
      <c r="AC14" s="53">
        <f t="shared" si="12"/>
        <v>0.18366474820143885</v>
      </c>
      <c r="AD14" s="53">
        <f t="shared" si="12"/>
        <v>2.4146282973621118E-3</v>
      </c>
      <c r="AE14" s="53">
        <f t="shared" si="12"/>
        <v>0.16470959232613913</v>
      </c>
      <c r="AF14" s="53">
        <f t="shared" si="12"/>
        <v>0.34293860911270985</v>
      </c>
      <c r="AG14" s="53">
        <f t="shared" ref="AG14:AL14" si="13">($Z$6*AG6)+($Z$7*AG7)+($Z$8*AG8)+($Z$9*AG9)+($Z$10*AG10)+($Z$11*AG11)+($Z$12*AG12)+($Z$13*AG13)</f>
        <v>0.1260558752997602</v>
      </c>
      <c r="AH14" s="53">
        <f t="shared" si="13"/>
        <v>-7.1146282973621102E-3</v>
      </c>
      <c r="AI14" s="53">
        <f t="shared" si="13"/>
        <v>0.15183549160671467</v>
      </c>
      <c r="AJ14" s="53">
        <f t="shared" si="13"/>
        <v>0.18981918465227818</v>
      </c>
      <c r="AK14" s="8">
        <f t="shared" si="13"/>
        <v>-6.9622062350119904E-2</v>
      </c>
      <c r="AL14" s="8">
        <f t="shared" si="13"/>
        <v>9.7787529976019194E-2</v>
      </c>
      <c r="AM14" s="105">
        <f t="shared" ref="AM14" si="14">(((1+AF14)*(1+AE14)*(1+AD14)*(1+AC14)*(1+AB14)*(1+AA14)*(1+AG14)*(1+AH14)*(1+AI14)*(1+AJ14)*(1+AK14)*(1+AL14))^(1/(11+(5/12))))-1</f>
        <v>7.9180433601434785E-2</v>
      </c>
      <c r="AO14" s="3" t="s">
        <v>78</v>
      </c>
      <c r="AU14" s="110">
        <f>SUM(AU6:AU13)</f>
        <v>0.49</v>
      </c>
      <c r="AV14" s="117">
        <f>SUM(AV6:AV8)</f>
        <v>1</v>
      </c>
      <c r="AW14" s="14">
        <f t="shared" ref="AW14:BB14" si="15">($AV$6*AW6)+($AV$7*AW7)+($AV$8*AW8)</f>
        <v>-0.37051599999999996</v>
      </c>
      <c r="AX14" s="8">
        <f t="shared" si="15"/>
        <v>0.27961999999999998</v>
      </c>
      <c r="AY14" s="8">
        <f t="shared" si="15"/>
        <v>0.17039599999999999</v>
      </c>
      <c r="AZ14" s="8">
        <f t="shared" si="15"/>
        <v>1.0175999999999999E-2</v>
      </c>
      <c r="BA14" s="8">
        <f t="shared" si="15"/>
        <v>0.16111799999999998</v>
      </c>
      <c r="BB14" s="8">
        <f t="shared" si="15"/>
        <v>0.33119599999999999</v>
      </c>
      <c r="BC14" s="8">
        <f t="shared" ref="BC14:BH14" si="16">($AV$6*BC6)+($AV$7*BC7)+($AV$8*BC8)</f>
        <v>0.12909200000000001</v>
      </c>
      <c r="BD14" s="8">
        <f t="shared" si="16"/>
        <v>5.3159999999999978E-3</v>
      </c>
      <c r="BE14" s="8">
        <f t="shared" si="16"/>
        <v>0.12892999999999999</v>
      </c>
      <c r="BF14" s="8">
        <f t="shared" si="16"/>
        <v>0.20900199999999999</v>
      </c>
      <c r="BG14" s="38">
        <f t="shared" si="16"/>
        <v>2.2513999999999999E-2</v>
      </c>
      <c r="BH14" s="38">
        <f t="shared" si="16"/>
        <v>0.10795199999999999</v>
      </c>
      <c r="BI14" s="105">
        <f t="shared" ref="BI14" si="17">(((1+BB14)*(1+BA14)*(1+AZ14)*(1+AY14)*(1+AX14)*(1+AW14)*(1+BC14)*(1+BD14)*(1+BE14)*(1+BF14)*(1+BG14)*(1+BH14))^(1/(11+(5/12))))-1</f>
        <v>8.669519719828922E-2</v>
      </c>
      <c r="BK14" s="92" t="s">
        <v>78</v>
      </c>
      <c r="BL14" s="185"/>
      <c r="BM14" s="185"/>
      <c r="BN14" s="311"/>
      <c r="BO14" s="127">
        <f>SUM(BO6:BO13)</f>
        <v>0.30089999999999995</v>
      </c>
      <c r="BP14" s="117">
        <f>SUM(BP6:BP8)</f>
        <v>1</v>
      </c>
      <c r="BQ14" s="14">
        <f t="shared" ref="BQ14:BV14" si="18">($BP$6*BQ6)+($BP$7*BQ7)+($BP$8*BQ8)</f>
        <v>-0.36382266533732144</v>
      </c>
      <c r="BR14" s="8">
        <f t="shared" si="18"/>
        <v>0.25487450980392157</v>
      </c>
      <c r="BS14" s="8">
        <f t="shared" si="18"/>
        <v>0.17185859089398473</v>
      </c>
      <c r="BT14" s="8">
        <f t="shared" si="18"/>
        <v>6.4750415420405461E-3</v>
      </c>
      <c r="BU14" s="8">
        <f t="shared" si="18"/>
        <v>0.1605435360584912</v>
      </c>
      <c r="BV14" s="8">
        <f t="shared" si="18"/>
        <v>0.33726537055500172</v>
      </c>
      <c r="BW14" s="8">
        <f t="shared" ref="BW14:CB14" si="19">($BP$6*BW6)+($BP$7*BW7)+($BP$8*BW8)</f>
        <v>0.12325430375540049</v>
      </c>
      <c r="BX14" s="14">
        <f t="shared" si="19"/>
        <v>-6.8884679295447004E-3</v>
      </c>
      <c r="BY14" s="8">
        <f t="shared" si="19"/>
        <v>0.15404416749750749</v>
      </c>
      <c r="BZ14" s="8">
        <f t="shared" si="19"/>
        <v>0.18806085078099039</v>
      </c>
      <c r="CA14" s="14">
        <f t="shared" si="19"/>
        <v>-5.7427650382186772E-2</v>
      </c>
      <c r="CB14" s="8">
        <f t="shared" si="19"/>
        <v>9.1908640744433362E-2</v>
      </c>
      <c r="CC14" s="105">
        <f t="shared" ref="CC14" si="20">(((1+BV14)*(1+BU14)*(1+BT14)*(1+BS14)*(1+BR14)*(1+BQ14)*(1+BW14)*(1+BX14)*(1+BY14)*(1+BZ14)*(1+CA14)*(1+CB14))^(1/(11+(5/12))))-1</f>
        <v>7.5692724452354199E-2</v>
      </c>
      <c r="CE14" s="92" t="s">
        <v>78</v>
      </c>
      <c r="CF14" s="185"/>
      <c r="CG14" s="185"/>
      <c r="CH14" s="185"/>
      <c r="CI14" s="185"/>
      <c r="CJ14" s="185"/>
      <c r="CK14" s="122">
        <f>SUM(CK6:CK13)</f>
        <v>0.37359999999999999</v>
      </c>
      <c r="CL14" s="117">
        <f>SUM(CL6:CL9)</f>
        <v>1</v>
      </c>
      <c r="CM14" s="8">
        <f t="shared" ref="CM14:CR14" si="21">($CL$6*CM6)+($CL$7*CM7)+($CL$8*CM8)+($CL$9*CM9)</f>
        <v>-0.35666924518201287</v>
      </c>
      <c r="CN14" s="8">
        <f t="shared" si="21"/>
        <v>0.36060286402569602</v>
      </c>
      <c r="CO14" s="8">
        <f t="shared" si="21"/>
        <v>0.20839657387580304</v>
      </c>
      <c r="CP14" s="8">
        <f t="shared" si="21"/>
        <v>-2.3718950749464663E-3</v>
      </c>
      <c r="CQ14" s="8">
        <f t="shared" si="21"/>
        <v>0.17063958779443256</v>
      </c>
      <c r="CR14" s="8">
        <f t="shared" si="21"/>
        <v>0.36969467344753754</v>
      </c>
      <c r="CS14" s="8">
        <f t="shared" ref="CS14:CX14" si="22">($CL$6*CS6)+($CL$7*CS7)+($CL$8*CS8)+($CL$9*CS9)</f>
        <v>0.11090353319057818</v>
      </c>
      <c r="CT14" s="8">
        <f t="shared" si="22"/>
        <v>-2.3027007494646683E-2</v>
      </c>
      <c r="CU14" s="8">
        <f t="shared" si="22"/>
        <v>0.16852981798715208</v>
      </c>
      <c r="CV14" s="8">
        <f t="shared" si="22"/>
        <v>0.17453217344753752</v>
      </c>
      <c r="CW14" s="38">
        <f t="shared" si="22"/>
        <v>-7.9393415417558885E-2</v>
      </c>
      <c r="CX14" s="38">
        <f t="shared" si="22"/>
        <v>9.1636268736616719E-2</v>
      </c>
      <c r="CY14" s="105">
        <f t="shared" ref="CY14" si="23">(((1+CR14)*(1+CQ14)*(1+CP14)*(1+CO14)*(1+CN14)*(1+CM14)*(1+CS14)*(1+CT14)*(1+CU14)*(1+CV14)*(1+CW14)*(1+CX14))^(1/(11+(5/12))))-1</f>
        <v>8.4806784927676349E-2</v>
      </c>
      <c r="DA14" s="92" t="s">
        <v>78</v>
      </c>
      <c r="DE14" s="112">
        <f>SUM(DE6:DE13)</f>
        <v>0.35</v>
      </c>
      <c r="DF14" s="117">
        <f>SUM(DF6:DF10)</f>
        <v>1</v>
      </c>
      <c r="DG14" s="8">
        <f t="shared" ref="DG14:DM14" si="24">($DF$6*DG6)+($DF$7*DG7)+($DF$8*DG8)+($DF$9*DG9)+($DF$10*DG10)</f>
        <v>-0.3669</v>
      </c>
      <c r="DH14" s="8">
        <f t="shared" si="24"/>
        <v>0.27960000000000002</v>
      </c>
      <c r="DI14" s="8">
        <f t="shared" si="24"/>
        <v>0.17319999999999999</v>
      </c>
      <c r="DJ14" s="8">
        <f t="shared" si="24"/>
        <v>7.7000000000000002E-3</v>
      </c>
      <c r="DK14" s="8">
        <f t="shared" si="24"/>
        <v>0.15859999999999999</v>
      </c>
      <c r="DL14" s="8">
        <f t="shared" si="24"/>
        <v>0.33539999999999998</v>
      </c>
      <c r="DM14" s="8">
        <f t="shared" si="24"/>
        <v>0.13420000000000001</v>
      </c>
      <c r="DN14" s="8">
        <f>($DF$6*DN6)+($DF$7*DN7)+($DF$8*DN8)+($DF$9*DN9)+($DF$10*DN10)</f>
        <v>2.5000000000000001E-3</v>
      </c>
      <c r="DO14" s="8">
        <f>($DF$6*DO6)+($DF$7*DO7)+($DF$8*DO8)+($DF$9*DO9)+($DF$10*DO10)</f>
        <v>0.12230000000000001</v>
      </c>
      <c r="DP14" s="8">
        <f>($DF$6*DP6)+($DF$7*DP7)+($DF$8*DP8)+($DF$9*DP9)+($DF$10*DP10)</f>
        <v>0.2117</v>
      </c>
      <c r="DQ14" s="8">
        <f>($DF$6*DQ6)+($DF$7*DQ7)+($DF$8*DQ8)+($DF$9*DQ9)+($DF$10*DQ10)</f>
        <v>-5.2900000000000003E-2</v>
      </c>
      <c r="DR14" s="8">
        <f>($DF$6*DR6)+($DF$7*DR7)+($DF$8*DR8)+($DF$9*DR9)+($DF$10*DR10)</f>
        <v>0.11210000000000001</v>
      </c>
      <c r="DS14" s="105">
        <f t="shared" ref="DS14" si="25">(((1+DL14)*(1+DK14)*(1+DJ14)*(1+DI14)*(1+DH14)*(1+DG14)*(1+DM14)*(1+DN14)*(1+DO14)*(1+DP14)*(1+DQ14)*(1+DR14))^(1/(11+(5/12))))-1</f>
        <v>8.0223213790905135E-2</v>
      </c>
      <c r="DU14" s="92" t="s">
        <v>78</v>
      </c>
      <c r="EA14" s="112">
        <f>SUM(EA6:EA13)</f>
        <v>0.36770000000000003</v>
      </c>
      <c r="EB14" s="117">
        <f>SUM(EB6:EB10)</f>
        <v>1</v>
      </c>
      <c r="EC14" s="8">
        <f t="shared" ref="EC14:EH14" si="26">+($EB$6*EC6)+($EB$7*EC7)+($EB$8*EC8)+($EB$9*EC9)+($EB$10*EC10)</f>
        <v>-0.37565414740277403</v>
      </c>
      <c r="ED14" s="8">
        <f t="shared" si="26"/>
        <v>0.30311805819961923</v>
      </c>
      <c r="EE14" s="8">
        <f t="shared" si="26"/>
        <v>0.16323094914332337</v>
      </c>
      <c r="EF14" s="8">
        <f t="shared" si="26"/>
        <v>9.030078868642915E-3</v>
      </c>
      <c r="EG14" s="8">
        <f t="shared" si="26"/>
        <v>0.16867680174054936</v>
      </c>
      <c r="EH14" s="8">
        <f t="shared" si="26"/>
        <v>0.34722175686701112</v>
      </c>
      <c r="EI14" s="8">
        <f t="shared" ref="EI14:EN14" si="27">+($EB$6*EI6)+($EB$7*EI7)+($EB$8*EI8)+($EB$9*EI9)+($EB$10*EI10)</f>
        <v>0.11955947783519172</v>
      </c>
      <c r="EJ14" s="8">
        <f t="shared" si="27"/>
        <v>7.2602121294533563E-3</v>
      </c>
      <c r="EK14" s="8">
        <f t="shared" si="27"/>
        <v>0.10994144683165624</v>
      </c>
      <c r="EL14" s="8">
        <f t="shared" si="27"/>
        <v>0.21845605112863747</v>
      </c>
      <c r="EM14" s="38">
        <f t="shared" si="27"/>
        <v>-4.9964345934185472E-2</v>
      </c>
      <c r="EN14" s="38">
        <f t="shared" si="27"/>
        <v>0.11256567854228991</v>
      </c>
      <c r="EO14" s="105">
        <f t="shared" ref="EO14" si="28">(((1+EH14)*(1+EG14)*(1+EF14)*(1+EE14)*(1+ED14)*(1+EC14)*(1+EI14)*(1+EJ14)*(1+EK14)*(1+EL14)*(1+EM14)*(1+EN14))^(1/(11+(5/12))))-1</f>
        <v>8.0629477981779996E-2</v>
      </c>
      <c r="EQ14" s="92" t="s">
        <v>78</v>
      </c>
      <c r="EW14" s="135">
        <f>SUM(EW6:EW13)</f>
        <v>0.33579999999999999</v>
      </c>
      <c r="EX14" s="147">
        <f>SUM(EX6:EX13)</f>
        <v>1</v>
      </c>
      <c r="EY14" s="53">
        <f t="shared" ref="EY14:FD14" si="29">($EX$6*EY6)+($EX$7*EY7)+($EX$8*EY8)+($EX$9*EY9)+($EX$10*EY10)+($EX$11*EY11)+($EX$12*EY12)+($EX$13*EY13)</f>
        <v>-0.36841617033948781</v>
      </c>
      <c r="EZ14" s="53">
        <f t="shared" si="29"/>
        <v>0.2790204586063133</v>
      </c>
      <c r="FA14" s="53">
        <f t="shared" si="29"/>
        <v>0.16904198927933295</v>
      </c>
      <c r="FB14" s="53">
        <f t="shared" si="29"/>
        <v>1.3576235854675402E-2</v>
      </c>
      <c r="FC14" s="53">
        <f t="shared" si="29"/>
        <v>0.16208522930315666</v>
      </c>
      <c r="FD14" s="53">
        <f t="shared" si="29"/>
        <v>0.33320366289458014</v>
      </c>
      <c r="FE14" s="53">
        <f t="shared" ref="FE14:FJ14" si="30">($EX$6*FE6)+($EX$7*FE7)+($EX$8*FE8)+($EX$9*FE9)+($EX$10*FE10)+($EX$11*FE11)+($EX$12*FE12)+($EX$13*FE13)</f>
        <v>0.12919026206075046</v>
      </c>
      <c r="FF14" s="53">
        <f t="shared" si="30"/>
        <v>5.5482430017867786E-3</v>
      </c>
      <c r="FG14" s="53">
        <f t="shared" si="30"/>
        <v>0.12699889815366289</v>
      </c>
      <c r="FH14" s="53">
        <f t="shared" si="30"/>
        <v>0.21263853484216799</v>
      </c>
      <c r="FI14" s="65">
        <f t="shared" si="30"/>
        <v>-5.2733442525312688E-2</v>
      </c>
      <c r="FJ14" s="65">
        <f t="shared" si="30"/>
        <v>0.10823156640857653</v>
      </c>
      <c r="FK14" s="105">
        <f t="shared" ref="FK14" si="31">(((1+FD14)*(1+FC14)*(1+FB14)*(1+FA14)*(1+EZ14)*(1+EY14)*(1+FE14)*(1+FF14)*(1+FG14)*(1+FH14)*(1+FI14)*(1+FJ14))^(1/(11+(5/12))))-1</f>
        <v>8.0320079287753865E-2</v>
      </c>
      <c r="FM14" s="92" t="s">
        <v>78</v>
      </c>
      <c r="FN14" s="27"/>
      <c r="FO14" s="27"/>
      <c r="FP14" s="27"/>
      <c r="FQ14" s="135">
        <f>SUM(FQ6:FQ13)</f>
        <v>0.39</v>
      </c>
      <c r="FR14" s="147">
        <f>SUM(FR6:FR13)</f>
        <v>1</v>
      </c>
      <c r="FS14" s="53">
        <f>($FR$6*FS6)+($FR$7*FS7)+($FR$8*FS8)+($FR$9*FS9)+($FR$10*FS10)+($FR$11*FS11)+($FR$12*FS12)+($FR$13*FS13)</f>
        <v>-0.3715</v>
      </c>
      <c r="FT14" s="53">
        <f t="shared" ref="FT14:GD14" si="32">($FR$6*FT6)+($FR$7*FT7)+($FR$8*FT8)+($FR$9*FT9)+($FR$10*FT10)+($FR$11*FT11)+($FR$12*FT12)+($FR$13*FT13)</f>
        <v>0.28249999999999997</v>
      </c>
      <c r="FU14" s="53">
        <f t="shared" si="32"/>
        <v>0.1686</v>
      </c>
      <c r="FV14" s="53">
        <f t="shared" si="32"/>
        <v>7.7000000000000002E-3</v>
      </c>
      <c r="FW14" s="53">
        <f t="shared" si="32"/>
        <v>0.16439999999999999</v>
      </c>
      <c r="FX14" s="53">
        <f t="shared" si="32"/>
        <v>0.3301</v>
      </c>
      <c r="FY14" s="53">
        <f t="shared" si="32"/>
        <v>0.1239</v>
      </c>
      <c r="FZ14" s="53">
        <f t="shared" si="32"/>
        <v>3.3999999999999998E-3</v>
      </c>
      <c r="GA14" s="53">
        <f t="shared" si="32"/>
        <v>0.12640000000000001</v>
      </c>
      <c r="GB14" s="53">
        <f t="shared" si="32"/>
        <v>0.2097</v>
      </c>
      <c r="GC14" s="53">
        <f t="shared" si="32"/>
        <v>-5.4100000000000002E-2</v>
      </c>
      <c r="GD14" s="53">
        <f t="shared" si="32"/>
        <v>0.1077</v>
      </c>
      <c r="GE14" s="105">
        <f t="shared" ref="GE14" si="33">(((1+FX14)*(1+FW14)*(1+FV14)*(1+FU14)*(1+FT14)*(1+FS14)*(1+FY14)*(1+FZ14)*(1+GA14)*(1+GB14)*(1+GC14)*(1+GD14))^(1/(11+(5/12))))-1</f>
        <v>7.8388865004884511E-2</v>
      </c>
      <c r="GG14" s="92" t="s">
        <v>78</v>
      </c>
      <c r="GH14" s="27"/>
      <c r="GI14" s="27"/>
      <c r="GJ14" s="27"/>
      <c r="GK14" s="135">
        <f>SUM(GK6:GK13)</f>
        <v>0.6</v>
      </c>
      <c r="GL14" s="147">
        <f>SUM(GL6:GL13)</f>
        <v>1</v>
      </c>
      <c r="GM14" s="53">
        <f>($FR$6*GM6)+($FR$7*GM7)+($FR$8*GM8)+($FR$9*GM9)+($FR$10*GM10)+($FR$11*GM11)+($FR$12*GM12)+($FR$13*GM13)</f>
        <v>-0.36980000000000002</v>
      </c>
      <c r="GN14" s="53">
        <f>($GL$6*GN6)+($GL$7*GN7)+($GL$8*GN8)+($GL$9*GN9)+($GL$10*GN10)+($GL$11*GN11)+($GL$12*GN12)+($GL$13*GN13)</f>
        <v>0.32650000000000001</v>
      </c>
      <c r="GO14" s="53">
        <f t="shared" ref="GO14:GX14" si="34">($GL$6*GO6)+($GL$7*GO7)+($GL$8*GO8)+($GL$9*GO9)+($GL$10*GO10)+($GL$11*GO11)+($GL$12*GO12)+($GL$13*GO13)</f>
        <v>0.1308</v>
      </c>
      <c r="GP14" s="53">
        <f t="shared" si="34"/>
        <v>-7.4999999999999997E-2</v>
      </c>
      <c r="GQ14" s="53">
        <f t="shared" si="34"/>
        <v>0.17119999999999999</v>
      </c>
      <c r="GR14" s="53">
        <f t="shared" si="34"/>
        <v>0.22950000000000001</v>
      </c>
      <c r="GS14" s="53">
        <f t="shared" si="34"/>
        <v>3.6700000000000003E-2</v>
      </c>
      <c r="GT14" s="53">
        <f t="shared" si="34"/>
        <v>-1.8599999999999998E-2</v>
      </c>
      <c r="GU14" s="53">
        <f t="shared" si="34"/>
        <v>8.5099999999999995E-2</v>
      </c>
      <c r="GV14" s="53">
        <f t="shared" si="34"/>
        <v>0.24490000000000001</v>
      </c>
      <c r="GW14" s="53">
        <f t="shared" si="34"/>
        <v>-9.7600000000000006E-2</v>
      </c>
      <c r="GX14" s="53">
        <f t="shared" si="34"/>
        <v>9.1800000000000007E-2</v>
      </c>
      <c r="GY14" s="105">
        <f t="shared" ref="GY14" si="35">(((1+GR14)*(1+GQ14)*(1+GP14)*(1+GO14)*(1+GN14)*(1+GM14)*(1+GS14)*(1+GT14)*(1+GU14)*(1+GV14)*(1+GW14)*(1+GX14))^(1/(11+(5/12))))-1</f>
        <v>4.7843677022381126E-2</v>
      </c>
      <c r="HA14" s="92" t="s">
        <v>78</v>
      </c>
      <c r="HB14" s="27"/>
      <c r="HC14" s="27"/>
      <c r="HD14" s="27"/>
      <c r="HE14" s="135">
        <f>SUM(HE6:HE13)</f>
        <v>0.45</v>
      </c>
      <c r="HF14" s="147">
        <f>SUM(HF6:HF13)</f>
        <v>1</v>
      </c>
      <c r="HG14" s="53">
        <f>($HF$6*HG6)+($HF$7*HG7)+($HF$8*HG8)+($HF$9*HG9)+($HF$10*HG10)+($HF$11*HG11)+($HF$12*HG12)+($HF$13*HG13)</f>
        <v>-0.38625555555555557</v>
      </c>
      <c r="HH14" s="53">
        <f t="shared" ref="HH14:HR14" si="36">($HF$6*HH6)+($HF$7*HH7)+($HF$8*HH8)+($HF$9*HH9)+($HF$10*HH10)+($HF$11*HH11)+($HF$12*HH12)+($HF$13*HH13)</f>
        <v>0.30185555555555554</v>
      </c>
      <c r="HI14" s="53">
        <f t="shared" si="36"/>
        <v>0.21861111111111112</v>
      </c>
      <c r="HJ14" s="53">
        <f t="shared" si="36"/>
        <v>-2.0344444444444446E-2</v>
      </c>
      <c r="HK14" s="53">
        <f t="shared" si="36"/>
        <v>0.20423333333333332</v>
      </c>
      <c r="HL14" s="53">
        <f t="shared" si="36"/>
        <v>0.34801111111111116</v>
      </c>
      <c r="HM14" s="53">
        <f t="shared" si="36"/>
        <v>0.1118888888888889</v>
      </c>
      <c r="HN14" s="53">
        <f t="shared" si="36"/>
        <v>-2.2655555555555561E-2</v>
      </c>
      <c r="HO14" s="53">
        <f t="shared" si="36"/>
        <v>0.15608888888888889</v>
      </c>
      <c r="HP14" s="53">
        <f t="shared" si="36"/>
        <v>0.16946666666666668</v>
      </c>
      <c r="HQ14" s="53">
        <f t="shared" si="36"/>
        <v>-9.1988888888888884E-2</v>
      </c>
      <c r="HR14" s="53">
        <f t="shared" si="36"/>
        <v>9.3933333333333341E-2</v>
      </c>
      <c r="HS14" s="105">
        <f t="shared" ref="HS14" si="37">(((1+HL14)*(1+HK14)*(1+HJ14)*(1+HI14)*(1+HH14)*(1+HG14)*(1+HM14)*(1+HN14)*(1+HO14)*(1+HP14)*(1+HQ14)*(1+HR14))^(1/(11+(5/12))))-1</f>
        <v>7.4021145222307849E-2</v>
      </c>
    </row>
    <row r="15" spans="1:227" x14ac:dyDescent="0.2">
      <c r="S15" s="105"/>
      <c r="Y15" s="133"/>
      <c r="Z15" s="148"/>
      <c r="AA15" s="281"/>
      <c r="AB15" s="281"/>
      <c r="AC15" s="281"/>
      <c r="AD15" s="281"/>
      <c r="AE15" s="281"/>
      <c r="AF15" s="281"/>
      <c r="AG15" s="53"/>
      <c r="AH15" s="53"/>
      <c r="AI15" s="53"/>
      <c r="AJ15" s="53"/>
      <c r="AK15" s="38"/>
      <c r="AL15" s="38"/>
      <c r="AM15" s="65"/>
      <c r="AU15" s="110"/>
      <c r="AV15" s="77"/>
      <c r="AW15" s="16"/>
      <c r="AX15" s="16"/>
      <c r="AY15" s="16"/>
      <c r="AZ15" s="16"/>
      <c r="BA15" s="16"/>
      <c r="BB15" s="16"/>
      <c r="BC15" s="8"/>
      <c r="BD15" s="8"/>
      <c r="BE15" s="8"/>
      <c r="BF15" s="8"/>
      <c r="BG15" s="38"/>
      <c r="BH15" s="38"/>
      <c r="BI15" s="38"/>
      <c r="BO15" s="110"/>
      <c r="BP15" s="77"/>
      <c r="BQ15" s="16"/>
      <c r="BR15" s="16"/>
      <c r="BS15" s="16"/>
      <c r="BT15" s="16"/>
      <c r="BU15" s="16"/>
      <c r="BV15" s="16"/>
      <c r="BW15" s="8"/>
      <c r="BX15" s="8"/>
      <c r="BY15" s="8"/>
      <c r="BZ15" s="8"/>
      <c r="CA15" s="38"/>
      <c r="CB15" s="38"/>
      <c r="CC15" s="38"/>
      <c r="CK15" s="110"/>
      <c r="CL15" s="77"/>
      <c r="CM15" s="16"/>
      <c r="CN15" s="16"/>
      <c r="CO15" s="16"/>
      <c r="CP15" s="16"/>
      <c r="CQ15" s="16"/>
      <c r="CR15" s="16"/>
      <c r="CS15" s="8"/>
      <c r="CT15" s="8"/>
      <c r="CU15" s="8"/>
      <c r="CV15" s="8"/>
      <c r="CW15" s="38"/>
      <c r="CX15" s="38"/>
      <c r="CY15" s="38"/>
      <c r="DE15" s="110"/>
      <c r="DF15" s="77"/>
      <c r="DG15" s="16"/>
      <c r="DH15" s="16"/>
      <c r="DI15" s="16"/>
      <c r="DJ15" s="16"/>
      <c r="DK15" s="16"/>
      <c r="DL15" s="16"/>
      <c r="DM15" s="8"/>
      <c r="DN15" s="8"/>
      <c r="DO15" s="8"/>
      <c r="DP15" s="8"/>
      <c r="DQ15" s="38"/>
      <c r="DR15" s="38"/>
      <c r="DS15" s="38"/>
      <c r="EA15" s="110"/>
      <c r="EB15" s="77"/>
      <c r="EC15" s="16"/>
      <c r="ED15" s="16"/>
      <c r="EE15" s="16"/>
      <c r="EF15" s="16"/>
      <c r="EG15" s="16"/>
      <c r="EH15" s="16"/>
      <c r="EI15" s="8"/>
      <c r="EJ15" s="8"/>
      <c r="EK15" s="8"/>
      <c r="EL15" s="8"/>
      <c r="EM15" s="38"/>
      <c r="EN15" s="38"/>
      <c r="EO15" s="38"/>
      <c r="EW15" s="133"/>
      <c r="EX15" s="148"/>
      <c r="EY15" s="281"/>
      <c r="EZ15" s="281"/>
      <c r="FA15" s="281"/>
      <c r="FB15" s="281"/>
      <c r="FC15" s="281"/>
      <c r="FD15" s="281"/>
      <c r="FE15" s="53"/>
      <c r="FF15" s="53"/>
      <c r="FG15" s="53"/>
      <c r="FH15" s="53"/>
      <c r="FI15" s="65"/>
      <c r="FJ15" s="65"/>
      <c r="FK15" s="65"/>
      <c r="FM15" s="92"/>
      <c r="FN15" s="27"/>
      <c r="FO15" s="27"/>
      <c r="FP15" s="27"/>
      <c r="FQ15" s="133"/>
      <c r="FR15" s="148"/>
      <c r="FS15" s="281"/>
      <c r="FT15" s="281"/>
      <c r="FU15" s="281"/>
      <c r="FV15" s="281"/>
      <c r="FW15" s="281"/>
      <c r="FX15" s="281"/>
      <c r="FY15" s="53"/>
      <c r="FZ15" s="53"/>
      <c r="GA15" s="53"/>
      <c r="GB15" s="53"/>
      <c r="GC15" s="65"/>
      <c r="GD15" s="65"/>
      <c r="GE15" s="65"/>
      <c r="GG15" s="92"/>
      <c r="GH15" s="27"/>
      <c r="GI15" s="27"/>
      <c r="GJ15" s="27"/>
      <c r="GK15" s="133"/>
      <c r="GL15" s="148"/>
      <c r="GM15" s="281"/>
      <c r="GN15" s="281"/>
      <c r="GO15" s="281"/>
      <c r="GP15" s="281"/>
      <c r="GQ15" s="281"/>
      <c r="GR15" s="281"/>
      <c r="GS15" s="53"/>
      <c r="GT15" s="53"/>
      <c r="GU15" s="53"/>
      <c r="GV15" s="53"/>
      <c r="GW15" s="65"/>
      <c r="GX15" s="65"/>
      <c r="GY15" s="65"/>
      <c r="HA15" s="92"/>
      <c r="HB15" s="27"/>
      <c r="HC15" s="27"/>
      <c r="HD15" s="27"/>
      <c r="HE15" s="133"/>
      <c r="HF15" s="148"/>
      <c r="HG15" s="281"/>
      <c r="HH15" s="281"/>
      <c r="HI15" s="281"/>
      <c r="HJ15" s="281"/>
      <c r="HK15" s="281"/>
      <c r="HL15" s="281"/>
      <c r="HM15" s="53"/>
      <c r="HN15" s="53"/>
      <c r="HO15" s="53"/>
      <c r="HP15" s="53"/>
      <c r="HQ15" s="65"/>
      <c r="HR15" s="65"/>
      <c r="HS15" s="65"/>
    </row>
    <row r="16" spans="1:227" x14ac:dyDescent="0.2">
      <c r="B16" s="93" t="s">
        <v>2</v>
      </c>
      <c r="C16" s="212" t="s">
        <v>143</v>
      </c>
      <c r="D16" s="212" t="s">
        <v>154</v>
      </c>
      <c r="E16" s="212" t="s">
        <v>155</v>
      </c>
      <c r="S16" s="105"/>
      <c r="U16" s="93" t="s">
        <v>2</v>
      </c>
      <c r="V16" s="212" t="s">
        <v>143</v>
      </c>
      <c r="W16" s="212" t="s">
        <v>154</v>
      </c>
      <c r="X16" s="212" t="s">
        <v>155</v>
      </c>
      <c r="Y16" s="133"/>
      <c r="Z16" s="148"/>
      <c r="AA16" s="281"/>
      <c r="AB16" s="281"/>
      <c r="AC16" s="281"/>
      <c r="AD16" s="281"/>
      <c r="AE16" s="281"/>
      <c r="AF16" s="281"/>
      <c r="AG16" s="53"/>
      <c r="AH16" s="53"/>
      <c r="AI16" s="53"/>
      <c r="AJ16" s="53"/>
      <c r="AK16" s="38"/>
      <c r="AL16" s="38"/>
      <c r="AM16" s="65"/>
      <c r="AO16" s="6" t="s">
        <v>2</v>
      </c>
      <c r="AP16" s="212" t="s">
        <v>143</v>
      </c>
      <c r="AQ16" s="212" t="s">
        <v>154</v>
      </c>
      <c r="AR16" s="212" t="s">
        <v>155</v>
      </c>
      <c r="AS16" s="6" t="s">
        <v>156</v>
      </c>
      <c r="AT16" s="6" t="s">
        <v>157</v>
      </c>
      <c r="AU16" s="110"/>
      <c r="AV16" s="77"/>
      <c r="AW16" s="16"/>
      <c r="AX16" s="16"/>
      <c r="AY16" s="16"/>
      <c r="AZ16" s="16"/>
      <c r="BA16" s="16"/>
      <c r="BB16" s="16"/>
      <c r="BC16" s="8"/>
      <c r="BD16" s="8"/>
      <c r="BE16" s="8"/>
      <c r="BF16" s="8"/>
      <c r="BG16" s="38"/>
      <c r="BH16" s="38"/>
      <c r="BI16" s="105"/>
      <c r="BK16" s="93" t="s">
        <v>2</v>
      </c>
      <c r="BL16" s="212" t="s">
        <v>143</v>
      </c>
      <c r="BM16" s="212" t="s">
        <v>154</v>
      </c>
      <c r="BN16" s="212" t="s">
        <v>155</v>
      </c>
      <c r="BO16" s="110"/>
      <c r="BP16" s="77"/>
      <c r="BQ16" s="16"/>
      <c r="BR16" s="16"/>
      <c r="BS16" s="16"/>
      <c r="BT16" s="16"/>
      <c r="BU16" s="16"/>
      <c r="BV16" s="16"/>
      <c r="BW16" s="8"/>
      <c r="BX16" s="8"/>
      <c r="BY16" s="8"/>
      <c r="BZ16" s="8"/>
      <c r="CA16" s="38"/>
      <c r="CB16" s="38"/>
      <c r="CC16" s="38"/>
      <c r="CE16" s="93" t="s">
        <v>2</v>
      </c>
      <c r="CF16" s="212" t="s">
        <v>143</v>
      </c>
      <c r="CG16" s="212" t="s">
        <v>154</v>
      </c>
      <c r="CH16" s="212" t="s">
        <v>155</v>
      </c>
      <c r="CI16" s="212"/>
      <c r="CJ16" s="212"/>
      <c r="CK16" s="110"/>
      <c r="CL16" s="77"/>
      <c r="CM16" s="16"/>
      <c r="CN16" s="16"/>
      <c r="CO16" s="16"/>
      <c r="CP16" s="16"/>
      <c r="CQ16" s="16"/>
      <c r="CR16" s="16"/>
      <c r="CS16" s="8"/>
      <c r="CT16" s="8"/>
      <c r="CU16" s="8"/>
      <c r="CV16" s="8"/>
      <c r="CW16" s="38"/>
      <c r="CX16" s="38"/>
      <c r="CY16" s="38"/>
      <c r="DA16" s="93" t="s">
        <v>2</v>
      </c>
      <c r="DB16" s="212" t="s">
        <v>143</v>
      </c>
      <c r="DC16" s="212" t="s">
        <v>154</v>
      </c>
      <c r="DD16" s="212" t="s">
        <v>155</v>
      </c>
      <c r="DE16" s="110"/>
      <c r="DF16" s="77"/>
      <c r="DG16" s="16"/>
      <c r="DH16" s="16"/>
      <c r="DI16" s="16"/>
      <c r="DJ16" s="16"/>
      <c r="DK16" s="16"/>
      <c r="DL16" s="16"/>
      <c r="DM16" s="8"/>
      <c r="DN16" s="8"/>
      <c r="DO16" s="8"/>
      <c r="DP16" s="8"/>
      <c r="DQ16" s="38"/>
      <c r="DR16" s="38"/>
      <c r="DS16" s="38"/>
      <c r="DU16" s="93" t="s">
        <v>2</v>
      </c>
      <c r="DV16" s="212" t="s">
        <v>143</v>
      </c>
      <c r="DW16" s="212" t="s">
        <v>154</v>
      </c>
      <c r="DX16" s="212" t="s">
        <v>155</v>
      </c>
      <c r="DY16" s="6" t="s">
        <v>156</v>
      </c>
      <c r="DZ16" s="6" t="s">
        <v>157</v>
      </c>
      <c r="EA16" s="110"/>
      <c r="EB16" s="77"/>
      <c r="EC16" s="16"/>
      <c r="ED16" s="16"/>
      <c r="EE16" s="16"/>
      <c r="EF16" s="16"/>
      <c r="EG16" s="16"/>
      <c r="EH16" s="16"/>
      <c r="EI16" s="8"/>
      <c r="EJ16" s="8"/>
      <c r="EK16" s="8"/>
      <c r="EL16" s="8"/>
      <c r="EM16" s="38"/>
      <c r="EN16" s="38"/>
      <c r="EO16" s="38"/>
      <c r="EQ16" s="93" t="s">
        <v>2</v>
      </c>
      <c r="ER16" s="212" t="s">
        <v>143</v>
      </c>
      <c r="ES16" s="212" t="s">
        <v>154</v>
      </c>
      <c r="ET16" s="212" t="s">
        <v>155</v>
      </c>
      <c r="EU16" s="6" t="s">
        <v>156</v>
      </c>
      <c r="EV16" s="6" t="s">
        <v>157</v>
      </c>
      <c r="EW16" s="133"/>
      <c r="EX16" s="148"/>
      <c r="EY16" s="281"/>
      <c r="EZ16" s="281"/>
      <c r="FA16" s="281"/>
      <c r="FB16" s="281"/>
      <c r="FC16" s="281"/>
      <c r="FD16" s="281"/>
      <c r="FE16" s="53"/>
      <c r="FF16" s="53"/>
      <c r="FG16" s="53"/>
      <c r="FH16" s="53"/>
      <c r="FI16" s="65"/>
      <c r="FJ16" s="65"/>
      <c r="FK16" s="65"/>
      <c r="FM16" s="93" t="s">
        <v>2</v>
      </c>
      <c r="FN16" s="212" t="s">
        <v>143</v>
      </c>
      <c r="FO16" s="212" t="s">
        <v>154</v>
      </c>
      <c r="FP16" s="212" t="s">
        <v>155</v>
      </c>
      <c r="FQ16" s="133"/>
      <c r="FR16" s="148"/>
      <c r="FS16" s="281"/>
      <c r="FT16" s="281"/>
      <c r="FU16" s="281"/>
      <c r="FV16" s="281"/>
      <c r="FW16" s="281"/>
      <c r="FX16" s="281"/>
      <c r="FY16" s="53"/>
      <c r="FZ16" s="53"/>
      <c r="GA16" s="53"/>
      <c r="GB16" s="53"/>
      <c r="GC16" s="65"/>
      <c r="GD16" s="65"/>
      <c r="GE16" s="65"/>
      <c r="GG16" s="93" t="s">
        <v>2</v>
      </c>
      <c r="GH16" s="212" t="s">
        <v>143</v>
      </c>
      <c r="GI16" s="212" t="s">
        <v>154</v>
      </c>
      <c r="GJ16" s="212" t="s">
        <v>155</v>
      </c>
      <c r="GK16" s="133"/>
      <c r="GL16" s="148"/>
      <c r="GM16" s="281"/>
      <c r="GN16" s="281"/>
      <c r="GO16" s="281"/>
      <c r="GP16" s="281"/>
      <c r="GQ16" s="281"/>
      <c r="GR16" s="281"/>
      <c r="GS16" s="53"/>
      <c r="GT16" s="53"/>
      <c r="GU16" s="53"/>
      <c r="GV16" s="53"/>
      <c r="GW16" s="65"/>
      <c r="GX16" s="65"/>
      <c r="GY16" s="65"/>
      <c r="HA16" s="93" t="s">
        <v>2</v>
      </c>
      <c r="HB16" s="212" t="s">
        <v>143</v>
      </c>
      <c r="HC16" s="212" t="s">
        <v>154</v>
      </c>
      <c r="HD16" s="212" t="s">
        <v>155</v>
      </c>
      <c r="HE16" s="133"/>
      <c r="HF16" s="148"/>
      <c r="HG16" s="281"/>
      <c r="HH16" s="281"/>
      <c r="HI16" s="281"/>
      <c r="HJ16" s="281"/>
      <c r="HK16" s="281"/>
      <c r="HL16" s="281"/>
      <c r="HM16" s="53"/>
      <c r="HN16" s="53"/>
      <c r="HO16" s="53"/>
      <c r="HP16" s="53"/>
      <c r="HQ16" s="65"/>
      <c r="HR16" s="65"/>
      <c r="HS16" s="65"/>
    </row>
    <row r="17" spans="2:227" x14ac:dyDescent="0.2">
      <c r="B17" s="94" t="s">
        <v>5</v>
      </c>
      <c r="C17" s="307">
        <v>40571</v>
      </c>
      <c r="D17" s="15" t="s">
        <v>129</v>
      </c>
      <c r="E17" s="307">
        <v>39092</v>
      </c>
      <c r="F17" s="82">
        <v>0.2</v>
      </c>
      <c r="G17" s="365">
        <v>-0.42209999999999998</v>
      </c>
      <c r="H17" s="366">
        <v>0.37219999999999998</v>
      </c>
      <c r="I17" s="366">
        <v>0.1149</v>
      </c>
      <c r="J17" s="365">
        <v>-0.1376</v>
      </c>
      <c r="K17" s="304">
        <v>0.18609999999999999</v>
      </c>
      <c r="L17" s="304">
        <v>0.14610000000000001</v>
      </c>
      <c r="M17" s="14">
        <v>-4.7399999999999998E-2</v>
      </c>
      <c r="N17" s="14">
        <v>-4.19E-2</v>
      </c>
      <c r="O17" s="8">
        <v>4.8099999999999997E-2</v>
      </c>
      <c r="P17" s="8">
        <v>0.27450000000000002</v>
      </c>
      <c r="Q17" s="327">
        <v>-0.14430000000000001</v>
      </c>
      <c r="R17" s="207">
        <v>7.1900000000000006E-2</v>
      </c>
      <c r="S17" s="105">
        <f>(((1+L17)*(1+K17)*(1+J17)*(1+I17)*(1+H17)*(1+G17)*(1+M17)*(1+N17)*(1+O17)*(1+P17)*(1+Q17)*(1+R17))^(1/(11+(5/12))))-1</f>
        <v>1.3011687390503068E-2</v>
      </c>
      <c r="U17" s="94" t="s">
        <v>23</v>
      </c>
      <c r="V17" s="307">
        <v>39283</v>
      </c>
      <c r="W17" s="15"/>
      <c r="X17" s="15"/>
      <c r="Y17" s="132">
        <v>0.182</v>
      </c>
      <c r="Z17" s="145">
        <f>Y17/$Y$23</f>
        <v>0.60066006600660071</v>
      </c>
      <c r="AA17" s="321">
        <v>-0.40649999999999997</v>
      </c>
      <c r="AB17" s="284">
        <v>0.27489999999999998</v>
      </c>
      <c r="AC17" s="284">
        <v>8.3500000000000005E-2</v>
      </c>
      <c r="AD17" s="321">
        <v>-0.123</v>
      </c>
      <c r="AE17" s="284">
        <v>0.18559999999999999</v>
      </c>
      <c r="AF17" s="284">
        <v>0.21829999999999999</v>
      </c>
      <c r="AG17" s="53">
        <v>-5.9799999999999999E-2</v>
      </c>
      <c r="AH17" s="67">
        <v>-3.8E-3</v>
      </c>
      <c r="AI17" s="67">
        <v>2.6700000000000002E-2</v>
      </c>
      <c r="AJ17" s="67">
        <v>0.26419999999999999</v>
      </c>
      <c r="AK17" s="207">
        <v>-0.14749999999999999</v>
      </c>
      <c r="AL17" s="207">
        <v>7.85E-2</v>
      </c>
      <c r="AM17" s="105">
        <f t="shared" ref="AM17:AM18" si="38">(((1+AF17)*(1+AE17)*(1+AD17)*(1+AC17)*(1+AB17)*(1+AA17)*(1+AG17)*(1+AH17)*(1+AI17)*(1+AJ17)*(1+AK17)*(1+AL17))^(1/(11+(5/12))))-1</f>
        <v>1.3146558790229745E-2</v>
      </c>
      <c r="AO17" s="2" t="s">
        <v>16</v>
      </c>
      <c r="AP17" s="167">
        <v>40794</v>
      </c>
      <c r="AQ17" s="2" t="s">
        <v>128</v>
      </c>
      <c r="AR17" s="167">
        <v>39533</v>
      </c>
      <c r="AS17" s="2" t="s">
        <v>129</v>
      </c>
      <c r="AT17" s="167">
        <v>39092</v>
      </c>
      <c r="AU17" s="110">
        <v>0.21</v>
      </c>
      <c r="AV17" s="79">
        <f>AU17/AU23</f>
        <v>1</v>
      </c>
      <c r="AW17" s="372">
        <v>-0.42209999999999998</v>
      </c>
      <c r="AX17" s="367">
        <v>0.36370000000000002</v>
      </c>
      <c r="AY17" s="367">
        <v>0.1037</v>
      </c>
      <c r="AZ17" s="371">
        <v>-0.1404</v>
      </c>
      <c r="BA17" s="284">
        <v>0.1769</v>
      </c>
      <c r="BB17" s="284">
        <v>0.14180000000000001</v>
      </c>
      <c r="BC17" s="14">
        <v>-4.3999999999999997E-2</v>
      </c>
      <c r="BD17" s="14">
        <v>-5.7200000000000001E-2</v>
      </c>
      <c r="BE17" s="8">
        <v>4.6399999999999997E-2</v>
      </c>
      <c r="BF17" s="8">
        <v>0.27350000000000002</v>
      </c>
      <c r="BG17" s="388">
        <v>-0.10929999999999999</v>
      </c>
      <c r="BH17" s="375">
        <v>7.0099999999999996E-2</v>
      </c>
      <c r="BI17" s="105">
        <f t="shared" ref="BI17" si="39">(((1+BB17)*(1+BA17)*(1+AZ17)*(1+AY17)*(1+AX17)*(1+AW17)*(1+BC17)*(1+BD17)*(1+BE17)*(1+BF17)*(1+BG17)*(1+BH17))^(1/(11+(5/12))))-1</f>
        <v>1.2333639380585959E-2</v>
      </c>
      <c r="BK17" s="94" t="s">
        <v>23</v>
      </c>
      <c r="BL17" s="307">
        <v>39283</v>
      </c>
      <c r="BM17" s="15"/>
      <c r="BN17" s="15"/>
      <c r="BO17" s="110">
        <v>0.1099</v>
      </c>
      <c r="BP17" s="79">
        <f>BO17/$BO$23</f>
        <v>0.24443950177935941</v>
      </c>
      <c r="BQ17" s="349">
        <v>-0.40649999999999997</v>
      </c>
      <c r="BR17" s="304">
        <v>0.27489999999999998</v>
      </c>
      <c r="BS17" s="304">
        <v>8.3500000000000005E-2</v>
      </c>
      <c r="BT17" s="349">
        <v>-0.123</v>
      </c>
      <c r="BU17" s="304">
        <v>0.18559999999999999</v>
      </c>
      <c r="BV17" s="304">
        <v>0.21829999999999999</v>
      </c>
      <c r="BW17" s="14">
        <v>-5.9799999999999999E-2</v>
      </c>
      <c r="BX17" s="14">
        <v>-3.8E-3</v>
      </c>
      <c r="BY17" s="8">
        <v>2.6700000000000002E-2</v>
      </c>
      <c r="BZ17" s="8">
        <v>0.26419999999999999</v>
      </c>
      <c r="CA17" s="327">
        <v>-0.14749999999999999</v>
      </c>
      <c r="CB17" s="207">
        <v>7.85E-2</v>
      </c>
      <c r="CC17" s="105">
        <f t="shared" ref="CC17:CC20" si="40">(((1+BV17)*(1+BU17)*(1+BT17)*(1+BS17)*(1+BR17)*(1+BQ17)*(1+BW17)*(1+BX17)*(1+BY17)*(1+BZ17)*(1+CA17)*(1+CB17))^(1/(11+(5/12))))-1</f>
        <v>1.3146558790229745E-2</v>
      </c>
      <c r="CE17" s="94" t="s">
        <v>38</v>
      </c>
      <c r="CF17" s="320">
        <v>41501</v>
      </c>
      <c r="CG17" s="15" t="s">
        <v>123</v>
      </c>
      <c r="CH17" s="320">
        <v>38884</v>
      </c>
      <c r="CI17" s="15"/>
      <c r="CJ17" s="15"/>
      <c r="CK17" s="110">
        <v>6.4600000000000005E-2</v>
      </c>
      <c r="CL17" s="79">
        <f t="shared" ref="CL17:CL22" si="41">CK17/$CK$23</f>
        <v>0.17718047174986287</v>
      </c>
      <c r="CM17" s="371">
        <v>-0.44350000000000001</v>
      </c>
      <c r="CN17" s="367">
        <v>0.37159999999999999</v>
      </c>
      <c r="CO17" s="367">
        <v>0.19400000000000001</v>
      </c>
      <c r="CP17" s="371">
        <v>-0.1232</v>
      </c>
      <c r="CQ17" s="367">
        <v>0.24049999999999999</v>
      </c>
      <c r="CR17" s="367">
        <v>0.26369999999999999</v>
      </c>
      <c r="CS17" s="14">
        <v>-5.1499999999999997E-2</v>
      </c>
      <c r="CT17" s="8">
        <v>4.9099999999999998E-2</v>
      </c>
      <c r="CU17" s="8">
        <v>8.7499999999999994E-2</v>
      </c>
      <c r="CV17" s="8">
        <v>0.29199999999999998</v>
      </c>
      <c r="CW17" s="207">
        <v>-0.1913</v>
      </c>
      <c r="CX17" s="207">
        <v>5.6800000000000003E-2</v>
      </c>
      <c r="CY17" s="105">
        <f t="shared" ref="CY17:CY23" si="42">(((1+CR17)*(1+CQ17)*(1+CP17)*(1+CO17)*(1+CN17)*(1+CM17)*(1+CS17)*(1+CT17)*(1+CU17)*(1+CV17)*(1+CW17)*(1+CX17))^(1/(11+(5/12))))-1</f>
        <v>3.5959738538627217E-2</v>
      </c>
      <c r="DA17" s="94" t="s">
        <v>110</v>
      </c>
      <c r="DB17" s="15"/>
      <c r="DC17" s="15"/>
      <c r="DD17" s="15"/>
      <c r="DE17" s="110">
        <v>0.13</v>
      </c>
      <c r="DF17" s="79">
        <f>DE17/$DE$23</f>
        <v>0.52</v>
      </c>
      <c r="DG17" s="321">
        <v>-0.40820000000000001</v>
      </c>
      <c r="DH17" s="284">
        <v>0.2858</v>
      </c>
      <c r="DI17" s="284">
        <v>0.1115</v>
      </c>
      <c r="DJ17" s="321">
        <v>-0.1348</v>
      </c>
      <c r="DK17" s="284">
        <v>0.19089999999999999</v>
      </c>
      <c r="DL17" s="284">
        <v>0.18909999999999999</v>
      </c>
      <c r="DM17" s="8">
        <v>-5.3100000000000001E-2</v>
      </c>
      <c r="DN17" s="8">
        <v>-1.7100000000000001E-2</v>
      </c>
      <c r="DO17" s="8">
        <v>0.03</v>
      </c>
      <c r="DP17" s="8">
        <v>0.25800000000000001</v>
      </c>
      <c r="DQ17" s="207">
        <v>-0.14199999999999999</v>
      </c>
      <c r="DR17" s="207">
        <v>7.5200000000000003E-2</v>
      </c>
      <c r="DS17" s="105">
        <f t="shared" ref="DS17:DS18" si="43">(((1+DL17)*(1+DK17)*(1+DJ17)*(1+DI17)*(1+DH17)*(1+DG17)*(1+DM17)*(1+DN17)*(1+DO17)*(1+DP17)*(1+DQ17)*(1+DR17))^(1/(11+(5/12))))-1</f>
        <v>1.2537291955236896E-2</v>
      </c>
      <c r="DU17" s="94" t="s">
        <v>54</v>
      </c>
      <c r="DV17" s="307">
        <v>37116</v>
      </c>
      <c r="DW17" s="15"/>
      <c r="DX17" s="15"/>
      <c r="DY17" s="15"/>
      <c r="DZ17" s="15"/>
      <c r="EA17" s="110">
        <v>4.3999999999999997E-2</v>
      </c>
      <c r="EB17" s="79">
        <f>EA17/$EA$23</f>
        <v>0.17734784361144701</v>
      </c>
      <c r="EC17" s="321">
        <v>-0.44829999999999998</v>
      </c>
      <c r="ED17" s="284">
        <v>0.41880000000000001</v>
      </c>
      <c r="EE17" s="284">
        <v>0.15809999999999999</v>
      </c>
      <c r="EF17" s="321">
        <v>-0.1358</v>
      </c>
      <c r="EG17" s="284">
        <v>0.20180000000000001</v>
      </c>
      <c r="EH17" s="284">
        <v>0.23119999999999999</v>
      </c>
      <c r="EI17" s="8">
        <v>-5.5100000000000003E-2</v>
      </c>
      <c r="EJ17" s="8">
        <v>-5.4000000000000003E-3</v>
      </c>
      <c r="EK17" s="8">
        <v>1.84E-2</v>
      </c>
      <c r="EL17" s="8">
        <v>0.43159999999999998</v>
      </c>
      <c r="EM17" s="207">
        <v>-0.1258</v>
      </c>
      <c r="EN17" s="207">
        <v>9.6600000000000005E-2</v>
      </c>
      <c r="EO17" s="105">
        <f t="shared" ref="EO17:EO19" si="44">(((1+EH17)*(1+EG17)*(1+EF17)*(1+EE17)*(1+ED17)*(1+EC17)*(1+EI17)*(1+EJ17)*(1+EK17)*(1+EL17)*(1+EM17)*(1+EN17))^(1/(11+(5/12))))-1</f>
        <v>3.751001305538737E-2</v>
      </c>
      <c r="EQ17" s="94" t="s">
        <v>62</v>
      </c>
      <c r="ER17" s="320">
        <v>41200</v>
      </c>
      <c r="ES17" s="331" t="s">
        <v>137</v>
      </c>
      <c r="ET17" s="320">
        <v>39352</v>
      </c>
      <c r="EU17" s="15"/>
      <c r="EV17" s="15"/>
      <c r="EW17" s="132">
        <v>6.3600000000000004E-2</v>
      </c>
      <c r="EX17" s="145">
        <f t="shared" ref="EX17:EX22" si="45">EW17/$EW$23</f>
        <v>0.14250504145193818</v>
      </c>
      <c r="EY17" s="376">
        <v>-0.45329999999999998</v>
      </c>
      <c r="EZ17" s="375">
        <v>0.6704</v>
      </c>
      <c r="FA17" s="375">
        <v>0.13289999999999999</v>
      </c>
      <c r="FB17" s="376">
        <v>-0.19670000000000001</v>
      </c>
      <c r="FC17" s="375">
        <v>0.1535</v>
      </c>
      <c r="FD17" s="327">
        <v>-2.81E-2</v>
      </c>
      <c r="FE17" s="53">
        <v>-3.44E-2</v>
      </c>
      <c r="FF17" s="67">
        <v>-0.1431</v>
      </c>
      <c r="FG17" s="67">
        <v>0.10290000000000001</v>
      </c>
      <c r="FH17" s="67">
        <v>0.374</v>
      </c>
      <c r="FI17" s="207">
        <v>-0.1492</v>
      </c>
      <c r="FJ17" s="207">
        <v>4.1799999999999997E-2</v>
      </c>
      <c r="FK17" s="105">
        <f t="shared" ref="FK17:FK23" si="46">(((1+FD17)*(1+FC17)*(1+FB17)*(1+FA17)*(1+EZ17)*(1+EY17)*(1+FE17)*(1+FF17)*(1+FG17)*(1+FH17)*(1+FI17)*(1+FJ17))^(1/(11+(5/12))))-1</f>
        <v>3.0582342882286007E-3</v>
      </c>
      <c r="FM17" s="94" t="s">
        <v>160</v>
      </c>
      <c r="FN17" s="320">
        <v>41200</v>
      </c>
      <c r="FO17" s="331" t="s">
        <v>138</v>
      </c>
      <c r="FP17" s="320">
        <v>39143</v>
      </c>
      <c r="FQ17" s="132">
        <v>0.16</v>
      </c>
      <c r="FR17" s="145">
        <f>FQ17/$FQ$23</f>
        <v>0.76190476190476186</v>
      </c>
      <c r="FS17" s="376">
        <v>-0.4345</v>
      </c>
      <c r="FT17" s="375">
        <v>0.37590000000000001</v>
      </c>
      <c r="FU17" s="375">
        <v>0.1181</v>
      </c>
      <c r="FV17" s="376">
        <v>-0.14019999999999999</v>
      </c>
      <c r="FW17" s="375">
        <v>0.189</v>
      </c>
      <c r="FX17" s="207">
        <v>0.22420000000000001</v>
      </c>
      <c r="FY17" s="207">
        <v>-6.3299999999999995E-2</v>
      </c>
      <c r="FZ17" s="207">
        <v>7.3000000000000001E-3</v>
      </c>
      <c r="GA17" s="207">
        <v>1.5800000000000002E-2</v>
      </c>
      <c r="GB17" s="207">
        <v>0.26590000000000003</v>
      </c>
      <c r="GC17" s="207">
        <v>-0.14130000000000001</v>
      </c>
      <c r="GD17" s="207">
        <v>7.9799999999999996E-2</v>
      </c>
      <c r="GE17" s="105">
        <f t="shared" ref="GE17:GE18" si="47">(((1+FX17)*(1+FW17)*(1+FV17)*(1+FU17)*(1+FT17)*(1+FS17)*(1+FY17)*(1+FZ17)*(1+GA17)*(1+GB17)*(1+GC17)*(1+GD17))^(1/(11+(5/12))))-1</f>
        <v>1.7923983876904526E-2</v>
      </c>
      <c r="GG17" s="94"/>
      <c r="GH17" s="320"/>
      <c r="GI17" s="331"/>
      <c r="GJ17" s="320"/>
      <c r="GK17" s="132"/>
      <c r="GL17" s="145"/>
      <c r="GM17" s="388"/>
      <c r="GN17" s="265"/>
      <c r="GO17" s="265"/>
      <c r="GP17" s="265"/>
      <c r="GQ17" s="265"/>
      <c r="GR17" s="207"/>
      <c r="GS17" s="207"/>
      <c r="GT17" s="207"/>
      <c r="GU17" s="207"/>
      <c r="GV17" s="207"/>
      <c r="GW17" s="207"/>
      <c r="GX17" s="207"/>
      <c r="GY17" s="105"/>
      <c r="HA17" s="94" t="s">
        <v>170</v>
      </c>
      <c r="HB17" s="320">
        <v>38610</v>
      </c>
      <c r="HC17" s="331"/>
      <c r="HD17" s="320"/>
      <c r="HE17" s="132">
        <v>0.05</v>
      </c>
      <c r="HF17" s="145">
        <f>HE17/HE23</f>
        <v>0.33333333333333331</v>
      </c>
      <c r="HG17" s="327">
        <v>-0.44009999999999999</v>
      </c>
      <c r="HH17" s="207">
        <v>0.39290000000000003</v>
      </c>
      <c r="HI17" s="207">
        <v>0.1391</v>
      </c>
      <c r="HJ17" s="327">
        <v>-0.15110000000000001</v>
      </c>
      <c r="HK17" s="207">
        <v>0.18740000000000001</v>
      </c>
      <c r="HL17" s="207">
        <v>0.23430000000000001</v>
      </c>
      <c r="HM17" s="207">
        <v>-5.9799999999999999E-2</v>
      </c>
      <c r="HN17" s="207">
        <v>-2.0999999999999999E-3</v>
      </c>
      <c r="HO17" s="207">
        <v>5.3400000000000003E-2</v>
      </c>
      <c r="HP17" s="207">
        <v>0.28050000000000003</v>
      </c>
      <c r="HQ17" s="207">
        <v>-0.17399999999999999</v>
      </c>
      <c r="HR17" s="207">
        <v>6.3899999999999998E-2</v>
      </c>
      <c r="HS17" s="105">
        <f t="shared" ref="HS17:HS19" si="48">(((1+HL17)*(1+HK17)*(1+HJ17)*(1+HI17)*(1+HH17)*(1+HG17)*(1+HM17)*(1+HN17)*(1+HO17)*(1+HP17)*(1+HQ17)*(1+HR17))^(1/(11+(5/12))))-1</f>
        <v>1.8241026854027398E-2</v>
      </c>
    </row>
    <row r="18" spans="2:227" x14ac:dyDescent="0.2">
      <c r="B18" s="94"/>
      <c r="C18" s="15"/>
      <c r="D18" s="15"/>
      <c r="E18" s="15"/>
      <c r="F18" s="82"/>
      <c r="G18" s="16"/>
      <c r="H18" s="16"/>
      <c r="I18" s="16"/>
      <c r="J18" s="16"/>
      <c r="K18" s="16"/>
      <c r="L18" s="16"/>
      <c r="M18" s="8"/>
      <c r="N18" s="8"/>
      <c r="O18" s="8"/>
      <c r="P18" s="8"/>
      <c r="Q18" s="38"/>
      <c r="R18" s="38"/>
      <c r="S18" s="105"/>
      <c r="U18" s="94" t="s">
        <v>26</v>
      </c>
      <c r="V18" s="307">
        <v>38415</v>
      </c>
      <c r="W18" s="15"/>
      <c r="X18" s="15"/>
      <c r="Y18" s="132">
        <v>0.121</v>
      </c>
      <c r="Z18" s="145">
        <f>Y18/$Y$23</f>
        <v>0.39933993399339934</v>
      </c>
      <c r="AA18" s="321">
        <v>-0.52490000000000003</v>
      </c>
      <c r="AB18" s="284">
        <v>0.76280000000000003</v>
      </c>
      <c r="AC18" s="284">
        <v>0.19470000000000001</v>
      </c>
      <c r="AD18" s="321">
        <v>-0.18759999999999999</v>
      </c>
      <c r="AE18" s="284">
        <v>0.192</v>
      </c>
      <c r="AF18" s="321">
        <v>-4.9200000000000001E-2</v>
      </c>
      <c r="AG18" s="53">
        <v>-6.9999999999999999E-4</v>
      </c>
      <c r="AH18" s="67">
        <v>-0.15809999999999999</v>
      </c>
      <c r="AI18" s="67">
        <v>0.1221</v>
      </c>
      <c r="AJ18" s="67">
        <v>0.31480000000000002</v>
      </c>
      <c r="AK18" s="207">
        <v>-0.1477</v>
      </c>
      <c r="AL18" s="207">
        <v>6.88E-2</v>
      </c>
      <c r="AM18" s="105">
        <f t="shared" si="38"/>
        <v>3.5800456642356426E-3</v>
      </c>
      <c r="AO18" s="2"/>
      <c r="AP18" s="2"/>
      <c r="AQ18" s="2"/>
      <c r="AR18" s="2"/>
      <c r="AS18" s="2"/>
      <c r="AT18" s="2"/>
      <c r="AU18" s="110"/>
      <c r="AV18" s="77"/>
      <c r="AW18" s="16"/>
      <c r="AX18" s="16"/>
      <c r="AY18" s="16"/>
      <c r="AZ18" s="16"/>
      <c r="BA18" s="16"/>
      <c r="BB18" s="16"/>
      <c r="BC18" s="7"/>
      <c r="BD18" s="7"/>
      <c r="BE18" s="7"/>
      <c r="BF18" s="7"/>
      <c r="BG18" s="36"/>
      <c r="BH18" s="36"/>
      <c r="BI18" s="38"/>
      <c r="BK18" s="94" t="s">
        <v>24</v>
      </c>
      <c r="BL18" s="307">
        <v>39905</v>
      </c>
      <c r="BM18" s="15" t="s">
        <v>123</v>
      </c>
      <c r="BN18" s="307">
        <v>38884</v>
      </c>
      <c r="BO18" s="110">
        <v>4.99E-2</v>
      </c>
      <c r="BP18" s="79">
        <f>BO18/$BO$23</f>
        <v>0.11098754448398576</v>
      </c>
      <c r="BQ18" s="365">
        <v>-0.44350000000000001</v>
      </c>
      <c r="BR18" s="366">
        <v>0.37159999999999999</v>
      </c>
      <c r="BS18" s="304">
        <v>0.25600000000000001</v>
      </c>
      <c r="BT18" s="349">
        <v>-0.1963</v>
      </c>
      <c r="BU18" s="304">
        <v>0.20730000000000001</v>
      </c>
      <c r="BV18" s="304">
        <v>0.16600000000000001</v>
      </c>
      <c r="BW18" s="14">
        <v>-5.0599999999999999E-2</v>
      </c>
      <c r="BX18" s="14">
        <v>-1E-4</v>
      </c>
      <c r="BY18" s="8">
        <v>4.2599999999999999E-2</v>
      </c>
      <c r="BZ18" s="8">
        <v>0.30599999999999999</v>
      </c>
      <c r="CA18" s="327">
        <v>-0.1847</v>
      </c>
      <c r="CB18" s="207">
        <v>6.8099999999999994E-2</v>
      </c>
      <c r="CC18" s="105">
        <f t="shared" si="40"/>
        <v>1.7637117383404011E-2</v>
      </c>
      <c r="CE18" s="94" t="s">
        <v>39</v>
      </c>
      <c r="CF18" s="320">
        <v>41501</v>
      </c>
      <c r="CG18" s="15" t="s">
        <v>135</v>
      </c>
      <c r="CH18" s="320">
        <v>39276</v>
      </c>
      <c r="CI18" s="15"/>
      <c r="CJ18" s="15"/>
      <c r="CK18" s="110">
        <v>5.4100000000000002E-2</v>
      </c>
      <c r="CL18" s="79">
        <f t="shared" si="41"/>
        <v>0.14838178826110807</v>
      </c>
      <c r="CM18" s="371">
        <v>-0.34599999999999997</v>
      </c>
      <c r="CN18" s="367">
        <v>0.58120000000000005</v>
      </c>
      <c r="CO18" s="367">
        <v>0.24629999999999999</v>
      </c>
      <c r="CP18" s="371">
        <v>-0.10390000000000001</v>
      </c>
      <c r="CQ18" s="367">
        <v>0.15559999999999999</v>
      </c>
      <c r="CR18" s="371">
        <v>-6.9599999999999995E-2</v>
      </c>
      <c r="CS18" s="14">
        <v>-0.1163</v>
      </c>
      <c r="CT18" s="14">
        <v>-0.20150000000000001</v>
      </c>
      <c r="CU18" s="8">
        <v>0.32579999999999998</v>
      </c>
      <c r="CV18" s="8">
        <v>0.26740000000000003</v>
      </c>
      <c r="CW18" s="207">
        <v>-0.10340000000000001</v>
      </c>
      <c r="CX18" s="207">
        <v>5.8799999999999998E-2</v>
      </c>
      <c r="CY18" s="105">
        <f t="shared" si="42"/>
        <v>2.9760446160133958E-2</v>
      </c>
      <c r="DA18" s="94" t="s">
        <v>111</v>
      </c>
      <c r="DB18" s="15"/>
      <c r="DC18" s="15"/>
      <c r="DD18" s="15"/>
      <c r="DE18" s="110">
        <v>0.12</v>
      </c>
      <c r="DF18" s="79">
        <f>DE18/$DE$23</f>
        <v>0.48</v>
      </c>
      <c r="DG18" s="321">
        <v>-0.49259999999999998</v>
      </c>
      <c r="DH18" s="284">
        <v>0.7238</v>
      </c>
      <c r="DI18" s="284">
        <v>0.18740000000000001</v>
      </c>
      <c r="DJ18" s="321">
        <v>-0.18970000000000001</v>
      </c>
      <c r="DK18" s="284">
        <v>0.17960000000000001</v>
      </c>
      <c r="DL18" s="321">
        <v>-1.7999999999999999E-2</v>
      </c>
      <c r="DM18" s="8">
        <v>-6.4999999999999997E-3</v>
      </c>
      <c r="DN18" s="8">
        <v>-0.1527</v>
      </c>
      <c r="DO18" s="8">
        <v>0.1172</v>
      </c>
      <c r="DP18" s="8">
        <v>0.34810000000000002</v>
      </c>
      <c r="DQ18" s="207">
        <v>-0.13239999999999999</v>
      </c>
      <c r="DR18" s="207">
        <v>5.7799999999999997E-2</v>
      </c>
      <c r="DS18" s="105">
        <f t="shared" si="43"/>
        <v>1.1094888379177714E-2</v>
      </c>
      <c r="DU18" s="94" t="s">
        <v>25</v>
      </c>
      <c r="DV18" s="307">
        <v>30452</v>
      </c>
      <c r="DW18" s="15"/>
      <c r="DX18" s="15"/>
      <c r="DY18" s="15"/>
      <c r="DZ18" s="15"/>
      <c r="EA18" s="110">
        <v>4.2999999999999997E-2</v>
      </c>
      <c r="EB18" s="79">
        <f>EA18/$EA$23</f>
        <v>0.17331721080209592</v>
      </c>
      <c r="EC18" s="321">
        <v>-0.41739999999999999</v>
      </c>
      <c r="ED18" s="284">
        <v>0.3377</v>
      </c>
      <c r="EE18" s="284">
        <v>7.3099999999999998E-2</v>
      </c>
      <c r="EF18" s="321">
        <v>-0.14580000000000001</v>
      </c>
      <c r="EG18" s="284">
        <v>0.20180000000000001</v>
      </c>
      <c r="EH18" s="284">
        <v>0.2215</v>
      </c>
      <c r="EI18" s="8">
        <v>-6.6900000000000001E-2</v>
      </c>
      <c r="EJ18" s="8">
        <v>-6.4399999999999999E-2</v>
      </c>
      <c r="EK18" s="8">
        <v>4.4600000000000001E-2</v>
      </c>
      <c r="EL18" s="8">
        <v>0.27960000000000002</v>
      </c>
      <c r="EM18" s="207">
        <v>-0.1452</v>
      </c>
      <c r="EN18" s="207">
        <v>6.1400000000000003E-2</v>
      </c>
      <c r="EO18" s="105">
        <f t="shared" si="44"/>
        <v>9.2069302490707106E-3</v>
      </c>
      <c r="EQ18" s="94" t="s">
        <v>63</v>
      </c>
      <c r="ER18" s="320">
        <v>41200</v>
      </c>
      <c r="ES18" s="15" t="s">
        <v>128</v>
      </c>
      <c r="ET18" s="320">
        <v>39533</v>
      </c>
      <c r="EU18" s="15" t="s">
        <v>129</v>
      </c>
      <c r="EV18" s="320">
        <v>39092</v>
      </c>
      <c r="EW18" s="132">
        <v>8.4699999999999998E-2</v>
      </c>
      <c r="EX18" s="145">
        <f t="shared" si="45"/>
        <v>0.18978265740533273</v>
      </c>
      <c r="EY18" s="372">
        <v>-0.42209999999999998</v>
      </c>
      <c r="EZ18" s="367">
        <v>0.36370000000000002</v>
      </c>
      <c r="FA18" s="367">
        <v>0.1037</v>
      </c>
      <c r="FB18" s="371">
        <v>-0.1404</v>
      </c>
      <c r="FC18" s="367">
        <v>0.17100000000000001</v>
      </c>
      <c r="FD18" s="284">
        <v>0.1366</v>
      </c>
      <c r="FE18" s="53">
        <v>-5.0099999999999999E-2</v>
      </c>
      <c r="FF18" s="67">
        <v>-4.6699999999999998E-2</v>
      </c>
      <c r="FG18" s="67">
        <v>4.7199999999999999E-2</v>
      </c>
      <c r="FH18" s="67">
        <v>0.28139999999999998</v>
      </c>
      <c r="FI18" s="207">
        <v>-0.14399999999999999</v>
      </c>
      <c r="FJ18" s="207">
        <v>7.3700000000000002E-2</v>
      </c>
      <c r="FK18" s="105">
        <f t="shared" si="46"/>
        <v>9.2926642962594119E-3</v>
      </c>
      <c r="FM18" s="94" t="s">
        <v>62</v>
      </c>
      <c r="FN18" s="320">
        <v>41200</v>
      </c>
      <c r="FO18" s="331" t="s">
        <v>137</v>
      </c>
      <c r="FP18" s="320">
        <v>39352</v>
      </c>
      <c r="FQ18" s="132">
        <v>0.05</v>
      </c>
      <c r="FR18" s="145">
        <f>FQ18/$FQ$23</f>
        <v>0.23809523809523808</v>
      </c>
      <c r="FS18" s="376">
        <v>-0.45329999999999998</v>
      </c>
      <c r="FT18" s="375">
        <v>0.6704</v>
      </c>
      <c r="FU18" s="375">
        <v>0.13289999999999999</v>
      </c>
      <c r="FV18" s="376">
        <v>-0.19670000000000001</v>
      </c>
      <c r="FW18" s="375">
        <v>0.1535</v>
      </c>
      <c r="FX18" s="327">
        <v>-2.81E-2</v>
      </c>
      <c r="FY18" s="207">
        <v>-3.44E-2</v>
      </c>
      <c r="FZ18" s="207">
        <v>-0.1431</v>
      </c>
      <c r="GA18" s="207">
        <v>0.10290000000000001</v>
      </c>
      <c r="GB18" s="207">
        <v>0.374</v>
      </c>
      <c r="GC18" s="207">
        <v>-0.1492</v>
      </c>
      <c r="GD18" s="207">
        <v>4.1799999999999997E-2</v>
      </c>
      <c r="GE18" s="105">
        <f t="shared" si="47"/>
        <v>3.0582342882286007E-3</v>
      </c>
      <c r="GG18" s="94"/>
      <c r="GH18" s="320"/>
      <c r="GI18" s="331"/>
      <c r="GJ18" s="320"/>
      <c r="GK18" s="132"/>
      <c r="GL18" s="145"/>
      <c r="GM18" s="388"/>
      <c r="GN18" s="265"/>
      <c r="GO18" s="265"/>
      <c r="GP18" s="265"/>
      <c r="GQ18" s="265"/>
      <c r="GR18" s="327"/>
      <c r="GS18" s="207"/>
      <c r="GT18" s="207"/>
      <c r="GU18" s="207"/>
      <c r="GV18" s="207"/>
      <c r="GW18" s="207"/>
      <c r="GX18" s="207"/>
      <c r="GY18" s="105"/>
      <c r="HA18" s="94" t="s">
        <v>171</v>
      </c>
      <c r="HB18" s="320">
        <v>36266</v>
      </c>
      <c r="HC18" s="331"/>
      <c r="HD18" s="320"/>
      <c r="HE18" s="132">
        <v>0.05</v>
      </c>
      <c r="HF18" s="145">
        <f>HE18/HE23</f>
        <v>0.33333333333333331</v>
      </c>
      <c r="HG18" s="327">
        <v>-0.44379999999999997</v>
      </c>
      <c r="HH18" s="207">
        <v>0.37790000000000001</v>
      </c>
      <c r="HI18" s="207">
        <v>0.1021</v>
      </c>
      <c r="HJ18" s="327">
        <v>-0.1671</v>
      </c>
      <c r="HK18" s="207">
        <v>0.16350000000000001</v>
      </c>
      <c r="HL18" s="207">
        <v>0.22650000000000001</v>
      </c>
      <c r="HM18" s="207">
        <v>-7.5399999999999995E-2</v>
      </c>
      <c r="HN18" s="207">
        <v>-6.4299999999999996E-2</v>
      </c>
      <c r="HO18" s="207">
        <v>8.2000000000000003E-2</v>
      </c>
      <c r="HP18" s="207">
        <v>0.25950000000000001</v>
      </c>
      <c r="HQ18" s="207">
        <v>-0.17319999999999999</v>
      </c>
      <c r="HR18" s="207">
        <v>3.5999999999999997E-2</v>
      </c>
      <c r="HS18" s="105">
        <f t="shared" si="48"/>
        <v>1.2053302146575184E-3</v>
      </c>
    </row>
    <row r="19" spans="2:227" x14ac:dyDescent="0.2">
      <c r="B19" s="94"/>
      <c r="C19" s="15"/>
      <c r="D19" s="15"/>
      <c r="E19" s="15"/>
      <c r="F19" s="82"/>
      <c r="G19" s="16"/>
      <c r="H19" s="16"/>
      <c r="I19" s="16"/>
      <c r="J19" s="16"/>
      <c r="K19" s="16"/>
      <c r="L19" s="16"/>
      <c r="M19" s="8"/>
      <c r="N19" s="8"/>
      <c r="O19" s="8"/>
      <c r="P19" s="8"/>
      <c r="Q19" s="38"/>
      <c r="R19" s="38"/>
      <c r="S19" s="105"/>
      <c r="AG19" s="53"/>
      <c r="AH19" s="67"/>
      <c r="AI19" s="67"/>
      <c r="AJ19" s="67"/>
      <c r="AK19" s="267"/>
      <c r="AL19" s="267"/>
      <c r="AM19" s="65"/>
      <c r="AO19" s="2"/>
      <c r="AP19" s="2"/>
      <c r="AQ19" s="2"/>
      <c r="AR19" s="2"/>
      <c r="AS19" s="2"/>
      <c r="AT19" s="2"/>
      <c r="AU19" s="110"/>
      <c r="AV19" s="77"/>
      <c r="AW19" s="16"/>
      <c r="AX19" s="16"/>
      <c r="AY19" s="16"/>
      <c r="AZ19" s="16"/>
      <c r="BA19" s="16"/>
      <c r="BB19" s="16"/>
      <c r="BC19" s="7"/>
      <c r="BD19" s="7"/>
      <c r="BE19" s="7"/>
      <c r="BF19" s="7"/>
      <c r="BG19" s="36"/>
      <c r="BH19" s="36"/>
      <c r="BI19" s="38"/>
      <c r="BK19" s="94" t="s">
        <v>25</v>
      </c>
      <c r="BL19" s="307">
        <v>30452</v>
      </c>
      <c r="BM19" s="15"/>
      <c r="BN19" s="15"/>
      <c r="BO19" s="110">
        <v>0.1099</v>
      </c>
      <c r="BP19" s="79">
        <f>BO19/$BO$23</f>
        <v>0.24443950177935941</v>
      </c>
      <c r="BQ19" s="349">
        <v>-0.41739999999999999</v>
      </c>
      <c r="BR19" s="304">
        <v>0.3377</v>
      </c>
      <c r="BS19" s="304">
        <v>7.3099999999999998E-2</v>
      </c>
      <c r="BT19" s="349">
        <v>-0.14580000000000001</v>
      </c>
      <c r="BU19" s="304">
        <v>0.20180000000000001</v>
      </c>
      <c r="BV19" s="304">
        <v>0.2215</v>
      </c>
      <c r="BW19" s="14">
        <v>-6.6900000000000001E-2</v>
      </c>
      <c r="BX19" s="14">
        <v>-6.4399999999999999E-2</v>
      </c>
      <c r="BY19" s="8">
        <v>4.4600000000000001E-2</v>
      </c>
      <c r="BZ19" s="8">
        <v>0.27960000000000002</v>
      </c>
      <c r="CA19" s="327">
        <v>-0.1452</v>
      </c>
      <c r="CB19" s="207">
        <v>6.1400000000000003E-2</v>
      </c>
      <c r="CC19" s="105">
        <f t="shared" si="40"/>
        <v>9.2069302490707106E-3</v>
      </c>
      <c r="CE19" s="94" t="s">
        <v>40</v>
      </c>
      <c r="CF19" s="320">
        <v>41501</v>
      </c>
      <c r="CG19" s="15" t="s">
        <v>136</v>
      </c>
      <c r="CH19" s="320">
        <v>38884</v>
      </c>
      <c r="CI19" s="15"/>
      <c r="CJ19" s="15"/>
      <c r="CK19" s="110">
        <v>9.9900000000000003E-2</v>
      </c>
      <c r="CL19" s="79">
        <f t="shared" si="41"/>
        <v>0.27399890290729567</v>
      </c>
      <c r="CM19" s="371">
        <v>-0.3982</v>
      </c>
      <c r="CN19" s="367">
        <v>0.251</v>
      </c>
      <c r="CO19" s="367">
        <v>1.8100000000000002E-2</v>
      </c>
      <c r="CP19" s="371">
        <v>-8.2100000000000006E-2</v>
      </c>
      <c r="CQ19" s="367">
        <v>0.16650000000000001</v>
      </c>
      <c r="CR19" s="367">
        <v>0.19900000000000001</v>
      </c>
      <c r="CS19" s="14">
        <v>-6.5000000000000002E-2</v>
      </c>
      <c r="CT19" s="14">
        <v>-5.2499999999999998E-2</v>
      </c>
      <c r="CU19" s="8">
        <v>7.9299999999999995E-2</v>
      </c>
      <c r="CV19" s="8">
        <v>0.23949999999999999</v>
      </c>
      <c r="CW19" s="207">
        <v>-0.1426</v>
      </c>
      <c r="CX19" s="207">
        <v>5.1900000000000002E-2</v>
      </c>
      <c r="CY19" s="105">
        <f t="shared" si="42"/>
        <v>4.4341330590296213E-3</v>
      </c>
      <c r="DA19" s="94"/>
      <c r="DB19" s="15"/>
      <c r="DC19" s="15"/>
      <c r="DD19" s="15"/>
      <c r="DE19" s="110"/>
      <c r="DF19" s="79"/>
      <c r="DG19" s="304"/>
      <c r="DH19" s="304"/>
      <c r="DI19" s="304"/>
      <c r="DJ19" s="304"/>
      <c r="DK19" s="304"/>
      <c r="DL19" s="304"/>
      <c r="DM19" s="8"/>
      <c r="DN19" s="8"/>
      <c r="DO19" s="8"/>
      <c r="DP19" s="8"/>
      <c r="DQ19" s="38"/>
      <c r="DR19" s="38"/>
      <c r="DS19" s="105"/>
      <c r="DU19" s="94" t="s">
        <v>55</v>
      </c>
      <c r="DV19" s="307">
        <v>40511</v>
      </c>
      <c r="DW19" s="15" t="s">
        <v>124</v>
      </c>
      <c r="DX19" s="307">
        <v>39533</v>
      </c>
      <c r="DY19" s="377" t="s">
        <v>144</v>
      </c>
      <c r="DZ19" s="307"/>
      <c r="EA19" s="110">
        <v>0.16109999999999999</v>
      </c>
      <c r="EB19" s="79">
        <f>EA19/$EA$23</f>
        <v>0.6493349455864571</v>
      </c>
      <c r="EC19" s="378">
        <v>-0.41239999999999999</v>
      </c>
      <c r="ED19" s="375">
        <v>0.32350000000000001</v>
      </c>
      <c r="EE19" s="375">
        <v>0.12770000000000001</v>
      </c>
      <c r="EF19" s="327">
        <v>-0.1452</v>
      </c>
      <c r="EG19" s="207">
        <v>0.18210000000000001</v>
      </c>
      <c r="EH19" s="207">
        <v>0.15140000000000001</v>
      </c>
      <c r="EI19" s="8">
        <v>-4.1700000000000001E-2</v>
      </c>
      <c r="EJ19" s="8">
        <v>-4.2599999999999999E-2</v>
      </c>
      <c r="EK19" s="8">
        <v>4.6699999999999998E-2</v>
      </c>
      <c r="EL19" s="8">
        <v>0.27550000000000002</v>
      </c>
      <c r="EM19" s="207">
        <v>-0.14430000000000001</v>
      </c>
      <c r="EN19" s="207">
        <v>7.0400000000000004E-2</v>
      </c>
      <c r="EO19" s="105">
        <f t="shared" si="44"/>
        <v>1.1911281955328423E-2</v>
      </c>
      <c r="EQ19" s="94" t="s">
        <v>42</v>
      </c>
      <c r="ER19" s="320">
        <v>40192</v>
      </c>
      <c r="ES19" s="15" t="s">
        <v>137</v>
      </c>
      <c r="ET19" s="320">
        <v>39352</v>
      </c>
      <c r="EU19" s="15"/>
      <c r="EV19" s="15"/>
      <c r="EW19" s="132">
        <v>6.6600000000000006E-2</v>
      </c>
      <c r="EX19" s="145">
        <f t="shared" si="45"/>
        <v>0.14922697736948243</v>
      </c>
      <c r="EY19" s="371">
        <v>-0.45329999999999998</v>
      </c>
      <c r="EZ19" s="367">
        <v>0.6704</v>
      </c>
      <c r="FA19" s="367">
        <v>0.13289999999999999</v>
      </c>
      <c r="FB19" s="321">
        <v>-0.1915</v>
      </c>
      <c r="FC19" s="284">
        <v>0.1789</v>
      </c>
      <c r="FD19" s="321">
        <v>-4.3400000000000001E-2</v>
      </c>
      <c r="FE19" s="53">
        <v>-5.0000000000000001E-4</v>
      </c>
      <c r="FF19" s="67">
        <v>-0.1633</v>
      </c>
      <c r="FG19" s="67">
        <v>0.1305</v>
      </c>
      <c r="FH19" s="67">
        <v>0.32669999999999999</v>
      </c>
      <c r="FI19" s="207">
        <v>-0.1356</v>
      </c>
      <c r="FJ19" s="207">
        <v>6.1199999999999997E-2</v>
      </c>
      <c r="FK19" s="105">
        <f t="shared" si="46"/>
        <v>7.1970056856665021E-3</v>
      </c>
      <c r="FM19" s="94"/>
      <c r="FN19" s="320"/>
      <c r="FO19" s="15"/>
      <c r="FP19" s="320"/>
      <c r="FQ19" s="132"/>
      <c r="FR19" s="145"/>
      <c r="FS19" s="393"/>
      <c r="FT19" s="394"/>
      <c r="FU19" s="394"/>
      <c r="FV19" s="393"/>
      <c r="FW19" s="394"/>
      <c r="FX19" s="321"/>
      <c r="FY19" s="53"/>
      <c r="FZ19" s="67"/>
      <c r="GA19" s="67"/>
      <c r="GB19" s="67"/>
      <c r="GC19" s="207"/>
      <c r="GD19" s="207"/>
      <c r="GE19" s="105"/>
      <c r="GG19" s="94"/>
      <c r="GH19" s="320"/>
      <c r="GI19" s="15"/>
      <c r="GJ19" s="320"/>
      <c r="GK19" s="132"/>
      <c r="GL19" s="145"/>
      <c r="GM19" s="393"/>
      <c r="GN19" s="394"/>
      <c r="GO19" s="394"/>
      <c r="GP19" s="393"/>
      <c r="GQ19" s="394"/>
      <c r="GR19" s="321"/>
      <c r="GS19" s="53"/>
      <c r="GT19" s="67"/>
      <c r="GU19" s="67"/>
      <c r="GV19" s="67"/>
      <c r="GW19" s="207"/>
      <c r="GX19" s="207"/>
      <c r="GY19" s="105"/>
      <c r="HA19" s="94" t="s">
        <v>172</v>
      </c>
      <c r="HB19" s="320">
        <v>38447</v>
      </c>
      <c r="HC19" s="15"/>
      <c r="HD19" s="320"/>
      <c r="HE19" s="132">
        <v>0.05</v>
      </c>
      <c r="HF19" s="145">
        <f>HE19/HE23</f>
        <v>0.33333333333333331</v>
      </c>
      <c r="HG19" s="327">
        <v>-0.50660000000000005</v>
      </c>
      <c r="HH19" s="207">
        <v>0.83579999999999999</v>
      </c>
      <c r="HI19" s="207">
        <v>0.23619999999999999</v>
      </c>
      <c r="HJ19" s="327">
        <v>-0.20649999999999999</v>
      </c>
      <c r="HK19" s="207">
        <v>0.2049</v>
      </c>
      <c r="HL19" s="327">
        <v>-2.64E-2</v>
      </c>
      <c r="HM19" s="207">
        <v>-9.1000000000000004E-3</v>
      </c>
      <c r="HN19" s="207">
        <v>-0.14860000000000001</v>
      </c>
      <c r="HO19" s="207">
        <v>0.1235</v>
      </c>
      <c r="HP19" s="207">
        <v>0.36549999999999999</v>
      </c>
      <c r="HQ19" s="207">
        <v>-0.1525</v>
      </c>
      <c r="HR19" s="207">
        <v>3.7199999999999997E-2</v>
      </c>
      <c r="HS19" s="105">
        <f t="shared" si="48"/>
        <v>1.5041264974983815E-2</v>
      </c>
    </row>
    <row r="20" spans="2:227" x14ac:dyDescent="0.2">
      <c r="B20" s="94"/>
      <c r="C20" s="15"/>
      <c r="D20" s="15"/>
      <c r="E20" s="15"/>
      <c r="F20" s="82"/>
      <c r="G20" s="16"/>
      <c r="H20" s="16"/>
      <c r="I20" s="16"/>
      <c r="J20" s="16"/>
      <c r="K20" s="16"/>
      <c r="L20" s="16"/>
      <c r="M20" s="8"/>
      <c r="N20" s="8"/>
      <c r="O20" s="8"/>
      <c r="P20" s="8"/>
      <c r="Q20" s="38"/>
      <c r="R20" s="38"/>
      <c r="S20" s="105"/>
      <c r="U20" s="94"/>
      <c r="V20" s="15"/>
      <c r="W20" s="15"/>
      <c r="X20" s="15"/>
      <c r="Y20" s="132"/>
      <c r="Z20" s="145"/>
      <c r="AA20" s="278"/>
      <c r="AB20" s="278"/>
      <c r="AC20" s="278"/>
      <c r="AD20" s="278"/>
      <c r="AE20" s="278"/>
      <c r="AF20" s="278"/>
      <c r="AG20" s="53"/>
      <c r="AH20" s="67"/>
      <c r="AI20" s="67"/>
      <c r="AJ20" s="67"/>
      <c r="AK20" s="267"/>
      <c r="AL20" s="267"/>
      <c r="AM20" s="65"/>
      <c r="AO20" s="2"/>
      <c r="AP20" s="2"/>
      <c r="AQ20" s="2"/>
      <c r="AR20" s="2"/>
      <c r="AS20" s="2"/>
      <c r="AT20" s="2"/>
      <c r="AU20" s="110"/>
      <c r="AV20" s="77"/>
      <c r="AW20" s="16"/>
      <c r="AX20" s="16"/>
      <c r="AY20" s="16"/>
      <c r="AZ20" s="16"/>
      <c r="BA20" s="16"/>
      <c r="BB20" s="16"/>
      <c r="BC20" s="7"/>
      <c r="BD20" s="7"/>
      <c r="BE20" s="7"/>
      <c r="BF20" s="7"/>
      <c r="BG20" s="36"/>
      <c r="BH20" s="36"/>
      <c r="BI20" s="38"/>
      <c r="BK20" s="94" t="s">
        <v>26</v>
      </c>
      <c r="BL20" s="307">
        <v>38415</v>
      </c>
      <c r="BM20" s="15"/>
      <c r="BN20" s="15"/>
      <c r="BO20" s="110">
        <v>0.1799</v>
      </c>
      <c r="BP20" s="79">
        <f>BO20/$BO$23</f>
        <v>0.40013345195729538</v>
      </c>
      <c r="BQ20" s="349">
        <v>-0.52490000000000003</v>
      </c>
      <c r="BR20" s="304">
        <v>0.76280000000000003</v>
      </c>
      <c r="BS20" s="304">
        <v>0.19470000000000001</v>
      </c>
      <c r="BT20" s="349">
        <v>-0.18759999999999999</v>
      </c>
      <c r="BU20" s="304">
        <v>0.192</v>
      </c>
      <c r="BV20" s="349">
        <v>-4.9200000000000001E-2</v>
      </c>
      <c r="BW20" s="14">
        <v>-6.9999999999999999E-4</v>
      </c>
      <c r="BX20" s="14">
        <v>-0.15809999999999999</v>
      </c>
      <c r="BY20" s="8">
        <v>0.1221</v>
      </c>
      <c r="BZ20" s="8">
        <v>0.31480000000000002</v>
      </c>
      <c r="CA20" s="327">
        <v>-0.1477</v>
      </c>
      <c r="CB20" s="207">
        <v>6.88E-2</v>
      </c>
      <c r="CC20" s="105">
        <f t="shared" si="40"/>
        <v>3.5800456642356426E-3</v>
      </c>
      <c r="CE20" s="94" t="s">
        <v>41</v>
      </c>
      <c r="CF20" s="320">
        <v>40188</v>
      </c>
      <c r="CG20" s="15" t="s">
        <v>123</v>
      </c>
      <c r="CH20" s="320">
        <v>38884</v>
      </c>
      <c r="CI20" s="15"/>
      <c r="CJ20" s="15"/>
      <c r="CK20" s="110">
        <v>4.19E-2</v>
      </c>
      <c r="CL20" s="79">
        <f t="shared" si="41"/>
        <v>0.11492046077893581</v>
      </c>
      <c r="CM20" s="371">
        <v>-0.44350000000000001</v>
      </c>
      <c r="CN20" s="367">
        <v>0.37159999999999999</v>
      </c>
      <c r="CO20" s="367">
        <v>0.19400000000000001</v>
      </c>
      <c r="CP20" s="321">
        <v>-0.16869999999999999</v>
      </c>
      <c r="CQ20" s="284">
        <v>0.192</v>
      </c>
      <c r="CR20" s="284">
        <v>0.214</v>
      </c>
      <c r="CS20" s="14">
        <v>-7.2700000000000001E-2</v>
      </c>
      <c r="CT20" s="8">
        <v>2.3099999999999999E-2</v>
      </c>
      <c r="CU20" s="8">
        <v>2.9899999999999999E-2</v>
      </c>
      <c r="CV20" s="8">
        <v>0.29380000000000001</v>
      </c>
      <c r="CW20" s="207">
        <v>-0.18629999999999999</v>
      </c>
      <c r="CX20" s="207">
        <v>7.4899999999999994E-2</v>
      </c>
      <c r="CY20" s="105">
        <f t="shared" si="42"/>
        <v>1.7000357644880726E-2</v>
      </c>
      <c r="DA20" s="94"/>
      <c r="DB20" s="15"/>
      <c r="DC20" s="15"/>
      <c r="DD20" s="15"/>
      <c r="DE20" s="110"/>
      <c r="DF20" s="79"/>
      <c r="DG20" s="304"/>
      <c r="DH20" s="304"/>
      <c r="DI20" s="304"/>
      <c r="DJ20" s="304"/>
      <c r="DK20" s="304"/>
      <c r="DL20" s="304"/>
      <c r="DM20" s="8"/>
      <c r="DN20" s="8"/>
      <c r="DO20" s="8"/>
      <c r="DP20" s="8"/>
      <c r="DQ20" s="38"/>
      <c r="DR20" s="38"/>
      <c r="DS20" s="38"/>
      <c r="DU20" s="94"/>
      <c r="DV20" s="15"/>
      <c r="DW20" s="15"/>
      <c r="DX20" s="15"/>
      <c r="DY20" s="15"/>
      <c r="DZ20" s="15"/>
      <c r="EA20" s="110"/>
      <c r="EB20" s="79"/>
      <c r="EC20" s="304"/>
      <c r="ED20" s="304"/>
      <c r="EE20" s="304"/>
      <c r="EF20" s="304"/>
      <c r="EG20" s="304"/>
      <c r="EH20" s="304"/>
      <c r="EI20" s="8"/>
      <c r="EJ20" s="8"/>
      <c r="EK20" s="8"/>
      <c r="EL20" s="8"/>
      <c r="EM20" s="38"/>
      <c r="EN20" s="38"/>
      <c r="EO20" s="38"/>
      <c r="EQ20" s="94" t="s">
        <v>43</v>
      </c>
      <c r="ER20" s="320">
        <v>40120</v>
      </c>
      <c r="ES20" s="15" t="s">
        <v>138</v>
      </c>
      <c r="ET20" s="320">
        <v>39143</v>
      </c>
      <c r="EU20" s="15"/>
      <c r="EV20" s="15"/>
      <c r="EW20" s="132">
        <v>8.2299999999999998E-2</v>
      </c>
      <c r="EX20" s="145">
        <f t="shared" si="45"/>
        <v>0.18440510867129734</v>
      </c>
      <c r="EY20" s="371">
        <v>-0.4345</v>
      </c>
      <c r="EZ20" s="367">
        <v>0.37590000000000001</v>
      </c>
      <c r="FA20" s="284">
        <v>9.2899999999999996E-2</v>
      </c>
      <c r="FB20" s="321">
        <v>-0.12559999999999999</v>
      </c>
      <c r="FC20" s="284">
        <v>0.1883</v>
      </c>
      <c r="FD20" s="284">
        <v>0.1893</v>
      </c>
      <c r="FE20" s="53">
        <v>-5.6899999999999999E-2</v>
      </c>
      <c r="FF20" s="67">
        <v>-2.5000000000000001E-2</v>
      </c>
      <c r="FG20" s="67">
        <v>3.0300000000000001E-2</v>
      </c>
      <c r="FH20" s="67">
        <v>0.26</v>
      </c>
      <c r="FI20" s="207">
        <v>-0.14319999999999999</v>
      </c>
      <c r="FJ20" s="207">
        <v>7.6899999999999996E-2</v>
      </c>
      <c r="FK20" s="105">
        <f t="shared" si="46"/>
        <v>1.2885153271531058E-2</v>
      </c>
      <c r="FM20" s="94"/>
      <c r="FN20" s="320"/>
      <c r="FO20" s="15"/>
      <c r="FP20" s="320"/>
      <c r="FQ20" s="132"/>
      <c r="FR20" s="145"/>
      <c r="FS20" s="393"/>
      <c r="FT20" s="394"/>
      <c r="FU20" s="394"/>
      <c r="FV20" s="393"/>
      <c r="FW20" s="394"/>
      <c r="FX20" s="284"/>
      <c r="FY20" s="53"/>
      <c r="FZ20" s="67"/>
      <c r="GA20" s="67"/>
      <c r="GB20" s="67"/>
      <c r="GC20" s="207"/>
      <c r="GD20" s="207"/>
      <c r="GE20" s="105"/>
      <c r="GG20" s="94"/>
      <c r="GH20" s="320"/>
      <c r="GI20" s="15"/>
      <c r="GJ20" s="320"/>
      <c r="GK20" s="132"/>
      <c r="GL20" s="145"/>
      <c r="GM20" s="393"/>
      <c r="GN20" s="394"/>
      <c r="GO20" s="394"/>
      <c r="GP20" s="393"/>
      <c r="GQ20" s="394"/>
      <c r="GR20" s="284"/>
      <c r="GS20" s="53"/>
      <c r="GT20" s="67"/>
      <c r="GU20" s="67"/>
      <c r="GV20" s="67"/>
      <c r="GW20" s="207"/>
      <c r="GX20" s="207"/>
      <c r="GY20" s="105"/>
      <c r="HA20" s="94"/>
      <c r="HB20" s="320"/>
      <c r="HC20" s="15"/>
      <c r="HD20" s="320"/>
      <c r="HE20" s="132"/>
      <c r="HF20" s="145"/>
      <c r="HG20" s="393"/>
      <c r="HH20" s="394"/>
      <c r="HI20" s="394"/>
      <c r="HJ20" s="393"/>
      <c r="HK20" s="394"/>
      <c r="HL20" s="284"/>
      <c r="HM20" s="53"/>
      <c r="HN20" s="67"/>
      <c r="HO20" s="67"/>
      <c r="HP20" s="67"/>
      <c r="HQ20" s="207"/>
      <c r="HR20" s="207"/>
      <c r="HS20" s="105"/>
    </row>
    <row r="21" spans="2:227" x14ac:dyDescent="0.2">
      <c r="B21" s="94"/>
      <c r="C21" s="15"/>
      <c r="D21" s="15"/>
      <c r="E21" s="15"/>
      <c r="F21" s="82"/>
      <c r="G21" s="16"/>
      <c r="H21" s="16"/>
      <c r="I21" s="16"/>
      <c r="J21" s="16"/>
      <c r="K21" s="16"/>
      <c r="L21" s="16"/>
      <c r="M21" s="8"/>
      <c r="N21" s="8"/>
      <c r="O21" s="8"/>
      <c r="P21" s="8"/>
      <c r="Q21" s="38"/>
      <c r="R21" s="38"/>
      <c r="S21" s="105"/>
      <c r="U21" s="94"/>
      <c r="V21" s="15"/>
      <c r="W21" s="15"/>
      <c r="X21" s="15"/>
      <c r="Y21" s="132"/>
      <c r="Z21" s="145"/>
      <c r="AA21" s="278"/>
      <c r="AB21" s="278"/>
      <c r="AC21" s="278"/>
      <c r="AD21" s="278"/>
      <c r="AE21" s="278"/>
      <c r="AF21" s="278"/>
      <c r="AG21" s="53"/>
      <c r="AH21" s="67"/>
      <c r="AI21" s="67"/>
      <c r="AJ21" s="67"/>
      <c r="AK21" s="267"/>
      <c r="AL21" s="267"/>
      <c r="AM21" s="65"/>
      <c r="AO21" s="2"/>
      <c r="AP21" s="2"/>
      <c r="AQ21" s="2"/>
      <c r="AR21" s="2"/>
      <c r="AS21" s="2"/>
      <c r="AT21" s="2"/>
      <c r="AU21" s="110"/>
      <c r="AV21" s="77"/>
      <c r="AW21" s="16"/>
      <c r="AX21" s="16"/>
      <c r="AY21" s="16"/>
      <c r="AZ21" s="16"/>
      <c r="BA21" s="16"/>
      <c r="BB21" s="16"/>
      <c r="BC21" s="7"/>
      <c r="BD21" s="7"/>
      <c r="BE21" s="7"/>
      <c r="BF21" s="7"/>
      <c r="BG21" s="36"/>
      <c r="BH21" s="36"/>
      <c r="BI21" s="38"/>
      <c r="BK21" s="94"/>
      <c r="BL21" s="15"/>
      <c r="BM21" s="15"/>
      <c r="BN21" s="15"/>
      <c r="BO21" s="110"/>
      <c r="BP21" s="77"/>
      <c r="BQ21" s="16"/>
      <c r="BR21" s="16"/>
      <c r="BS21" s="16"/>
      <c r="BT21" s="16"/>
      <c r="BU21" s="16"/>
      <c r="BV21" s="16"/>
      <c r="BW21" s="8"/>
      <c r="BX21" s="8"/>
      <c r="BY21" s="8"/>
      <c r="BZ21" s="8"/>
      <c r="CA21" s="44"/>
      <c r="CB21" s="44"/>
      <c r="CC21" s="38"/>
      <c r="CE21" s="94" t="s">
        <v>42</v>
      </c>
      <c r="CF21" s="320">
        <v>40192</v>
      </c>
      <c r="CG21" s="15" t="s">
        <v>137</v>
      </c>
      <c r="CH21" s="320">
        <v>39352</v>
      </c>
      <c r="CI21" s="15"/>
      <c r="CJ21" s="15"/>
      <c r="CK21" s="110">
        <v>3.7100000000000001E-2</v>
      </c>
      <c r="CL21" s="79">
        <f t="shared" si="41"/>
        <v>0.10175534832693361</v>
      </c>
      <c r="CM21" s="371">
        <v>-0.45329999999999998</v>
      </c>
      <c r="CN21" s="367">
        <v>0.6704</v>
      </c>
      <c r="CO21" s="367">
        <v>0.13289999999999999</v>
      </c>
      <c r="CP21" s="321">
        <v>-0.1915</v>
      </c>
      <c r="CQ21" s="284">
        <v>0.1789</v>
      </c>
      <c r="CR21" s="321">
        <v>-4.3400000000000001E-2</v>
      </c>
      <c r="CS21" s="14">
        <v>-5.0000000000000001E-4</v>
      </c>
      <c r="CT21" s="14">
        <v>-0.1633</v>
      </c>
      <c r="CU21" s="8">
        <v>0.1305</v>
      </c>
      <c r="CV21" s="8">
        <v>0.32669999999999999</v>
      </c>
      <c r="CW21" s="207">
        <v>-0.1356</v>
      </c>
      <c r="CX21" s="207">
        <v>6.1199999999999997E-2</v>
      </c>
      <c r="CY21" s="105">
        <f t="shared" si="42"/>
        <v>7.1970056856665021E-3</v>
      </c>
      <c r="DA21" s="94"/>
      <c r="DB21" s="15"/>
      <c r="DC21" s="15"/>
      <c r="DD21" s="15"/>
      <c r="DE21" s="110"/>
      <c r="DF21" s="79"/>
      <c r="DG21" s="304"/>
      <c r="DH21" s="304"/>
      <c r="DI21" s="304"/>
      <c r="DJ21" s="304"/>
      <c r="DK21" s="304"/>
      <c r="DL21" s="304"/>
      <c r="DM21" s="8"/>
      <c r="DN21" s="8"/>
      <c r="DO21" s="8"/>
      <c r="DP21" s="8"/>
      <c r="DQ21" s="38"/>
      <c r="DR21" s="38"/>
      <c r="DS21" s="38"/>
      <c r="DU21" s="94"/>
      <c r="DV21" s="15"/>
      <c r="DW21" s="15"/>
      <c r="DX21" s="15"/>
      <c r="DY21" s="15"/>
      <c r="DZ21" s="15"/>
      <c r="EA21" s="110"/>
      <c r="EB21" s="79"/>
      <c r="EC21" s="304"/>
      <c r="ED21" s="304"/>
      <c r="EE21" s="304"/>
      <c r="EF21" s="304"/>
      <c r="EG21" s="304"/>
      <c r="EH21" s="304"/>
      <c r="EI21" s="8"/>
      <c r="EJ21" s="8"/>
      <c r="EK21" s="8"/>
      <c r="EL21" s="8"/>
      <c r="EM21" s="38"/>
      <c r="EN21" s="38"/>
      <c r="EO21" s="38"/>
      <c r="EQ21" s="94" t="s">
        <v>23</v>
      </c>
      <c r="ER21" s="307">
        <v>39283</v>
      </c>
      <c r="ES21" s="15"/>
      <c r="ET21" s="15"/>
      <c r="EU21" s="15"/>
      <c r="EV21" s="15"/>
      <c r="EW21" s="132">
        <v>8.4000000000000005E-2</v>
      </c>
      <c r="EX21" s="145">
        <f t="shared" si="45"/>
        <v>0.18821420569123909</v>
      </c>
      <c r="EY21" s="321">
        <v>-0.40649999999999997</v>
      </c>
      <c r="EZ21" s="284">
        <v>0.27489999999999998</v>
      </c>
      <c r="FA21" s="284">
        <v>8.3500000000000005E-2</v>
      </c>
      <c r="FB21" s="321">
        <v>-0.123</v>
      </c>
      <c r="FC21" s="284">
        <v>0.18559999999999999</v>
      </c>
      <c r="FD21" s="284">
        <v>0.21829999999999999</v>
      </c>
      <c r="FE21" s="53">
        <v>-5.9799999999999999E-2</v>
      </c>
      <c r="FF21" s="67">
        <v>-3.8E-3</v>
      </c>
      <c r="FG21" s="67">
        <v>2.6700000000000002E-2</v>
      </c>
      <c r="FH21" s="67">
        <v>0.26419999999999999</v>
      </c>
      <c r="FI21" s="207">
        <v>-0.14749999999999999</v>
      </c>
      <c r="FJ21" s="207">
        <v>7.85E-2</v>
      </c>
      <c r="FK21" s="105">
        <f t="shared" si="46"/>
        <v>1.3146558790229745E-2</v>
      </c>
      <c r="FM21" s="94"/>
      <c r="FN21" s="307"/>
      <c r="FO21" s="15"/>
      <c r="FP21" s="15"/>
      <c r="FQ21" s="132"/>
      <c r="FR21" s="145"/>
      <c r="FS21" s="321"/>
      <c r="FT21" s="284"/>
      <c r="FU21" s="284"/>
      <c r="FV21" s="321"/>
      <c r="FW21" s="284"/>
      <c r="FX21" s="284"/>
      <c r="FY21" s="53"/>
      <c r="FZ21" s="67"/>
      <c r="GA21" s="67"/>
      <c r="GB21" s="67"/>
      <c r="GC21" s="207"/>
      <c r="GD21" s="207"/>
      <c r="GE21" s="105"/>
      <c r="GG21" s="94"/>
      <c r="GH21" s="307"/>
      <c r="GI21" s="15"/>
      <c r="GJ21" s="15"/>
      <c r="GK21" s="132"/>
      <c r="GL21" s="145"/>
      <c r="GM21" s="321"/>
      <c r="GN21" s="284"/>
      <c r="GO21" s="284"/>
      <c r="GP21" s="321"/>
      <c r="GQ21" s="284"/>
      <c r="GR21" s="284"/>
      <c r="GS21" s="53"/>
      <c r="GT21" s="67"/>
      <c r="GU21" s="67"/>
      <c r="GV21" s="67"/>
      <c r="GW21" s="207"/>
      <c r="GX21" s="207"/>
      <c r="GY21" s="105"/>
      <c r="HA21" s="94"/>
      <c r="HB21" s="307"/>
      <c r="HC21" s="15"/>
      <c r="HD21" s="15"/>
      <c r="HE21" s="132"/>
      <c r="HF21" s="145"/>
      <c r="HG21" s="321"/>
      <c r="HH21" s="284"/>
      <c r="HI21" s="284"/>
      <c r="HJ21" s="321"/>
      <c r="HK21" s="284"/>
      <c r="HL21" s="284"/>
      <c r="HM21" s="53"/>
      <c r="HN21" s="67"/>
      <c r="HO21" s="67"/>
      <c r="HP21" s="67"/>
      <c r="HQ21" s="207"/>
      <c r="HR21" s="207"/>
      <c r="HS21" s="105"/>
    </row>
    <row r="22" spans="2:227" x14ac:dyDescent="0.2">
      <c r="B22" s="96"/>
      <c r="C22" s="12"/>
      <c r="D22" s="12"/>
      <c r="E22" s="12"/>
      <c r="F22" s="83"/>
      <c r="G22" s="11"/>
      <c r="H22" s="11"/>
      <c r="I22" s="11"/>
      <c r="J22" s="11"/>
      <c r="K22" s="11"/>
      <c r="L22" s="11"/>
      <c r="M22" s="13"/>
      <c r="N22" s="13"/>
      <c r="O22" s="13"/>
      <c r="P22" s="13"/>
      <c r="Q22" s="40"/>
      <c r="R22" s="40"/>
      <c r="S22" s="40"/>
      <c r="U22" s="96"/>
      <c r="V22" s="12"/>
      <c r="W22" s="12"/>
      <c r="X22" s="12"/>
      <c r="Y22" s="136"/>
      <c r="Z22" s="146"/>
      <c r="AA22" s="279"/>
      <c r="AB22" s="279"/>
      <c r="AC22" s="279"/>
      <c r="AD22" s="279"/>
      <c r="AE22" s="279"/>
      <c r="AF22" s="279"/>
      <c r="AG22" s="54"/>
      <c r="AH22" s="68"/>
      <c r="AI22" s="68"/>
      <c r="AJ22" s="68"/>
      <c r="AK22" s="268"/>
      <c r="AL22" s="268"/>
      <c r="AM22" s="66"/>
      <c r="AO22" s="12"/>
      <c r="AP22" s="12"/>
      <c r="AQ22" s="12"/>
      <c r="AR22" s="12"/>
      <c r="AS22" s="12"/>
      <c r="AT22" s="12"/>
      <c r="AU22" s="111"/>
      <c r="AV22" s="78"/>
      <c r="AW22" s="11"/>
      <c r="AX22" s="11"/>
      <c r="AY22" s="11"/>
      <c r="AZ22" s="11"/>
      <c r="BA22" s="11"/>
      <c r="BB22" s="11"/>
      <c r="BC22" s="11"/>
      <c r="BD22" s="11"/>
      <c r="BE22" s="11"/>
      <c r="BF22" s="11"/>
      <c r="BG22" s="37"/>
      <c r="BH22" s="37"/>
      <c r="BI22" s="40"/>
      <c r="BK22" s="96"/>
      <c r="BL22" s="15"/>
      <c r="BM22" s="15"/>
      <c r="BN22" s="15"/>
      <c r="BO22" s="110"/>
      <c r="BP22" s="78"/>
      <c r="BQ22" s="16"/>
      <c r="BR22" s="16"/>
      <c r="BS22" s="16"/>
      <c r="BT22" s="16"/>
      <c r="BU22" s="16"/>
      <c r="BV22" s="16"/>
      <c r="BW22" s="8"/>
      <c r="BX22" s="13"/>
      <c r="BY22" s="13"/>
      <c r="BZ22" s="13"/>
      <c r="CA22" s="40"/>
      <c r="CB22" s="40"/>
      <c r="CC22" s="40"/>
      <c r="CE22" s="96" t="s">
        <v>43</v>
      </c>
      <c r="CF22" s="320">
        <v>40120</v>
      </c>
      <c r="CG22" s="15" t="s">
        <v>138</v>
      </c>
      <c r="CH22" s="320">
        <v>39143</v>
      </c>
      <c r="CI22" s="15"/>
      <c r="CJ22" s="15"/>
      <c r="CK22" s="110">
        <v>6.7000000000000004E-2</v>
      </c>
      <c r="CL22" s="116">
        <f t="shared" si="41"/>
        <v>0.18376302797586394</v>
      </c>
      <c r="CM22" s="373">
        <v>-0.4345</v>
      </c>
      <c r="CN22" s="374">
        <v>0.37590000000000001</v>
      </c>
      <c r="CO22" s="297">
        <v>9.2899999999999996E-2</v>
      </c>
      <c r="CP22" s="323">
        <v>-0.12559999999999999</v>
      </c>
      <c r="CQ22" s="297">
        <v>0.1883</v>
      </c>
      <c r="CR22" s="297">
        <v>0.1893</v>
      </c>
      <c r="CS22" s="34">
        <v>-5.6899999999999999E-2</v>
      </c>
      <c r="CT22" s="34">
        <v>-2.5000000000000001E-2</v>
      </c>
      <c r="CU22" s="13">
        <v>3.0300000000000001E-2</v>
      </c>
      <c r="CV22" s="13">
        <v>0.26</v>
      </c>
      <c r="CW22" s="207">
        <v>-0.14319999999999999</v>
      </c>
      <c r="CX22" s="207">
        <v>7.6899999999999996E-2</v>
      </c>
      <c r="CY22" s="40">
        <f t="shared" si="42"/>
        <v>1.2885153271531058E-2</v>
      </c>
      <c r="DA22" s="96"/>
      <c r="DB22" s="12"/>
      <c r="DC22" s="12"/>
      <c r="DD22" s="12"/>
      <c r="DE22" s="111"/>
      <c r="DF22" s="116"/>
      <c r="DG22" s="305"/>
      <c r="DH22" s="305"/>
      <c r="DI22" s="305"/>
      <c r="DJ22" s="305"/>
      <c r="DK22" s="305"/>
      <c r="DL22" s="305"/>
      <c r="DM22" s="13"/>
      <c r="DN22" s="13"/>
      <c r="DO22" s="13"/>
      <c r="DP22" s="13"/>
      <c r="DQ22" s="40"/>
      <c r="DR22" s="40"/>
      <c r="DS22" s="40"/>
      <c r="DU22" s="96"/>
      <c r="DV22" s="12"/>
      <c r="DW22" s="12"/>
      <c r="DX22" s="12"/>
      <c r="DY22" s="12"/>
      <c r="DZ22" s="12"/>
      <c r="EA22" s="111"/>
      <c r="EB22" s="116"/>
      <c r="EC22" s="305"/>
      <c r="ED22" s="305"/>
      <c r="EE22" s="305"/>
      <c r="EF22" s="305"/>
      <c r="EG22" s="305"/>
      <c r="EH22" s="305"/>
      <c r="EI22" s="13"/>
      <c r="EJ22" s="13"/>
      <c r="EK22" s="13"/>
      <c r="EL22" s="13"/>
      <c r="EM22" s="40"/>
      <c r="EN22" s="40"/>
      <c r="EO22" s="40"/>
      <c r="EQ22" s="96" t="s">
        <v>26</v>
      </c>
      <c r="ER22" s="326">
        <v>38415</v>
      </c>
      <c r="ES22" s="12"/>
      <c r="ET22" s="12"/>
      <c r="EU22" s="12"/>
      <c r="EV22" s="12"/>
      <c r="EW22" s="136">
        <v>6.5100000000000005E-2</v>
      </c>
      <c r="EX22" s="146">
        <f t="shared" si="45"/>
        <v>0.14586600941071032</v>
      </c>
      <c r="EY22" s="322">
        <v>-0.52490000000000003</v>
      </c>
      <c r="EZ22" s="297">
        <v>0.76280000000000003</v>
      </c>
      <c r="FA22" s="297">
        <v>0.19470000000000001</v>
      </c>
      <c r="FB22" s="323">
        <v>-0.18759999999999999</v>
      </c>
      <c r="FC22" s="297">
        <v>0.192</v>
      </c>
      <c r="FD22" s="323">
        <v>-4.9200000000000001E-2</v>
      </c>
      <c r="FE22" s="54">
        <v>-6.9999999999999999E-4</v>
      </c>
      <c r="FF22" s="68">
        <v>-0.15809999999999999</v>
      </c>
      <c r="FG22" s="68">
        <v>0.1221</v>
      </c>
      <c r="FH22" s="68">
        <v>0.31480000000000002</v>
      </c>
      <c r="FI22" s="207">
        <v>-0.1477</v>
      </c>
      <c r="FJ22" s="207">
        <v>6.88E-2</v>
      </c>
      <c r="FK22" s="40">
        <f t="shared" si="46"/>
        <v>3.5800456642356426E-3</v>
      </c>
      <c r="FM22" s="96"/>
      <c r="FN22" s="326"/>
      <c r="FO22" s="12"/>
      <c r="FP22" s="12"/>
      <c r="FQ22" s="136"/>
      <c r="FR22" s="146"/>
      <c r="FS22" s="322"/>
      <c r="FT22" s="297"/>
      <c r="FU22" s="297"/>
      <c r="FV22" s="323"/>
      <c r="FW22" s="297"/>
      <c r="FX22" s="323"/>
      <c r="FY22" s="54"/>
      <c r="FZ22" s="68"/>
      <c r="GA22" s="68"/>
      <c r="GB22" s="68"/>
      <c r="GC22" s="329"/>
      <c r="GD22" s="329"/>
      <c r="GE22" s="40"/>
      <c r="GG22" s="96"/>
      <c r="GH22" s="326"/>
      <c r="GI22" s="12"/>
      <c r="GJ22" s="12"/>
      <c r="GK22" s="136"/>
      <c r="GL22" s="146"/>
      <c r="GM22" s="322"/>
      <c r="GN22" s="297"/>
      <c r="GO22" s="297"/>
      <c r="GP22" s="323"/>
      <c r="GQ22" s="297"/>
      <c r="GR22" s="323"/>
      <c r="GS22" s="54"/>
      <c r="GT22" s="68"/>
      <c r="GU22" s="68"/>
      <c r="GV22" s="68"/>
      <c r="GW22" s="329"/>
      <c r="GX22" s="329"/>
      <c r="GY22" s="40"/>
      <c r="HA22" s="96"/>
      <c r="HB22" s="326"/>
      <c r="HC22" s="12"/>
      <c r="HD22" s="12"/>
      <c r="HE22" s="136"/>
      <c r="HF22" s="146"/>
      <c r="HG22" s="322"/>
      <c r="HH22" s="297"/>
      <c r="HI22" s="297"/>
      <c r="HJ22" s="323"/>
      <c r="HK22" s="297"/>
      <c r="HL22" s="323"/>
      <c r="HM22" s="54"/>
      <c r="HN22" s="68"/>
      <c r="HO22" s="68"/>
      <c r="HP22" s="68"/>
      <c r="HQ22" s="329"/>
      <c r="HR22" s="329"/>
      <c r="HS22" s="40"/>
    </row>
    <row r="23" spans="2:227" x14ac:dyDescent="0.2">
      <c r="B23" s="92" t="s">
        <v>79</v>
      </c>
      <c r="F23" s="82">
        <f>SUM(F17:F22)</f>
        <v>0.2</v>
      </c>
      <c r="G23" s="14">
        <f t="shared" ref="G23:L23" si="49">SUM(G17:G22)</f>
        <v>-0.42209999999999998</v>
      </c>
      <c r="H23" s="8">
        <f t="shared" si="49"/>
        <v>0.37219999999999998</v>
      </c>
      <c r="I23" s="8">
        <f t="shared" si="49"/>
        <v>0.1149</v>
      </c>
      <c r="J23" s="14">
        <f t="shared" si="49"/>
        <v>-0.1376</v>
      </c>
      <c r="K23" s="8">
        <f t="shared" si="49"/>
        <v>0.18609999999999999</v>
      </c>
      <c r="L23" s="8">
        <f t="shared" si="49"/>
        <v>0.14610000000000001</v>
      </c>
      <c r="M23" s="14">
        <f t="shared" ref="M23:R23" si="50">SUM(M17:M22)</f>
        <v>-4.7399999999999998E-2</v>
      </c>
      <c r="N23" s="14">
        <f t="shared" si="50"/>
        <v>-4.19E-2</v>
      </c>
      <c r="O23" s="8">
        <f t="shared" si="50"/>
        <v>4.8099999999999997E-2</v>
      </c>
      <c r="P23" s="8">
        <f t="shared" si="50"/>
        <v>0.27450000000000002</v>
      </c>
      <c r="Q23" s="44">
        <f t="shared" si="50"/>
        <v>-0.14430000000000001</v>
      </c>
      <c r="R23" s="38">
        <f t="shared" si="50"/>
        <v>7.1900000000000006E-2</v>
      </c>
      <c r="S23" s="105">
        <f>(((1+L23)*(1+K23)*(1+J23)*(1+I23)*(1+H23)*(1+G23)*(1+M23)*(1+N23)*(1+O23)*(1+P23)*(1+Q23)*(1+R23))^(1/(11+(5/12))))-1</f>
        <v>1.3011687390503068E-2</v>
      </c>
      <c r="U23" s="92" t="s">
        <v>79</v>
      </c>
      <c r="Y23" s="133">
        <f>SUM(Y17:Y22)</f>
        <v>0.30299999999999999</v>
      </c>
      <c r="Z23" s="147">
        <f>SUM(Z17:Z22)</f>
        <v>1</v>
      </c>
      <c r="AA23" s="67">
        <f t="shared" ref="AA23:AF23" si="51">($Z$17*AA17)+($Z$18*AA18)</f>
        <v>-0.45378184818481848</v>
      </c>
      <c r="AB23" s="67">
        <f t="shared" si="51"/>
        <v>0.46973795379537953</v>
      </c>
      <c r="AC23" s="67">
        <f t="shared" si="51"/>
        <v>0.12790660066006604</v>
      </c>
      <c r="AD23" s="67">
        <f t="shared" si="51"/>
        <v>-0.14879735973597361</v>
      </c>
      <c r="AE23" s="67">
        <f t="shared" si="51"/>
        <v>0.18815577557755775</v>
      </c>
      <c r="AF23" s="67">
        <f t="shared" si="51"/>
        <v>0.1114765676567657</v>
      </c>
      <c r="AG23" s="67">
        <f t="shared" ref="AG23:AL23" si="52">($Z$17*AG17)+($Z$18*AG18)</f>
        <v>-3.6199009900990099E-2</v>
      </c>
      <c r="AH23" s="67">
        <f t="shared" si="52"/>
        <v>-6.5418151815181513E-2</v>
      </c>
      <c r="AI23" s="67">
        <f t="shared" si="52"/>
        <v>6.4797029702970299E-2</v>
      </c>
      <c r="AJ23" s="67">
        <f t="shared" si="52"/>
        <v>0.28440660066006601</v>
      </c>
      <c r="AK23" s="269">
        <f t="shared" si="52"/>
        <v>-0.14757986798679867</v>
      </c>
      <c r="AL23" s="269">
        <f t="shared" si="52"/>
        <v>7.4626402640264031E-2</v>
      </c>
      <c r="AM23" s="105">
        <f t="shared" ref="AM23" si="53">(((1+AF23)*(1+AE23)*(1+AD23)*(1+AC23)*(1+AB23)*(1+AA23)*(1+AG23)*(1+AH23)*(1+AI23)*(1+AJ23)*(1+AK23)*(1+AL23))^(1/(11+(5/12))))-1</f>
        <v>1.2209623308896189E-2</v>
      </c>
      <c r="AO23" s="3" t="s">
        <v>79</v>
      </c>
      <c r="AU23" s="110">
        <f>SUM(AU17:AU22)</f>
        <v>0.21</v>
      </c>
      <c r="AV23" s="117">
        <f>SUM(AV17:AV22)</f>
        <v>1</v>
      </c>
      <c r="AW23" s="14">
        <f t="shared" ref="AW23:BB23" si="54">$AV$17*AW17</f>
        <v>-0.42209999999999998</v>
      </c>
      <c r="AX23" s="8">
        <f t="shared" si="54"/>
        <v>0.36370000000000002</v>
      </c>
      <c r="AY23" s="8">
        <f t="shared" si="54"/>
        <v>0.1037</v>
      </c>
      <c r="AZ23" s="14">
        <f t="shared" si="54"/>
        <v>-0.1404</v>
      </c>
      <c r="BA23" s="8">
        <f t="shared" si="54"/>
        <v>0.1769</v>
      </c>
      <c r="BB23" s="8">
        <f t="shared" si="54"/>
        <v>0.14180000000000001</v>
      </c>
      <c r="BC23" s="14">
        <f t="shared" ref="BC23:BH23" si="55">$AV$17*BC17</f>
        <v>-4.3999999999999997E-2</v>
      </c>
      <c r="BD23" s="14">
        <f t="shared" si="55"/>
        <v>-5.7200000000000001E-2</v>
      </c>
      <c r="BE23" s="8">
        <f t="shared" si="55"/>
        <v>4.6399999999999997E-2</v>
      </c>
      <c r="BF23" s="8">
        <f t="shared" si="55"/>
        <v>0.27350000000000002</v>
      </c>
      <c r="BG23" s="44">
        <f t="shared" si="55"/>
        <v>-0.10929999999999999</v>
      </c>
      <c r="BH23" s="38">
        <f t="shared" si="55"/>
        <v>7.0099999999999996E-2</v>
      </c>
      <c r="BI23" s="105">
        <f t="shared" ref="BI23" si="56">(((1+BB23)*(1+BA23)*(1+AZ23)*(1+AY23)*(1+AX23)*(1+AW23)*(1+BC23)*(1+BD23)*(1+BE23)*(1+BF23)*(1+BG23)*(1+BH23))^(1/(11+(5/12))))-1</f>
        <v>1.2333639380585959E-2</v>
      </c>
      <c r="BK23" s="92" t="s">
        <v>79</v>
      </c>
      <c r="BL23" s="185"/>
      <c r="BM23" s="185"/>
      <c r="BN23" s="311"/>
      <c r="BO23" s="127">
        <f>SUM(BO17:BO22)</f>
        <v>0.4496</v>
      </c>
      <c r="BP23" s="117">
        <f>SUM(BP17:BP22)</f>
        <v>1</v>
      </c>
      <c r="BQ23" s="47">
        <f t="shared" ref="BQ23:BV23" si="57">($BP$17*BQ17)+($BP$18*BQ18)+($BP$19*BQ19)+($BP$20*BQ20)</f>
        <v>-0.46064673042704624</v>
      </c>
      <c r="BR23" s="362">
        <f t="shared" si="57"/>
        <v>0.49620840747330963</v>
      </c>
      <c r="BS23" s="362">
        <f t="shared" si="57"/>
        <v>0.14459802046263348</v>
      </c>
      <c r="BT23" s="47">
        <f t="shared" si="57"/>
        <v>-0.16255722864768682</v>
      </c>
      <c r="BU23" s="362">
        <f t="shared" si="57"/>
        <v>0.1945292037366548</v>
      </c>
      <c r="BV23" s="362">
        <f t="shared" si="57"/>
        <v>0.10624185943060499</v>
      </c>
      <c r="BW23" s="47">
        <f t="shared" ref="BW23:CB23" si="58">($BP$17*BW17)+($BP$18*BW18)+($BP$19*BW19)+($BP$20*BW20)</f>
        <v>-3.6866548042704624E-2</v>
      </c>
      <c r="BX23" s="47">
        <f t="shared" si="58"/>
        <v>-7.9942971530249096E-2</v>
      </c>
      <c r="BY23" s="38">
        <f t="shared" si="58"/>
        <v>7.1012900355871891E-2</v>
      </c>
      <c r="BZ23" s="8">
        <f t="shared" si="58"/>
        <v>0.29285040035587184</v>
      </c>
      <c r="CA23" s="44">
        <f t="shared" si="58"/>
        <v>-0.1511465524911032</v>
      </c>
      <c r="CB23" s="38">
        <f t="shared" si="58"/>
        <v>6.9284519572953729E-2</v>
      </c>
      <c r="CC23" s="105">
        <f t="shared" ref="CC23" si="59">(((1+BV23)*(1+BU23)*(1+BT23)*(1+BS23)*(1+BR23)*(1+BQ23)*(1+BW23)*(1+BX23)*(1+BY23)*(1+BZ23)*(1+CA23)*(1+CB23))^(1/(11+(5/12))))-1</f>
        <v>1.1417728688050799E-2</v>
      </c>
      <c r="CE23" s="92" t="s">
        <v>79</v>
      </c>
      <c r="CF23" s="185"/>
      <c r="CG23" s="185"/>
      <c r="CH23" s="185"/>
      <c r="CI23" s="185"/>
      <c r="CJ23" s="185"/>
      <c r="CK23" s="122">
        <f>SUM(CK17:CK22)</f>
        <v>0.36460000000000004</v>
      </c>
      <c r="CL23" s="117">
        <f>SUM(CL17:CL22)</f>
        <v>1</v>
      </c>
      <c r="CM23" s="14">
        <f t="shared" ref="CM23:CR23" si="60">($CL$17*CM17)+($CL$18*CM18)+($CL$19*CM19)+($CL$20*CM20)+($CL$21*CM21)+($CL$22*CM22)</f>
        <v>-0.41596396050466261</v>
      </c>
      <c r="CN23" s="8">
        <f t="shared" si="60"/>
        <v>0.40085123422929236</v>
      </c>
      <c r="CO23" s="8">
        <f t="shared" si="60"/>
        <v>0.12876826659352714</v>
      </c>
      <c r="CP23" s="14">
        <f t="shared" si="60"/>
        <v>-0.12169467910038398</v>
      </c>
      <c r="CQ23" s="8">
        <f t="shared" si="60"/>
        <v>0.18619226549643442</v>
      </c>
      <c r="CR23" s="8">
        <f t="shared" si="60"/>
        <v>0.14588403730115196</v>
      </c>
      <c r="CS23" s="14">
        <f t="shared" ref="CS23:CX23" si="61">($CL$17*CS17)+($CL$18*CS18)+($CL$19*CS19)+($CL$20*CS20)+($CL$21*CS21)+($CL$22*CS22)</f>
        <v>-6.3053236423477779E-2</v>
      </c>
      <c r="CT23" s="14">
        <f t="shared" si="61"/>
        <v>-5.4140373011519478E-2</v>
      </c>
      <c r="CU23" s="8">
        <f t="shared" si="61"/>
        <v>0.10785740537575425</v>
      </c>
      <c r="CV23" s="8">
        <f t="shared" si="61"/>
        <v>0.27182221612726271</v>
      </c>
      <c r="CW23" s="45">
        <f t="shared" si="61"/>
        <v>-0.14983211738891938</v>
      </c>
      <c r="CX23" s="45">
        <f t="shared" si="61"/>
        <v>6.1975589687328567E-2</v>
      </c>
      <c r="CY23" s="105">
        <f t="shared" si="42"/>
        <v>1.9231624380988688E-2</v>
      </c>
      <c r="DA23" s="92" t="s">
        <v>79</v>
      </c>
      <c r="DE23" s="112">
        <f>SUM(DE17:DE22)</f>
        <v>0.25</v>
      </c>
      <c r="DF23" s="117">
        <f>SUM(DF17:DF22)</f>
        <v>1</v>
      </c>
      <c r="DG23" s="8">
        <f t="shared" ref="DG23:DL23" si="62">($DF$17*DG17)+($DF$18*DG18)+($DF$19*DG19)</f>
        <v>-0.448712</v>
      </c>
      <c r="DH23" s="8">
        <f t="shared" si="62"/>
        <v>0.49604000000000004</v>
      </c>
      <c r="DI23" s="8">
        <f t="shared" si="62"/>
        <v>0.14793200000000001</v>
      </c>
      <c r="DJ23" s="8">
        <f t="shared" si="62"/>
        <v>-0.16115200000000002</v>
      </c>
      <c r="DK23" s="8">
        <f t="shared" si="62"/>
        <v>0.185476</v>
      </c>
      <c r="DL23" s="8">
        <f t="shared" si="62"/>
        <v>8.9692000000000008E-2</v>
      </c>
      <c r="DM23" s="8">
        <f t="shared" ref="DM23:DR23" si="63">($DF$17*DM17)+($DF$18*DM18)+($DF$19*DM19)</f>
        <v>-3.0732000000000002E-2</v>
      </c>
      <c r="DN23" s="8">
        <f t="shared" si="63"/>
        <v>-8.2187999999999997E-2</v>
      </c>
      <c r="DO23" s="8">
        <f t="shared" si="63"/>
        <v>7.1856000000000003E-2</v>
      </c>
      <c r="DP23" s="8">
        <f t="shared" si="63"/>
        <v>0.30124800000000002</v>
      </c>
      <c r="DQ23" s="8">
        <f t="shared" si="63"/>
        <v>-0.13739200000000001</v>
      </c>
      <c r="DR23" s="8">
        <f t="shared" si="63"/>
        <v>6.6847999999999991E-2</v>
      </c>
      <c r="DS23" s="105">
        <f t="shared" ref="DS23" si="64">(((1+DL23)*(1+DK23)*(1+DJ23)*(1+DI23)*(1+DH23)*(1+DG23)*(1+DM23)*(1+DN23)*(1+DO23)*(1+DP23)*(1+DQ23)*(1+DR23))^(1/(11+(5/12))))-1</f>
        <v>1.3957983007049313E-2</v>
      </c>
      <c r="DU23" s="92" t="s">
        <v>79</v>
      </c>
      <c r="EA23" s="112">
        <f>SUM(EA17:EA22)</f>
        <v>0.24809999999999999</v>
      </c>
      <c r="EB23" s="117">
        <f>SUM(EB17:EB22)</f>
        <v>1</v>
      </c>
      <c r="EC23" s="8">
        <f t="shared" ref="EC23:EH23" si="65">($EB$17*EC17)+($EB$18*EC18)+($EB$19*EC19)</f>
        <v>-0.41963337363966147</v>
      </c>
      <c r="ED23" s="8">
        <f t="shared" si="65"/>
        <v>0.34286235388956066</v>
      </c>
      <c r="EE23" s="8">
        <f t="shared" si="65"/>
        <v>0.12362825473599356</v>
      </c>
      <c r="EF23" s="8">
        <f t="shared" si="65"/>
        <v>-0.14363692059653366</v>
      </c>
      <c r="EG23" s="8">
        <f t="shared" si="65"/>
        <v>0.18900810157194681</v>
      </c>
      <c r="EH23" s="8">
        <f t="shared" si="65"/>
        <v>0.1777018943974204</v>
      </c>
      <c r="EI23" s="8">
        <f t="shared" ref="EI23:EN23" si="66">($EB$17*EI17)+($EB$18*EI18)+($EB$19*EI19)</f>
        <v>-4.8444054816606213E-2</v>
      </c>
      <c r="EJ23" s="8">
        <f t="shared" si="66"/>
        <v>-3.9780975413139866E-2</v>
      </c>
      <c r="EK23" s="8">
        <f t="shared" si="66"/>
        <v>4.1317089883111648E-2</v>
      </c>
      <c r="EL23" s="8">
        <f t="shared" si="66"/>
        <v>0.30389459895203552</v>
      </c>
      <c r="EM23" s="38">
        <f t="shared" si="66"/>
        <v>-0.14117505038291012</v>
      </c>
      <c r="EN23" s="38">
        <f t="shared" si="66"/>
        <v>7.3486658605401045E-2</v>
      </c>
      <c r="EO23" s="105">
        <f t="shared" ref="EO23" si="67">(((1+EH23)*(1+EG23)*(1+EF23)*(1+EE23)*(1+ED23)*(1+EC23)*(1+EI23)*(1+EJ23)*(1+EK23)*(1+EL23)*(1+EM23)*(1+EN23))^(1/(11+(5/12))))-1</f>
        <v>1.6176846816613244E-2</v>
      </c>
      <c r="EQ23" s="92" t="s">
        <v>79</v>
      </c>
      <c r="EW23" s="135">
        <f>SUM(EW17:EW22)</f>
        <v>0.44629999999999997</v>
      </c>
      <c r="EX23" s="147">
        <f>SUM(EX17:EX22)</f>
        <v>1</v>
      </c>
      <c r="EY23" s="65">
        <f t="shared" ref="EY23:FD23" si="68">($EX$17*EY17)+($EX$18*EY18)+($EX$19*EY19)+($EX$20*EY20)+($EX$21*EY21)+($EX$22*EY22)</f>
        <v>-0.44554754649339007</v>
      </c>
      <c r="EZ23" s="65">
        <f t="shared" si="68"/>
        <v>0.496925655388752</v>
      </c>
      <c r="FA23" s="65">
        <f t="shared" si="68"/>
        <v>0.11969887967734708</v>
      </c>
      <c r="FB23" s="65">
        <f t="shared" si="68"/>
        <v>-0.15692928523414745</v>
      </c>
      <c r="FC23" s="65">
        <f t="shared" si="68"/>
        <v>0.17868637687654049</v>
      </c>
      <c r="FD23" s="65">
        <f t="shared" si="68"/>
        <v>8.4261909029800588E-2</v>
      </c>
      <c r="FE23" s="65">
        <f t="shared" ref="FE23:FJ23" si="69">($EX$17*FE17)+($EX$18*FE18)+($EX$19*FE19)+($EX$20*FE20)+($EX$21*FE21)+($EX$22*FE22)</f>
        <v>-3.6334864440958993E-2</v>
      </c>
      <c r="FF23" s="65">
        <f t="shared" si="69"/>
        <v>-8.201084472328031E-2</v>
      </c>
      <c r="FG23" s="53">
        <f t="shared" si="69"/>
        <v>7.1518664575397725E-2</v>
      </c>
      <c r="FH23" s="53">
        <f t="shared" si="69"/>
        <v>0.29904431996414976</v>
      </c>
      <c r="FI23" s="356">
        <f t="shared" si="69"/>
        <v>-0.14453844947344835</v>
      </c>
      <c r="FJ23" s="356">
        <f t="shared" si="69"/>
        <v>6.8067533049518264E-2</v>
      </c>
      <c r="FK23" s="105">
        <f t="shared" si="46"/>
        <v>1.0491692850434386E-2</v>
      </c>
      <c r="FM23" s="92" t="s">
        <v>79</v>
      </c>
      <c r="FN23" s="27"/>
      <c r="FO23" s="27"/>
      <c r="FP23" s="27"/>
      <c r="FQ23" s="135">
        <f>SUM(FQ17:FQ22)</f>
        <v>0.21000000000000002</v>
      </c>
      <c r="FR23" s="147">
        <f>SUM(FR17:FR22)</f>
        <v>1</v>
      </c>
      <c r="FS23" s="53">
        <f>FS17*$FR$17+FS18*$FR$18+FS19*$FR$19+FS20*$FR$20+FS21*$FR$21+FS22*$FR$22</f>
        <v>-0.43897619047619046</v>
      </c>
      <c r="FT23" s="53">
        <f t="shared" ref="FT23:GD23" si="70">FT17*$FR$17+FT18*$FR$18+FT19*$FR$19+FT20*$FR$20+FT21*$FR$21+FT22*$FR$22</f>
        <v>0.44601904761904759</v>
      </c>
      <c r="FU23" s="53">
        <f t="shared" si="70"/>
        <v>0.12162380952380951</v>
      </c>
      <c r="FV23" s="53">
        <f t="shared" si="70"/>
        <v>-0.15365238095238093</v>
      </c>
      <c r="FW23" s="53">
        <f t="shared" si="70"/>
        <v>0.18054761904761904</v>
      </c>
      <c r="FX23" s="53">
        <f t="shared" si="70"/>
        <v>0.16412857142857143</v>
      </c>
      <c r="FY23" s="53">
        <f t="shared" si="70"/>
        <v>-5.6419047619047612E-2</v>
      </c>
      <c r="FZ23" s="53">
        <f t="shared" si="70"/>
        <v>-2.8509523809523811E-2</v>
      </c>
      <c r="GA23" s="53">
        <f t="shared" si="70"/>
        <v>3.6538095238095238E-2</v>
      </c>
      <c r="GB23" s="53">
        <f t="shared" si="70"/>
        <v>0.29163809523809525</v>
      </c>
      <c r="GC23" s="53">
        <f t="shared" si="70"/>
        <v>-0.14318095238095238</v>
      </c>
      <c r="GD23" s="53">
        <f t="shared" si="70"/>
        <v>7.0752380952380942E-2</v>
      </c>
      <c r="GE23" s="105">
        <f t="shared" ref="GE23" si="71">(((1+FX23)*(1+FW23)*(1+FV23)*(1+FU23)*(1+FT23)*(1+FS23)*(1+FY23)*(1+FZ23)*(1+GA23)*(1+GB23)*(1+GC23)*(1+GD23))^(1/(11+(5/12))))-1</f>
        <v>1.5478544187374599E-2</v>
      </c>
      <c r="GG23" s="92" t="s">
        <v>79</v>
      </c>
      <c r="GH23" s="27"/>
      <c r="GI23" s="27"/>
      <c r="GJ23" s="27"/>
      <c r="GK23" s="135">
        <f>SUM(GK17:GK22)</f>
        <v>0</v>
      </c>
      <c r="GL23" s="147">
        <f>SUM(GL17:GL22)</f>
        <v>0</v>
      </c>
      <c r="GM23" s="53">
        <f>GM17*$FR$17+GM18*$FR$18+GM19*$FR$19+GM20*$FR$20+GM21*$FR$21+GM22*$FR$22</f>
        <v>0</v>
      </c>
      <c r="GN23" s="53">
        <f t="shared" ref="GN23:GX23" si="72">GN17*$FR$17+GN18*$FR$18+GN19*$FR$19+GN20*$FR$20+GN21*$FR$21+GN22*$FR$22</f>
        <v>0</v>
      </c>
      <c r="GO23" s="53">
        <f t="shared" si="72"/>
        <v>0</v>
      </c>
      <c r="GP23" s="53">
        <f t="shared" si="72"/>
        <v>0</v>
      </c>
      <c r="GQ23" s="53">
        <f t="shared" si="72"/>
        <v>0</v>
      </c>
      <c r="GR23" s="53">
        <f t="shared" si="72"/>
        <v>0</v>
      </c>
      <c r="GS23" s="53">
        <f t="shared" si="72"/>
        <v>0</v>
      </c>
      <c r="GT23" s="53">
        <f t="shared" si="72"/>
        <v>0</v>
      </c>
      <c r="GU23" s="53">
        <f t="shared" si="72"/>
        <v>0</v>
      </c>
      <c r="GV23" s="53">
        <f t="shared" si="72"/>
        <v>0</v>
      </c>
      <c r="GW23" s="53">
        <f t="shared" si="72"/>
        <v>0</v>
      </c>
      <c r="GX23" s="53">
        <f t="shared" si="72"/>
        <v>0</v>
      </c>
      <c r="GY23" s="105">
        <f t="shared" ref="GY23" si="73">(((1+GR23)*(1+GQ23)*(1+GP23)*(1+GO23)*(1+GN23)*(1+GM23)*(1+GS23)*(1+GT23)*(1+GU23)*(1+GV23)*(1+GW23)*(1+GX23))^(1/(11+(1/12))))-1</f>
        <v>0</v>
      </c>
      <c r="HA23" s="92" t="s">
        <v>79</v>
      </c>
      <c r="HB23" s="27"/>
      <c r="HC23" s="27"/>
      <c r="HD23" s="27"/>
      <c r="HE23" s="135">
        <f>SUM(HE17:HE22)</f>
        <v>0.15000000000000002</v>
      </c>
      <c r="HF23" s="147">
        <f>SUM(HF17:HF22)</f>
        <v>1</v>
      </c>
      <c r="HG23" s="53">
        <f>HG17*$HF$17+HG18*$HF$18+HG19*$HF$19+HG20*$HF$20+HG21*$HF$21+HG22*$HF$22</f>
        <v>-0.46349999999999997</v>
      </c>
      <c r="HH23" s="53">
        <f t="shared" ref="HH23:HR23" si="74">HH17*$HF$17+HH18*$HF$18+HH19*$HF$19+HH20*$HF$20+HH21*$HF$21+HH22*$HF$22</f>
        <v>0.53553333333333331</v>
      </c>
      <c r="HI23" s="53">
        <f t="shared" si="74"/>
        <v>0.15913333333333332</v>
      </c>
      <c r="HJ23" s="53">
        <f t="shared" si="74"/>
        <v>-0.1749</v>
      </c>
      <c r="HK23" s="53">
        <f t="shared" si="74"/>
        <v>0.18526666666666666</v>
      </c>
      <c r="HL23" s="53">
        <f t="shared" si="74"/>
        <v>0.14480000000000001</v>
      </c>
      <c r="HM23" s="53">
        <f t="shared" si="74"/>
        <v>-4.809999999999999E-2</v>
      </c>
      <c r="HN23" s="53">
        <f t="shared" si="74"/>
        <v>-7.1666666666666656E-2</v>
      </c>
      <c r="HO23" s="53">
        <f t="shared" si="74"/>
        <v>8.6299999999999988E-2</v>
      </c>
      <c r="HP23" s="53">
        <f t="shared" si="74"/>
        <v>0.30183333333333329</v>
      </c>
      <c r="HQ23" s="53">
        <f t="shared" si="74"/>
        <v>-0.16656666666666664</v>
      </c>
      <c r="HR23" s="53">
        <f t="shared" si="74"/>
        <v>4.5699999999999991E-2</v>
      </c>
      <c r="HS23" s="105">
        <f t="shared" ref="HS23" si="75">(((1+HL23)*(1+HK23)*(1+HJ23)*(1+HI23)*(1+HH23)*(1+HG23)*(1+HM23)*(1+HN23)*(1+HO23)*(1+HP23)*(1+HQ23)*(1+HR23))^(1/(11+(5/12))))-1</f>
        <v>1.3419305447623486E-2</v>
      </c>
    </row>
    <row r="24" spans="2:227" x14ac:dyDescent="0.2">
      <c r="F24" s="82"/>
      <c r="G24" s="16"/>
      <c r="H24" s="16"/>
      <c r="I24" s="16"/>
      <c r="J24" s="16"/>
      <c r="K24" s="16"/>
      <c r="L24" s="16"/>
      <c r="M24" s="8"/>
      <c r="N24" s="8"/>
      <c r="O24" s="8"/>
      <c r="P24" s="8"/>
      <c r="Q24" s="38"/>
      <c r="R24" s="38"/>
      <c r="S24" s="105"/>
      <c r="Y24" s="133"/>
      <c r="Z24" s="148"/>
      <c r="AA24" s="281"/>
      <c r="AB24" s="281"/>
      <c r="AC24" s="281"/>
      <c r="AD24" s="281"/>
      <c r="AE24" s="281"/>
      <c r="AF24" s="281"/>
      <c r="AG24" s="53"/>
      <c r="AH24" s="53"/>
      <c r="AI24" s="53"/>
      <c r="AJ24" s="53"/>
      <c r="AK24" s="38"/>
      <c r="AL24" s="38"/>
      <c r="AM24" s="65"/>
      <c r="AU24" s="110"/>
      <c r="AV24" s="77"/>
      <c r="AW24" s="16"/>
      <c r="AX24" s="16"/>
      <c r="AY24" s="16"/>
      <c r="AZ24" s="16"/>
      <c r="BA24" s="16"/>
      <c r="BB24" s="16"/>
      <c r="BC24" s="8"/>
      <c r="BD24" s="8"/>
      <c r="BE24" s="8"/>
      <c r="BF24" s="8"/>
      <c r="BG24" s="38"/>
      <c r="BH24" s="38"/>
      <c r="BI24" s="38"/>
      <c r="BO24" s="110"/>
      <c r="BP24" s="77"/>
      <c r="BQ24" s="16"/>
      <c r="BR24" s="16"/>
      <c r="BS24" s="16"/>
      <c r="BT24" s="16"/>
      <c r="BU24" s="16"/>
      <c r="BV24" s="16"/>
      <c r="BW24" s="8"/>
      <c r="BX24" s="8"/>
      <c r="BY24" s="8"/>
      <c r="BZ24" s="8"/>
      <c r="CA24" s="38"/>
      <c r="CB24" s="38"/>
      <c r="CC24" s="38"/>
      <c r="CK24" s="110"/>
      <c r="CL24" s="77"/>
      <c r="CM24" s="16"/>
      <c r="CN24" s="16"/>
      <c r="CO24" s="16"/>
      <c r="CP24" s="16"/>
      <c r="CQ24" s="16"/>
      <c r="CR24" s="16"/>
      <c r="CS24" s="8"/>
      <c r="CT24" s="8"/>
      <c r="CU24" s="8"/>
      <c r="CV24" s="8"/>
      <c r="CW24" s="38"/>
      <c r="CX24" s="38"/>
      <c r="CY24" s="38"/>
      <c r="DE24" s="110"/>
      <c r="DF24" s="77"/>
      <c r="DG24" s="16"/>
      <c r="DH24" s="16"/>
      <c r="DI24" s="16"/>
      <c r="DJ24" s="16"/>
      <c r="DK24" s="16"/>
      <c r="DL24" s="16"/>
      <c r="DM24" s="8"/>
      <c r="DN24" s="8"/>
      <c r="DO24" s="8"/>
      <c r="DP24" s="8"/>
      <c r="DQ24" s="38"/>
      <c r="DR24" s="38"/>
      <c r="DS24" s="38"/>
      <c r="EA24" s="110"/>
      <c r="EB24" s="77"/>
      <c r="EC24" s="16"/>
      <c r="ED24" s="16"/>
      <c r="EE24" s="16"/>
      <c r="EF24" s="16"/>
      <c r="EG24" s="16"/>
      <c r="EH24" s="16"/>
      <c r="EI24" s="8"/>
      <c r="EJ24" s="8"/>
      <c r="EK24" s="8"/>
      <c r="EL24" s="8"/>
      <c r="EM24" s="38"/>
      <c r="EN24" s="38"/>
      <c r="EO24" s="38"/>
      <c r="EW24" s="133"/>
      <c r="EX24" s="148"/>
      <c r="EY24" s="281"/>
      <c r="EZ24" s="281"/>
      <c r="FA24" s="281"/>
      <c r="FB24" s="281"/>
      <c r="FC24" s="281"/>
      <c r="FD24" s="281"/>
      <c r="FE24" s="53"/>
      <c r="FF24" s="53"/>
      <c r="FG24" s="53"/>
      <c r="FH24" s="53"/>
      <c r="FI24" s="65"/>
      <c r="FJ24" s="65"/>
      <c r="FK24" s="65"/>
      <c r="FM24" s="92"/>
      <c r="FN24" s="27"/>
      <c r="FO24" s="27"/>
      <c r="FP24" s="27"/>
      <c r="FQ24" s="133"/>
      <c r="FR24" s="148"/>
      <c r="FS24" s="281"/>
      <c r="FT24" s="281"/>
      <c r="FU24" s="281"/>
      <c r="FV24" s="281"/>
      <c r="FW24" s="281"/>
      <c r="FX24" s="281"/>
      <c r="FY24" s="53"/>
      <c r="FZ24" s="53"/>
      <c r="GA24" s="53"/>
      <c r="GB24" s="53"/>
      <c r="GC24" s="65"/>
      <c r="GD24" s="65"/>
      <c r="GE24" s="65"/>
      <c r="GG24" s="92"/>
      <c r="GH24" s="27"/>
      <c r="GI24" s="27"/>
      <c r="GJ24" s="27"/>
      <c r="GK24" s="133"/>
      <c r="GL24" s="148"/>
      <c r="GM24" s="281"/>
      <c r="GN24" s="281"/>
      <c r="GO24" s="281"/>
      <c r="GP24" s="281"/>
      <c r="GQ24" s="281"/>
      <c r="GR24" s="281"/>
      <c r="GS24" s="53"/>
      <c r="GT24" s="53"/>
      <c r="GU24" s="53"/>
      <c r="GV24" s="53"/>
      <c r="GW24" s="65"/>
      <c r="GX24" s="65"/>
      <c r="GY24" s="65"/>
      <c r="HA24" s="92"/>
      <c r="HB24" s="27"/>
      <c r="HC24" s="27"/>
      <c r="HD24" s="27"/>
      <c r="HE24" s="133"/>
      <c r="HF24" s="148"/>
      <c r="HG24" s="281"/>
      <c r="HH24" s="281"/>
      <c r="HI24" s="281"/>
      <c r="HJ24" s="281"/>
      <c r="HK24" s="281"/>
      <c r="HL24" s="281"/>
      <c r="HM24" s="53"/>
      <c r="HN24" s="53"/>
      <c r="HO24" s="53"/>
      <c r="HP24" s="53"/>
      <c r="HQ24" s="65"/>
      <c r="HR24" s="65"/>
      <c r="HS24" s="65"/>
    </row>
    <row r="25" spans="2:227" x14ac:dyDescent="0.2">
      <c r="B25" s="93" t="s">
        <v>3</v>
      </c>
      <c r="C25" s="212" t="s">
        <v>143</v>
      </c>
      <c r="D25" s="212" t="s">
        <v>154</v>
      </c>
      <c r="E25" s="212" t="s">
        <v>155</v>
      </c>
      <c r="F25" s="82"/>
      <c r="G25" s="16"/>
      <c r="H25" s="16"/>
      <c r="I25" s="16"/>
      <c r="J25" s="16"/>
      <c r="K25" s="16"/>
      <c r="L25" s="16"/>
      <c r="M25" s="8"/>
      <c r="N25" s="8"/>
      <c r="O25" s="8"/>
      <c r="P25" s="8"/>
      <c r="Q25" s="38"/>
      <c r="R25" s="38"/>
      <c r="S25" s="105"/>
      <c r="U25" s="93" t="s">
        <v>3</v>
      </c>
      <c r="V25" s="212" t="s">
        <v>143</v>
      </c>
      <c r="W25" s="212" t="s">
        <v>154</v>
      </c>
      <c r="X25" s="212" t="s">
        <v>155</v>
      </c>
      <c r="Y25" s="133"/>
      <c r="Z25" s="148"/>
      <c r="AA25" s="281"/>
      <c r="AB25" s="281"/>
      <c r="AC25" s="281"/>
      <c r="AD25" s="281"/>
      <c r="AE25" s="281"/>
      <c r="AF25" s="281"/>
      <c r="AG25" s="53"/>
      <c r="AH25" s="53"/>
      <c r="AI25" s="53"/>
      <c r="AJ25" s="53"/>
      <c r="AK25" s="38"/>
      <c r="AL25" s="38"/>
      <c r="AM25" s="65"/>
      <c r="AO25" s="6" t="s">
        <v>3</v>
      </c>
      <c r="AP25" s="212" t="s">
        <v>143</v>
      </c>
      <c r="AQ25" s="212" t="s">
        <v>154</v>
      </c>
      <c r="AR25" s="212" t="s">
        <v>155</v>
      </c>
      <c r="AS25" s="6" t="s">
        <v>156</v>
      </c>
      <c r="AT25" s="6" t="s">
        <v>157</v>
      </c>
      <c r="AU25" s="110"/>
      <c r="AV25" s="77"/>
      <c r="AW25" s="16"/>
      <c r="AX25" s="16"/>
      <c r="AY25" s="16"/>
      <c r="AZ25" s="16"/>
      <c r="BA25" s="16"/>
      <c r="BB25" s="16"/>
      <c r="BC25" s="8"/>
      <c r="BD25" s="8"/>
      <c r="BE25" s="8"/>
      <c r="BF25" s="8"/>
      <c r="BG25" s="38"/>
      <c r="BH25" s="38"/>
      <c r="BI25" s="38"/>
      <c r="BK25" s="93" t="s">
        <v>3</v>
      </c>
      <c r="BL25" s="212" t="s">
        <v>143</v>
      </c>
      <c r="BM25" s="212" t="s">
        <v>154</v>
      </c>
      <c r="BN25" s="212" t="s">
        <v>155</v>
      </c>
      <c r="BO25" s="110"/>
      <c r="BP25" s="77"/>
      <c r="BQ25" s="16"/>
      <c r="BR25" s="16"/>
      <c r="BS25" s="16"/>
      <c r="BT25" s="16"/>
      <c r="BU25" s="16"/>
      <c r="BV25" s="16"/>
      <c r="BW25" s="8"/>
      <c r="BX25" s="8"/>
      <c r="BY25" s="8"/>
      <c r="BZ25" s="8"/>
      <c r="CA25" s="38"/>
      <c r="CB25" s="38"/>
      <c r="CC25" s="38"/>
      <c r="CE25" s="93" t="s">
        <v>3</v>
      </c>
      <c r="CF25" s="212" t="s">
        <v>143</v>
      </c>
      <c r="CG25" s="212" t="s">
        <v>154</v>
      </c>
      <c r="CH25" s="212" t="s">
        <v>155</v>
      </c>
      <c r="CI25" s="212"/>
      <c r="CJ25" s="212"/>
      <c r="CK25" s="110"/>
      <c r="CL25" s="77"/>
      <c r="CM25" s="16"/>
      <c r="CN25" s="16"/>
      <c r="CO25" s="16"/>
      <c r="CP25" s="16"/>
      <c r="CQ25" s="16"/>
      <c r="CR25" s="16"/>
      <c r="CS25" s="8"/>
      <c r="CT25" s="8"/>
      <c r="CU25" s="8"/>
      <c r="CV25" s="8"/>
      <c r="CW25" s="38"/>
      <c r="CX25" s="38"/>
      <c r="CY25" s="38"/>
      <c r="DA25" s="93" t="s">
        <v>3</v>
      </c>
      <c r="DB25" s="212" t="s">
        <v>143</v>
      </c>
      <c r="DC25" s="212" t="s">
        <v>154</v>
      </c>
      <c r="DD25" s="212" t="s">
        <v>155</v>
      </c>
      <c r="DE25" s="110"/>
      <c r="DF25" s="77"/>
      <c r="DG25" s="16"/>
      <c r="DH25" s="16"/>
      <c r="DI25" s="16"/>
      <c r="DJ25" s="16"/>
      <c r="DK25" s="16"/>
      <c r="DL25" s="16"/>
      <c r="DM25" s="8"/>
      <c r="DN25" s="8"/>
      <c r="DO25" s="8"/>
      <c r="DP25" s="8"/>
      <c r="DQ25" s="38"/>
      <c r="DR25" s="38"/>
      <c r="DS25" s="38"/>
      <c r="DU25" s="93" t="s">
        <v>3</v>
      </c>
      <c r="DV25" s="212" t="s">
        <v>143</v>
      </c>
      <c r="DW25" s="212" t="s">
        <v>154</v>
      </c>
      <c r="DX25" s="212" t="s">
        <v>155</v>
      </c>
      <c r="DY25" s="212"/>
      <c r="DZ25" s="212"/>
      <c r="EA25" s="110"/>
      <c r="EB25" s="77"/>
      <c r="EC25" s="16"/>
      <c r="ED25" s="16"/>
      <c r="EE25" s="16"/>
      <c r="EF25" s="16"/>
      <c r="EG25" s="16"/>
      <c r="EH25" s="16"/>
      <c r="EI25" s="8"/>
      <c r="EJ25" s="8"/>
      <c r="EK25" s="8"/>
      <c r="EL25" s="8"/>
      <c r="EM25" s="38"/>
      <c r="EN25" s="38"/>
      <c r="EO25" s="38"/>
      <c r="EQ25" s="93" t="s">
        <v>3</v>
      </c>
      <c r="ER25" s="212" t="s">
        <v>143</v>
      </c>
      <c r="ES25" s="212" t="s">
        <v>154</v>
      </c>
      <c r="ET25" s="212" t="s">
        <v>155</v>
      </c>
      <c r="EU25" s="6" t="s">
        <v>156</v>
      </c>
      <c r="EV25" s="6" t="s">
        <v>157</v>
      </c>
      <c r="EW25" s="133"/>
      <c r="EX25" s="148"/>
      <c r="EY25" s="281"/>
      <c r="EZ25" s="281"/>
      <c r="FA25" s="281"/>
      <c r="FB25" s="281"/>
      <c r="FC25" s="281"/>
      <c r="FD25" s="281"/>
      <c r="FE25" s="53"/>
      <c r="FF25" s="53"/>
      <c r="FG25" s="53"/>
      <c r="FH25" s="53"/>
      <c r="FI25" s="65"/>
      <c r="FJ25" s="65"/>
      <c r="FK25" s="65"/>
      <c r="FM25" s="93" t="s">
        <v>3</v>
      </c>
      <c r="FN25" s="212" t="s">
        <v>143</v>
      </c>
      <c r="FO25" s="212" t="s">
        <v>154</v>
      </c>
      <c r="FP25" s="212" t="s">
        <v>155</v>
      </c>
      <c r="FQ25" s="133"/>
      <c r="FR25" s="148"/>
      <c r="FS25" s="281"/>
      <c r="FT25" s="281"/>
      <c r="FU25" s="281"/>
      <c r="FV25" s="281"/>
      <c r="FW25" s="281"/>
      <c r="FX25" s="281"/>
      <c r="FY25" s="53"/>
      <c r="FZ25" s="53"/>
      <c r="GA25" s="53"/>
      <c r="GB25" s="53"/>
      <c r="GC25" s="65"/>
      <c r="GD25" s="65"/>
      <c r="GE25" s="65"/>
      <c r="GG25" s="93" t="s">
        <v>3</v>
      </c>
      <c r="GH25" s="212" t="s">
        <v>143</v>
      </c>
      <c r="GI25" s="212" t="s">
        <v>154</v>
      </c>
      <c r="GJ25" s="212" t="s">
        <v>155</v>
      </c>
      <c r="GK25" s="133"/>
      <c r="GL25" s="148"/>
      <c r="GM25" s="281"/>
      <c r="GN25" s="281"/>
      <c r="GO25" s="281"/>
      <c r="GP25" s="281"/>
      <c r="GQ25" s="281"/>
      <c r="GR25" s="281"/>
      <c r="GS25" s="53"/>
      <c r="GT25" s="53"/>
      <c r="GU25" s="53"/>
      <c r="GV25" s="53"/>
      <c r="GW25" s="65"/>
      <c r="GX25" s="65"/>
      <c r="GY25" s="65"/>
      <c r="HA25" s="93" t="s">
        <v>3</v>
      </c>
      <c r="HB25" s="212" t="s">
        <v>143</v>
      </c>
      <c r="HC25" s="212" t="s">
        <v>154</v>
      </c>
      <c r="HD25" s="212" t="s">
        <v>155</v>
      </c>
      <c r="HE25" s="133"/>
      <c r="HF25" s="148"/>
      <c r="HG25" s="281"/>
      <c r="HH25" s="281"/>
      <c r="HI25" s="281"/>
      <c r="HJ25" s="281"/>
      <c r="HK25" s="281"/>
      <c r="HL25" s="281"/>
      <c r="HM25" s="53"/>
      <c r="HN25" s="53"/>
      <c r="HO25" s="53"/>
      <c r="HP25" s="53"/>
      <c r="HQ25" s="65"/>
      <c r="HR25" s="65"/>
      <c r="HS25" s="65"/>
    </row>
    <row r="26" spans="2:227" x14ac:dyDescent="0.2">
      <c r="B26" s="94" t="s">
        <v>6</v>
      </c>
      <c r="C26" s="307">
        <v>39175</v>
      </c>
      <c r="D26" s="15"/>
      <c r="E26" s="15"/>
      <c r="F26" s="82">
        <v>0.4</v>
      </c>
      <c r="G26" s="304">
        <v>6.8599999999999994E-2</v>
      </c>
      <c r="H26" s="304">
        <v>3.6400000000000002E-2</v>
      </c>
      <c r="I26" s="304">
        <v>6.2E-2</v>
      </c>
      <c r="J26" s="304">
        <v>7.9200000000000007E-2</v>
      </c>
      <c r="K26" s="304">
        <v>3.1600000000000003E-2</v>
      </c>
      <c r="L26" s="349">
        <v>-2.1000000000000001E-2</v>
      </c>
      <c r="M26" s="8">
        <v>5.8200000000000002E-2</v>
      </c>
      <c r="N26" s="8">
        <v>5.5999999999999999E-3</v>
      </c>
      <c r="O26" s="8">
        <v>2.52E-2</v>
      </c>
      <c r="P26" s="8">
        <v>3.5700000000000003E-2</v>
      </c>
      <c r="Q26" s="327">
        <v>-1.1999999999999999E-3</v>
      </c>
      <c r="R26" s="207">
        <v>4.8399999999999999E-2</v>
      </c>
      <c r="S26" s="105">
        <f>(((1+L26)*(1+K26)*(1+J26)*(1+I26)*(1+H26)*(1+G26)*(1+M26)*(1+N26)*(1+O26)*(1+P26)*(1+Q26)*(1+R26))^(1/(11+(5/12))))-1</f>
        <v>3.7159674785976593E-2</v>
      </c>
      <c r="U26" s="94" t="s">
        <v>70</v>
      </c>
      <c r="V26" s="307">
        <v>39433</v>
      </c>
      <c r="W26" s="15"/>
      <c r="X26" s="15"/>
      <c r="Y26" s="132">
        <v>4.8000000000000001E-2</v>
      </c>
      <c r="Z26" s="145">
        <f>Y26/$Y$31</f>
        <v>0.1714285714285714</v>
      </c>
      <c r="AA26" s="321">
        <v>-2.1399999999999999E-2</v>
      </c>
      <c r="AB26" s="284">
        <v>0.15379999999999999</v>
      </c>
      <c r="AC26" s="284">
        <v>0.10829999999999999</v>
      </c>
      <c r="AD26" s="284">
        <v>7.6399999999999996E-2</v>
      </c>
      <c r="AE26" s="284">
        <v>0.16919999999999999</v>
      </c>
      <c r="AF26" s="321">
        <v>-7.7899999999999997E-2</v>
      </c>
      <c r="AG26" s="53">
        <v>6.0499999999999998E-2</v>
      </c>
      <c r="AH26" s="64">
        <v>1.04E-2</v>
      </c>
      <c r="AI26" s="64">
        <v>9.2600000000000002E-2</v>
      </c>
      <c r="AJ26" s="64">
        <v>0.1028</v>
      </c>
      <c r="AK26" s="207">
        <v>-5.4699999999999999E-2</v>
      </c>
      <c r="AL26" s="207">
        <v>7.4999999999999997E-2</v>
      </c>
      <c r="AM26" s="105">
        <f t="shared" ref="AM26:AM31" si="76">(((1+AF26)*(1+AE26)*(1+AD26)*(1+AC26)*(1+AB26)*(1+AA26)*(1+AG26)*(1+AH26)*(1+AI26)*(1+AJ26)*(1+AK26)*(1+AL26))^(1/(11+(5/12))))-1</f>
        <v>5.809154082796586E-2</v>
      </c>
      <c r="AO26" s="2" t="s">
        <v>17</v>
      </c>
      <c r="AP26" s="167">
        <v>40667</v>
      </c>
      <c r="AQ26" s="2" t="s">
        <v>103</v>
      </c>
      <c r="AR26" s="167">
        <v>37886</v>
      </c>
      <c r="AS26" s="2"/>
      <c r="AT26" s="2"/>
      <c r="AU26" s="110">
        <v>0.25</v>
      </c>
      <c r="AV26" s="79">
        <f>AU26/$AU$31</f>
        <v>0.83333333333333337</v>
      </c>
      <c r="AW26" s="367">
        <v>7.9000000000000001E-2</v>
      </c>
      <c r="AX26" s="367">
        <v>2.98E-2</v>
      </c>
      <c r="AY26" s="367">
        <v>6.3700000000000007E-2</v>
      </c>
      <c r="AZ26" s="367">
        <v>7.6899999999999996E-2</v>
      </c>
      <c r="BA26" s="284">
        <v>4.24E-2</v>
      </c>
      <c r="BB26" s="321">
        <v>-2.1899999999999999E-2</v>
      </c>
      <c r="BC26" s="8">
        <v>5.9900000000000002E-2</v>
      </c>
      <c r="BD26" s="8">
        <v>6.3E-3</v>
      </c>
      <c r="BE26" s="8">
        <v>2.5100000000000001E-2</v>
      </c>
      <c r="BF26" s="8">
        <v>3.49E-2</v>
      </c>
      <c r="BG26" s="327">
        <v>-2.3900000000000001E-2</v>
      </c>
      <c r="BH26" s="207">
        <v>4.7699999999999999E-2</v>
      </c>
      <c r="BI26" s="105">
        <f t="shared" ref="BI26:BI28" si="77">(((1+BB26)*(1+BA26)*(1+AZ26)*(1+AY26)*(1+AX26)*(1+AW26)*(1+BC26)*(1+BD26)*(1+BE26)*(1+BF26)*(1+BG26)*(1+BH26))^(1/(11+(5/12))))-1</f>
        <v>3.6254437656253691E-2</v>
      </c>
      <c r="BK26" s="94" t="s">
        <v>6</v>
      </c>
      <c r="BL26" s="307">
        <v>39175</v>
      </c>
      <c r="BM26" s="15"/>
      <c r="BN26" s="15"/>
      <c r="BO26" s="110">
        <v>2.9899999999999999E-2</v>
      </c>
      <c r="BP26" s="79">
        <f>BO26/$BO$31</f>
        <v>0.27256153144940748</v>
      </c>
      <c r="BQ26" s="304">
        <v>6.8599999999999994E-2</v>
      </c>
      <c r="BR26" s="304">
        <v>3.6400000000000002E-2</v>
      </c>
      <c r="BS26" s="304">
        <v>6.2E-2</v>
      </c>
      <c r="BT26" s="304">
        <v>7.9200000000000007E-2</v>
      </c>
      <c r="BU26" s="304">
        <v>3.1600000000000003E-2</v>
      </c>
      <c r="BV26" s="349">
        <v>-2.1000000000000001E-2</v>
      </c>
      <c r="BW26" s="8">
        <v>5.8200000000000002E-2</v>
      </c>
      <c r="BX26" s="8">
        <v>5.5999999999999999E-3</v>
      </c>
      <c r="BY26" s="8">
        <v>2.52E-2</v>
      </c>
      <c r="BZ26" s="8">
        <v>3.5700000000000003E-2</v>
      </c>
      <c r="CA26" s="327">
        <v>-1.1999999999999999E-3</v>
      </c>
      <c r="CB26" s="207">
        <v>4.8399999999999999E-2</v>
      </c>
      <c r="CC26" s="105">
        <f t="shared" ref="CC26:CC28" si="78">(((1+BV26)*(1+BU26)*(1+BT26)*(1+BS26)*(1+BR26)*(1+BQ26)*(1+BW26)*(1+BX26)*(1+BY26)*(1+BZ26)*(1+CA26)*(1+CB26))^(1/(11+(5/12))))-1</f>
        <v>3.7159674785976593E-2</v>
      </c>
      <c r="CE26" s="94" t="s">
        <v>44</v>
      </c>
      <c r="CF26" s="320">
        <v>41562</v>
      </c>
      <c r="CG26" s="15" t="s">
        <v>139</v>
      </c>
      <c r="CH26" s="320">
        <v>39401</v>
      </c>
      <c r="CI26" s="15"/>
      <c r="CJ26" s="15"/>
      <c r="CK26" s="110">
        <v>3.7699999999999997E-2</v>
      </c>
      <c r="CL26" s="79">
        <f>CK26/$CK$31</f>
        <v>0.21956901572510187</v>
      </c>
      <c r="CM26" s="371">
        <v>-0.30120000000000002</v>
      </c>
      <c r="CN26" s="367">
        <v>0.23580000000000001</v>
      </c>
      <c r="CO26" s="367">
        <v>9.0700000000000003E-2</v>
      </c>
      <c r="CP26" s="367">
        <v>7.7399999999999997E-2</v>
      </c>
      <c r="CQ26" s="367">
        <v>9.7799999999999998E-2</v>
      </c>
      <c r="CR26" s="367">
        <v>4.41E-2</v>
      </c>
      <c r="CS26" s="8">
        <v>3.3E-3</v>
      </c>
      <c r="CT26" s="8">
        <v>-3.7600000000000001E-2</v>
      </c>
      <c r="CU26" s="8">
        <v>0.12540000000000001</v>
      </c>
      <c r="CV26" s="8">
        <v>5.11E-2</v>
      </c>
      <c r="CW26" s="207">
        <v>2.0000000000000001E-4</v>
      </c>
      <c r="CX26" s="207">
        <v>5.0999999999999997E-2</v>
      </c>
      <c r="CY26" s="105">
        <f t="shared" ref="CY26:CY28" si="79">(((1+CR26)*(1+CQ26)*(1+CP26)*(1+CO26)*(1+CN26)*(1+CM26)*(1+CS26)*(1+CT26)*(1+CU26)*(1+CV26)*(1+CW26)*(1+CX26))^(1/(11+(5/12))))-1</f>
        <v>2.9692038341367466E-2</v>
      </c>
      <c r="DA26" s="94" t="s">
        <v>70</v>
      </c>
      <c r="DB26" s="307">
        <v>39433</v>
      </c>
      <c r="DC26" s="15"/>
      <c r="DD26" s="15"/>
      <c r="DE26" s="110">
        <v>0.03</v>
      </c>
      <c r="DF26" s="79">
        <f>DE26/$DE$31</f>
        <v>7.4999999999999997E-2</v>
      </c>
      <c r="DG26" s="321">
        <v>-2.1399999999999999E-2</v>
      </c>
      <c r="DH26" s="284">
        <v>0.15379999999999999</v>
      </c>
      <c r="DI26" s="284">
        <v>0.10829999999999999</v>
      </c>
      <c r="DJ26" s="284">
        <v>7.6399999999999996E-2</v>
      </c>
      <c r="DK26" s="284">
        <v>0.16919999999999999</v>
      </c>
      <c r="DL26" s="321">
        <v>-7.7899999999999997E-2</v>
      </c>
      <c r="DM26" s="53">
        <v>6.0499999999999998E-2</v>
      </c>
      <c r="DN26" s="64">
        <v>1.04E-2</v>
      </c>
      <c r="DO26" s="64">
        <v>9.2600000000000002E-2</v>
      </c>
      <c r="DP26" s="64">
        <v>0.1028</v>
      </c>
      <c r="DQ26" s="207">
        <v>-5.4699999999999999E-2</v>
      </c>
      <c r="DR26" s="207">
        <v>7.4999999999999997E-2</v>
      </c>
      <c r="DS26" s="105">
        <f t="shared" ref="DS26:DS31" si="80">(((1+DL26)*(1+DK26)*(1+DJ26)*(1+DI26)*(1+DH26)*(1+DG26)*(1+DM26)*(1+DN26)*(1+DO26)*(1+DP26)*(1+DQ26)*(1+DR26))^(1/(11+(5/12))))-1</f>
        <v>5.809154082796586E-2</v>
      </c>
      <c r="DU26" s="94" t="s">
        <v>56</v>
      </c>
      <c r="DV26" s="307">
        <v>36934</v>
      </c>
      <c r="DW26" s="15"/>
      <c r="DX26" s="15"/>
      <c r="DY26" s="15"/>
      <c r="DZ26" s="15"/>
      <c r="EA26" s="110">
        <v>5.3999999999999999E-2</v>
      </c>
      <c r="EB26" s="79">
        <f>EA26/$EA$31</f>
        <v>0.14055179593961478</v>
      </c>
      <c r="EC26" s="321">
        <v>-4.65E-2</v>
      </c>
      <c r="ED26" s="284">
        <v>0.14169999999999999</v>
      </c>
      <c r="EE26" s="284">
        <v>5.33E-2</v>
      </c>
      <c r="EF26" s="284">
        <v>2.0199999999999999E-2</v>
      </c>
      <c r="EG26" s="284">
        <v>4.6300000000000001E-2</v>
      </c>
      <c r="EH26" s="284">
        <v>1.0699999999999999E-2</v>
      </c>
      <c r="EI26" s="8">
        <v>1.8599999999999998E-2</v>
      </c>
      <c r="EJ26" s="8">
        <v>1.1299999999999999E-2</v>
      </c>
      <c r="EK26" s="8">
        <v>2.8199999999999999E-2</v>
      </c>
      <c r="EL26" s="8">
        <v>2.12E-2</v>
      </c>
      <c r="EM26" s="207">
        <v>9.5999999999999992E-3</v>
      </c>
      <c r="EN26" s="207">
        <v>3.2899999999999999E-2</v>
      </c>
      <c r="EO26" s="105">
        <f t="shared" ref="EO26:EO31" si="81">(((1+EH26)*(1+EG26)*(1+EF26)*(1+EE26)*(1+ED26)*(1+EC26)*(1+EI26)*(1+EJ26)*(1+EK26)*(1+EL26)*(1+EM26)*(1+EN26))^(1/(11+(5/12))))-1</f>
        <v>2.9607448292566563E-2</v>
      </c>
      <c r="EQ26" s="94" t="s">
        <v>70</v>
      </c>
      <c r="ER26" s="307">
        <v>39433</v>
      </c>
      <c r="ES26" s="15"/>
      <c r="ET26" s="15"/>
      <c r="EU26" s="15"/>
      <c r="EV26" s="15"/>
      <c r="EW26" s="132">
        <v>2.7799999999999998E-2</v>
      </c>
      <c r="EX26" s="145">
        <f>EW26/$EW$31</f>
        <v>0.25788497217068646</v>
      </c>
      <c r="EY26" s="321">
        <v>-2.1399999999999999E-2</v>
      </c>
      <c r="EZ26" s="284">
        <v>0.15379999999999999</v>
      </c>
      <c r="FA26" s="284">
        <v>0.10829999999999999</v>
      </c>
      <c r="FB26" s="284">
        <v>7.6399999999999996E-2</v>
      </c>
      <c r="FC26" s="284">
        <v>0.16919999999999999</v>
      </c>
      <c r="FD26" s="321">
        <v>-7.7899999999999997E-2</v>
      </c>
      <c r="FE26" s="53">
        <v>6.0499999999999998E-2</v>
      </c>
      <c r="FF26" s="64">
        <v>1.04E-2</v>
      </c>
      <c r="FG26" s="64">
        <v>9.2600000000000002E-2</v>
      </c>
      <c r="FH26" s="64">
        <v>0.1028</v>
      </c>
      <c r="FI26" s="207">
        <v>-5.4699999999999999E-2</v>
      </c>
      <c r="FJ26" s="207">
        <v>7.4999999999999997E-2</v>
      </c>
      <c r="FK26" s="105">
        <f t="shared" ref="FK26:FK28" si="82">(((1+FD26)*(1+FC26)*(1+FB26)*(1+FA26)*(1+EZ26)*(1+EY26)*(1+FE26)*(1+FF26)*(1+FG26)*(1+FH26)*(1+FI26)*(1+FJ26))^(1/(11+(5/12))))-1</f>
        <v>5.809154082796586E-2</v>
      </c>
      <c r="FM26" s="94" t="s">
        <v>103</v>
      </c>
      <c r="FN26" s="293">
        <v>37886</v>
      </c>
      <c r="FO26" s="15"/>
      <c r="FP26" s="15"/>
      <c r="FQ26" s="132">
        <v>0.37</v>
      </c>
      <c r="FR26" s="145">
        <f>FQ26/$FQ$31</f>
        <v>0.92499999999999993</v>
      </c>
      <c r="FS26" s="207">
        <v>7.9000000000000001E-2</v>
      </c>
      <c r="FT26" s="207">
        <v>2.98E-2</v>
      </c>
      <c r="FU26" s="207">
        <v>6.3700000000000007E-2</v>
      </c>
      <c r="FV26" s="207">
        <v>7.6899999999999996E-2</v>
      </c>
      <c r="FW26" s="207">
        <v>3.7600000000000001E-2</v>
      </c>
      <c r="FX26" s="327">
        <v>-1.9800000000000002E-2</v>
      </c>
      <c r="FY26" s="207">
        <v>0.06</v>
      </c>
      <c r="FZ26" s="207">
        <v>4.7999999999999996E-3</v>
      </c>
      <c r="GA26" s="207">
        <v>2.4199999999999999E-2</v>
      </c>
      <c r="GB26" s="207">
        <v>3.5200000000000002E-2</v>
      </c>
      <c r="GC26" s="207">
        <v>3.3E-3</v>
      </c>
      <c r="GD26" s="207">
        <v>4.6899999999999997E-2</v>
      </c>
      <c r="GE26" s="105">
        <f t="shared" ref="GE26:GE28" si="83">(((1+FX26)*(1+FW26)*(1+FV26)*(1+FU26)*(1+FT26)*(1+FS26)*(1+FY26)*(1+FZ26)*(1+GA26)*(1+GB26)*(1+GC26)*(1+GD26))^(1/(11+(5/12))))-1</f>
        <v>3.8277275993982451E-2</v>
      </c>
      <c r="GG26" s="94" t="s">
        <v>6</v>
      </c>
      <c r="GH26" s="307">
        <v>39175</v>
      </c>
      <c r="GI26" s="15"/>
      <c r="GJ26" s="15"/>
      <c r="GK26" s="132">
        <v>0.4</v>
      </c>
      <c r="GL26" s="145">
        <f>GK26/$FQ$31</f>
        <v>1</v>
      </c>
      <c r="GM26" s="207">
        <v>6.8599999999999994E-2</v>
      </c>
      <c r="GN26" s="207">
        <v>3.6400000000000002E-2</v>
      </c>
      <c r="GO26" s="207">
        <v>6.2E-2</v>
      </c>
      <c r="GP26" s="207">
        <v>7.9200000000000007E-2</v>
      </c>
      <c r="GQ26" s="207">
        <v>3.1600000000000003E-2</v>
      </c>
      <c r="GR26" s="327">
        <v>-2.1000000000000001E-2</v>
      </c>
      <c r="GS26" s="207">
        <v>5.8200000000000002E-2</v>
      </c>
      <c r="GT26" s="207">
        <v>5.5999999999999999E-3</v>
      </c>
      <c r="GU26" s="207">
        <v>2.52E-2</v>
      </c>
      <c r="GV26" s="207">
        <v>3.5700000000000003E-2</v>
      </c>
      <c r="GW26" s="207">
        <v>-1.1999999999999999E-3</v>
      </c>
      <c r="GX26" s="207">
        <v>4.8399999999999999E-2</v>
      </c>
      <c r="GY26" s="105">
        <f t="shared" ref="GY26" si="84">(((1+GR26)*(1+GQ26)*(1+GP26)*(1+GO26)*(1+GN26)*(1+GM26)*(1+GS26)*(1+GT26)*(1+GU26)*(1+GV26)*(1+GW26)*(1+GX26))^(1/(11+(5/12))))-1</f>
        <v>3.7159674785976593E-2</v>
      </c>
      <c r="HA26" s="94" t="s">
        <v>56</v>
      </c>
      <c r="HB26" s="307">
        <v>36934</v>
      </c>
      <c r="HC26" s="15"/>
      <c r="HD26" s="15"/>
      <c r="HE26" s="132">
        <v>0.2</v>
      </c>
      <c r="HF26" s="145">
        <f>HE26/HE31</f>
        <v>0.5</v>
      </c>
      <c r="HG26" s="327">
        <v>-4.65E-2</v>
      </c>
      <c r="HH26" s="207">
        <v>0.14169999999999999</v>
      </c>
      <c r="HI26" s="207">
        <v>5.33E-2</v>
      </c>
      <c r="HJ26" s="207">
        <v>2.0199999999999999E-2</v>
      </c>
      <c r="HK26" s="207">
        <v>4.6300000000000001E-2</v>
      </c>
      <c r="HL26" s="207">
        <v>1.0699999999999999E-2</v>
      </c>
      <c r="HM26" s="207">
        <v>1.8599999999999998E-2</v>
      </c>
      <c r="HN26" s="207">
        <v>1.1299999999999999E-2</v>
      </c>
      <c r="HO26" s="207">
        <v>2.8199999999999999E-2</v>
      </c>
      <c r="HP26" s="207">
        <v>2.12E-2</v>
      </c>
      <c r="HQ26" s="207">
        <v>9.5999999999999992E-3</v>
      </c>
      <c r="HR26" s="207">
        <v>3.2899999999999999E-2</v>
      </c>
      <c r="HS26" s="105">
        <f t="shared" ref="HS26:HS28" si="85">(((1+HL26)*(1+HK26)*(1+HJ26)*(1+HI26)*(1+HH26)*(1+HG26)*(1+HM26)*(1+HN26)*(1+HO26)*(1+HP26)*(1+HQ26)*(1+HR26))^(1/(11+(5/12))))-1</f>
        <v>2.9607448292566563E-2</v>
      </c>
    </row>
    <row r="27" spans="2:227" x14ac:dyDescent="0.2">
      <c r="B27" s="94"/>
      <c r="C27" s="15"/>
      <c r="D27" s="15"/>
      <c r="E27" s="15"/>
      <c r="F27" s="82"/>
      <c r="G27" s="16"/>
      <c r="H27" s="16"/>
      <c r="I27" s="16"/>
      <c r="J27" s="16"/>
      <c r="K27" s="16"/>
      <c r="L27" s="16"/>
      <c r="M27" s="8"/>
      <c r="N27" s="8"/>
      <c r="O27" s="8"/>
      <c r="P27" s="8"/>
      <c r="Q27" s="44"/>
      <c r="R27" s="44"/>
      <c r="S27" s="105"/>
      <c r="U27" s="94" t="s">
        <v>102</v>
      </c>
      <c r="V27" s="307">
        <v>39332</v>
      </c>
      <c r="W27" s="15"/>
      <c r="X27" s="15"/>
      <c r="Y27" s="132">
        <v>0.10199999999999999</v>
      </c>
      <c r="Z27" s="145">
        <f>Y27/$Y$31</f>
        <v>0.36428571428571421</v>
      </c>
      <c r="AA27" s="284">
        <v>1.1599999999999999E-2</v>
      </c>
      <c r="AB27" s="284">
        <v>7.0699999999999999E-2</v>
      </c>
      <c r="AC27" s="284">
        <v>1E-3</v>
      </c>
      <c r="AD27" s="284">
        <v>0.1298</v>
      </c>
      <c r="AE27" s="284">
        <v>5.1900000000000002E-2</v>
      </c>
      <c r="AF27" s="321">
        <v>-3.44E-2</v>
      </c>
      <c r="AG27" s="53">
        <v>9.35E-2</v>
      </c>
      <c r="AH27" s="64">
        <v>2.9100000000000001E-2</v>
      </c>
      <c r="AI27" s="64">
        <v>-1.6999999999999999E-3</v>
      </c>
      <c r="AJ27" s="64">
        <v>4.7199999999999999E-2</v>
      </c>
      <c r="AK27" s="207">
        <v>9.2999999999999992E-3</v>
      </c>
      <c r="AL27" s="207">
        <v>4.41E-2</v>
      </c>
      <c r="AM27" s="105">
        <f t="shared" si="76"/>
        <v>3.8689753121077475E-2</v>
      </c>
      <c r="AO27" s="2" t="s">
        <v>18</v>
      </c>
      <c r="AP27" s="167">
        <v>40605</v>
      </c>
      <c r="AQ27" s="2" t="s">
        <v>130</v>
      </c>
      <c r="AR27" s="167">
        <v>39087</v>
      </c>
      <c r="AS27" s="2"/>
      <c r="AT27" s="2"/>
      <c r="AU27" s="110">
        <v>4.4999999999999998E-2</v>
      </c>
      <c r="AV27" s="79">
        <f>AU27/$AU$31</f>
        <v>0.15</v>
      </c>
      <c r="AW27" s="367">
        <v>2.8400000000000002E-2</v>
      </c>
      <c r="AX27" s="367">
        <v>1.6000000000000001E-3</v>
      </c>
      <c r="AY27" s="367">
        <v>1.1999999999999999E-3</v>
      </c>
      <c r="AZ27" s="367">
        <v>6.9999999999999999E-4</v>
      </c>
      <c r="BA27" s="284">
        <v>1.4800000000000001E-2</v>
      </c>
      <c r="BB27" s="284">
        <v>7.1999999999999998E-3</v>
      </c>
      <c r="BC27" s="8">
        <v>3.0999999999999999E-3</v>
      </c>
      <c r="BD27" s="8">
        <v>4.4999999999999997E-3</v>
      </c>
      <c r="BE27" s="8">
        <v>1.0500000000000001E-2</v>
      </c>
      <c r="BF27" s="8">
        <v>1.4E-2</v>
      </c>
      <c r="BG27" s="207">
        <v>1.6799999999999999E-2</v>
      </c>
      <c r="BH27" s="207">
        <v>1.52E-2</v>
      </c>
      <c r="BI27" s="105">
        <f t="shared" si="77"/>
        <v>1.0305031865869507E-2</v>
      </c>
      <c r="BK27" s="94" t="s">
        <v>27</v>
      </c>
      <c r="BL27" s="307">
        <v>41198</v>
      </c>
      <c r="BM27" s="15" t="s">
        <v>122</v>
      </c>
      <c r="BN27" s="307">
        <v>37959</v>
      </c>
      <c r="BO27" s="110">
        <v>4.99E-2</v>
      </c>
      <c r="BP27" s="79">
        <f>BO27/$BO$31</f>
        <v>0.4548769371011851</v>
      </c>
      <c r="BQ27" s="366">
        <v>4.0000000000000002E-4</v>
      </c>
      <c r="BR27" s="366">
        <v>8.9399999999999993E-2</v>
      </c>
      <c r="BS27" s="366">
        <v>6.1400000000000003E-2</v>
      </c>
      <c r="BT27" s="366">
        <v>0.1328</v>
      </c>
      <c r="BU27" s="366">
        <v>6.3899999999999998E-2</v>
      </c>
      <c r="BV27" s="349">
        <v>-1.5299999999999999E-2</v>
      </c>
      <c r="BW27" s="14">
        <v>-1.41E-2</v>
      </c>
      <c r="BX27" s="8">
        <v>2.3E-3</v>
      </c>
      <c r="BY27" s="8">
        <v>2.4500000000000001E-2</v>
      </c>
      <c r="BZ27" s="8">
        <v>8.2000000000000007E-3</v>
      </c>
      <c r="CA27" s="207">
        <v>5.5999999999999999E-3</v>
      </c>
      <c r="CB27" s="207">
        <v>2.63E-2</v>
      </c>
      <c r="CC27" s="105">
        <f t="shared" si="78"/>
        <v>3.2835068892185904E-2</v>
      </c>
      <c r="CE27" s="94" t="s">
        <v>45</v>
      </c>
      <c r="CF27" s="320">
        <v>40381</v>
      </c>
      <c r="CG27" s="15" t="s">
        <v>70</v>
      </c>
      <c r="CH27" s="320">
        <v>39433</v>
      </c>
      <c r="CI27" s="15"/>
      <c r="CJ27" s="15"/>
      <c r="CK27" s="110">
        <v>5.3900000000000003E-2</v>
      </c>
      <c r="CL27" s="79">
        <f>CK27/$CK$31</f>
        <v>0.3139196272568433</v>
      </c>
      <c r="CM27" s="371">
        <v>-2.1399999999999999E-2</v>
      </c>
      <c r="CN27" s="367">
        <v>0.15379999999999999</v>
      </c>
      <c r="CO27" s="367">
        <v>0.10829999999999999</v>
      </c>
      <c r="CP27" s="321">
        <v>-3.0499999999999999E-2</v>
      </c>
      <c r="CQ27" s="284">
        <v>0.16850000000000001</v>
      </c>
      <c r="CR27" s="321">
        <v>-9.9400000000000002E-2</v>
      </c>
      <c r="CS27" s="8">
        <v>-5.04E-2</v>
      </c>
      <c r="CT27" s="8">
        <v>-0.1507</v>
      </c>
      <c r="CU27" s="8">
        <v>8.9899999999999994E-2</v>
      </c>
      <c r="CV27" s="8">
        <v>0.13830000000000001</v>
      </c>
      <c r="CW27" s="207">
        <v>-8.0699999999999994E-2</v>
      </c>
      <c r="CX27" s="207">
        <v>2.1100000000000001E-2</v>
      </c>
      <c r="CY27" s="105">
        <f t="shared" si="79"/>
        <v>1.6034659843337629E-2</v>
      </c>
      <c r="DA27" s="94" t="s">
        <v>112</v>
      </c>
      <c r="DB27" s="307"/>
      <c r="DC27" s="15"/>
      <c r="DD27" s="15"/>
      <c r="DE27" s="110">
        <v>0.25</v>
      </c>
      <c r="DF27" s="79">
        <f>DE27/$DE$31</f>
        <v>0.625</v>
      </c>
      <c r="DG27" s="284">
        <v>8.4000000000000005E-2</v>
      </c>
      <c r="DH27" s="284">
        <v>3.5400000000000001E-2</v>
      </c>
      <c r="DI27" s="284">
        <v>6.2600000000000003E-2</v>
      </c>
      <c r="DJ27" s="284">
        <v>7.9100000000000004E-2</v>
      </c>
      <c r="DK27" s="284">
        <v>3.78E-2</v>
      </c>
      <c r="DL27" s="321">
        <v>-2.1299999999999999E-2</v>
      </c>
      <c r="DM27" s="8">
        <v>5.9799999999999999E-2</v>
      </c>
      <c r="DN27" s="8">
        <v>3.7000000000000002E-3</v>
      </c>
      <c r="DO27" s="8">
        <v>2.3699999999999999E-2</v>
      </c>
      <c r="DP27" s="8">
        <v>3.7100000000000001E-2</v>
      </c>
      <c r="DQ27" s="207">
        <v>-1.8E-3</v>
      </c>
      <c r="DR27" s="207">
        <v>4.7800000000000002E-2</v>
      </c>
      <c r="DS27" s="105">
        <f t="shared" si="80"/>
        <v>3.8781076842838269E-2</v>
      </c>
      <c r="DU27" s="94" t="s">
        <v>57</v>
      </c>
      <c r="DV27" s="307">
        <v>38946</v>
      </c>
      <c r="DW27" s="15"/>
      <c r="DX27" s="15"/>
      <c r="DY27" s="15"/>
      <c r="DZ27" s="15"/>
      <c r="EA27" s="110">
        <v>0.08</v>
      </c>
      <c r="EB27" s="79">
        <f>EA27/$EA$31</f>
        <v>0.20822488287350341</v>
      </c>
      <c r="EC27" s="321">
        <v>-6.0600000000000001E-2</v>
      </c>
      <c r="ED27" s="284">
        <v>0.17879999999999999</v>
      </c>
      <c r="EE27" s="284">
        <v>0.106</v>
      </c>
      <c r="EF27" s="284">
        <v>7.6300000000000007E-2</v>
      </c>
      <c r="EG27" s="284">
        <v>9.2499999999999999E-2</v>
      </c>
      <c r="EH27" s="321">
        <v>-1.2699999999999999E-2</v>
      </c>
      <c r="EI27" s="8">
        <v>5.91E-2</v>
      </c>
      <c r="EJ27" s="8">
        <v>1.6299999999999999E-2</v>
      </c>
      <c r="EK27" s="8">
        <v>3.9300000000000002E-2</v>
      </c>
      <c r="EL27" s="8">
        <v>4.2599999999999999E-2</v>
      </c>
      <c r="EM27" s="207">
        <v>-4.7000000000000002E-3</v>
      </c>
      <c r="EN27" s="207">
        <v>5.9400000000000001E-2</v>
      </c>
      <c r="EO27" s="105">
        <f t="shared" si="81"/>
        <v>5.0163093541758741E-2</v>
      </c>
      <c r="EQ27" s="94" t="s">
        <v>45</v>
      </c>
      <c r="ER27" s="307">
        <v>40381</v>
      </c>
      <c r="ES27" s="15" t="s">
        <v>70</v>
      </c>
      <c r="ET27" s="307">
        <v>39433</v>
      </c>
      <c r="EU27" s="15"/>
      <c r="EV27" s="15"/>
      <c r="EW27" s="132">
        <v>4.8399999999999999E-2</v>
      </c>
      <c r="EX27" s="145">
        <f>EW27/$EW$31</f>
        <v>0.44897959183673469</v>
      </c>
      <c r="EY27" s="371">
        <v>-2.1399999999999999E-2</v>
      </c>
      <c r="EZ27" s="367">
        <v>0.15379999999999999</v>
      </c>
      <c r="FA27" s="367">
        <v>0.10829999999999999</v>
      </c>
      <c r="FB27" s="321">
        <v>-3.0499999999999999E-2</v>
      </c>
      <c r="FC27" s="284">
        <v>0.16850000000000001</v>
      </c>
      <c r="FD27" s="321">
        <v>-9.9400000000000002E-2</v>
      </c>
      <c r="FE27" s="53">
        <v>-5.04E-2</v>
      </c>
      <c r="FF27" s="64">
        <v>-0.1507</v>
      </c>
      <c r="FG27" s="64">
        <v>8.9899999999999994E-2</v>
      </c>
      <c r="FH27" s="64">
        <v>0.13830000000000001</v>
      </c>
      <c r="FI27" s="207">
        <v>-8.0699999999999994E-2</v>
      </c>
      <c r="FJ27" s="207">
        <v>2.1100000000000001E-2</v>
      </c>
      <c r="FK27" s="105">
        <f t="shared" si="82"/>
        <v>1.6034659843337629E-2</v>
      </c>
      <c r="FM27" s="94" t="s">
        <v>161</v>
      </c>
      <c r="FN27" s="307">
        <v>40163</v>
      </c>
      <c r="FO27" s="15" t="s">
        <v>56</v>
      </c>
      <c r="FP27" s="307">
        <v>36934</v>
      </c>
      <c r="FQ27" s="132">
        <v>0.02</v>
      </c>
      <c r="FR27" s="145">
        <f t="shared" ref="FR27:FR28" si="86">FQ27/$FQ$31</f>
        <v>4.9999999999999996E-2</v>
      </c>
      <c r="FS27" s="376">
        <v>-4.65E-2</v>
      </c>
      <c r="FT27" s="375">
        <v>0.14169999999999999</v>
      </c>
      <c r="FU27" s="207">
        <v>2.7900000000000001E-2</v>
      </c>
      <c r="FV27" s="207">
        <v>1.4800000000000001E-2</v>
      </c>
      <c r="FW27" s="207">
        <v>3.6200000000000003E-2</v>
      </c>
      <c r="FX27" s="207">
        <v>1.3100000000000001E-2</v>
      </c>
      <c r="FY27" s="207">
        <v>8.8000000000000005E-3</v>
      </c>
      <c r="FZ27" s="207">
        <v>8.6E-3</v>
      </c>
      <c r="GA27" s="207">
        <v>2.0899999999999998E-2</v>
      </c>
      <c r="GB27" s="207">
        <v>1.5800000000000002E-2</v>
      </c>
      <c r="GC27" s="207">
        <v>1.4500000000000001E-2</v>
      </c>
      <c r="GD27" s="207">
        <v>2.6800000000000001E-2</v>
      </c>
      <c r="GE27" s="105">
        <f t="shared" si="83"/>
        <v>2.3950871721978739E-2</v>
      </c>
      <c r="GG27" s="94"/>
      <c r="GH27" s="307"/>
      <c r="GI27" s="15"/>
      <c r="GJ27" s="307"/>
      <c r="GK27" s="132"/>
      <c r="GL27" s="145"/>
      <c r="GM27" s="388"/>
      <c r="GN27" s="265"/>
      <c r="GO27" s="207"/>
      <c r="GP27" s="207"/>
      <c r="GQ27" s="207"/>
      <c r="GR27" s="207"/>
      <c r="GS27" s="207"/>
      <c r="GT27" s="207"/>
      <c r="GU27" s="207"/>
      <c r="GV27" s="207"/>
      <c r="GW27" s="207"/>
      <c r="GX27" s="207"/>
      <c r="GY27" s="105"/>
      <c r="HA27" s="94" t="s">
        <v>174</v>
      </c>
      <c r="HB27" s="307">
        <v>35104</v>
      </c>
      <c r="HC27" s="15"/>
      <c r="HD27" s="307"/>
      <c r="HE27" s="132">
        <v>0.1</v>
      </c>
      <c r="HF27" s="145">
        <f>HE27/HE31</f>
        <v>0.25</v>
      </c>
      <c r="HG27" s="207">
        <v>4.0800000000000003E-2</v>
      </c>
      <c r="HH27" s="207">
        <v>2.0799999999999999E-2</v>
      </c>
      <c r="HI27" s="207">
        <v>1.7500000000000002E-2</v>
      </c>
      <c r="HJ27" s="207">
        <v>7.7999999999999996E-3</v>
      </c>
      <c r="HK27" s="207">
        <v>1.03E-2</v>
      </c>
      <c r="HL27" s="207">
        <v>4.5999999999999999E-3</v>
      </c>
      <c r="HM27" s="207">
        <v>3.8E-3</v>
      </c>
      <c r="HN27" s="207">
        <v>3.3E-3</v>
      </c>
      <c r="HO27" s="207">
        <v>9.4999999999999998E-3</v>
      </c>
      <c r="HP27" s="207">
        <v>9.2999999999999992E-3</v>
      </c>
      <c r="HQ27" s="207">
        <v>1.9099999999999999E-2</v>
      </c>
      <c r="HR27" s="207">
        <v>1.4999999999999999E-2</v>
      </c>
      <c r="HS27" s="105">
        <f t="shared" si="85"/>
        <v>1.4125652133563094E-2</v>
      </c>
    </row>
    <row r="28" spans="2:227" x14ac:dyDescent="0.2">
      <c r="F28" s="82"/>
      <c r="G28" s="16"/>
      <c r="H28" s="16"/>
      <c r="I28" s="16"/>
      <c r="J28" s="16"/>
      <c r="K28" s="16"/>
      <c r="L28" s="16"/>
      <c r="M28" s="8"/>
      <c r="N28" s="8"/>
      <c r="O28" s="8"/>
      <c r="P28" s="8"/>
      <c r="Q28" s="38"/>
      <c r="R28" s="38"/>
      <c r="S28" s="105"/>
      <c r="U28" s="94" t="s">
        <v>28</v>
      </c>
      <c r="V28" s="293">
        <v>41429</v>
      </c>
      <c r="W28" s="332" t="s">
        <v>103</v>
      </c>
      <c r="X28" s="292">
        <v>39357</v>
      </c>
      <c r="Y28" s="132">
        <v>8.3000000000000004E-2</v>
      </c>
      <c r="Z28" s="145">
        <f>Y28/$Y$31</f>
        <v>0.29642857142857143</v>
      </c>
      <c r="AA28" s="367">
        <v>7.9000000000000001E-2</v>
      </c>
      <c r="AB28" s="367">
        <v>2.98E-2</v>
      </c>
      <c r="AC28" s="367">
        <v>6.3700000000000007E-2</v>
      </c>
      <c r="AD28" s="367">
        <v>7.6899999999999996E-2</v>
      </c>
      <c r="AE28" s="368">
        <v>3.7600000000000001E-2</v>
      </c>
      <c r="AF28" s="369">
        <v>-1.9800000000000002E-2</v>
      </c>
      <c r="AG28" s="53">
        <v>8.7400000000000005E-2</v>
      </c>
      <c r="AH28" s="64">
        <v>1.1900000000000001E-2</v>
      </c>
      <c r="AI28" s="64">
        <v>4.6100000000000002E-2</v>
      </c>
      <c r="AJ28" s="64">
        <v>2.4E-2</v>
      </c>
      <c r="AK28" s="207">
        <v>2.81E-2</v>
      </c>
      <c r="AL28" s="207">
        <v>4.48E-2</v>
      </c>
      <c r="AM28" s="105">
        <f t="shared" si="76"/>
        <v>4.4228435997720972E-2</v>
      </c>
      <c r="AO28" s="2" t="s">
        <v>19</v>
      </c>
      <c r="AP28" s="2"/>
      <c r="AQ28" s="2"/>
      <c r="AR28" s="2"/>
      <c r="AS28" s="2"/>
      <c r="AT28" s="2"/>
      <c r="AU28" s="110">
        <v>5.0000000000000001E-3</v>
      </c>
      <c r="AV28" s="79">
        <f>AU28/$AU$31</f>
        <v>1.6666666666666666E-2</v>
      </c>
      <c r="AW28" s="284">
        <v>1.5900000000000001E-2</v>
      </c>
      <c r="AX28" s="284">
        <v>8.9999999999999998E-4</v>
      </c>
      <c r="AY28" s="284">
        <v>1E-3</v>
      </c>
      <c r="AZ28" s="284">
        <v>4.0000000000000002E-4</v>
      </c>
      <c r="BA28" s="284">
        <v>5.9999999999999995E-4</v>
      </c>
      <c r="BB28" s="284">
        <v>0</v>
      </c>
      <c r="BC28" s="8">
        <v>0</v>
      </c>
      <c r="BD28" s="8">
        <v>1E-4</v>
      </c>
      <c r="BE28" s="8">
        <v>2.0999999999999999E-3</v>
      </c>
      <c r="BF28" s="8">
        <v>7.9000000000000008E-3</v>
      </c>
      <c r="BG28" s="207">
        <v>1.43E-2</v>
      </c>
      <c r="BH28" s="207">
        <v>0.01</v>
      </c>
      <c r="BI28" s="105">
        <f t="shared" si="77"/>
        <v>4.6434092510603264E-3</v>
      </c>
      <c r="BK28" s="94" t="s">
        <v>28</v>
      </c>
      <c r="BL28" s="307">
        <v>41429</v>
      </c>
      <c r="BM28" s="15" t="s">
        <v>103</v>
      </c>
      <c r="BN28" s="167">
        <v>37886</v>
      </c>
      <c r="BO28" s="110">
        <v>2.9899999999999999E-2</v>
      </c>
      <c r="BP28" s="304">
        <f>BO28/$BO$31</f>
        <v>0.27256153144940748</v>
      </c>
      <c r="BQ28" s="368">
        <v>7.9000000000000001E-2</v>
      </c>
      <c r="BR28" s="368">
        <v>2.98E-2</v>
      </c>
      <c r="BS28" s="368">
        <v>6.3700000000000007E-2</v>
      </c>
      <c r="BT28" s="368">
        <v>7.6899999999999996E-2</v>
      </c>
      <c r="BU28" s="368">
        <v>3.7600000000000001E-2</v>
      </c>
      <c r="BV28" s="369">
        <v>-1.9800000000000002E-2</v>
      </c>
      <c r="BW28" s="226">
        <v>8.7400000000000005E-2</v>
      </c>
      <c r="BX28" s="226">
        <v>1.1900000000000001E-2</v>
      </c>
      <c r="BY28" s="226">
        <v>4.6100000000000002E-2</v>
      </c>
      <c r="BZ28" s="226">
        <v>2.4E-2</v>
      </c>
      <c r="CA28" s="237">
        <v>2.81E-2</v>
      </c>
      <c r="CB28" s="207">
        <v>4.48E-2</v>
      </c>
      <c r="CC28" s="105">
        <f t="shared" si="78"/>
        <v>4.4228435997720972E-2</v>
      </c>
      <c r="CE28" s="94" t="s">
        <v>19</v>
      </c>
      <c r="CF28" s="15"/>
      <c r="CG28" s="15"/>
      <c r="CH28" s="15"/>
      <c r="CI28" s="15"/>
      <c r="CJ28" s="15"/>
      <c r="CK28" s="110">
        <v>8.0100000000000005E-2</v>
      </c>
      <c r="CL28" s="79">
        <f>CK28/$CK$31</f>
        <v>0.46651135701805474</v>
      </c>
      <c r="CM28" s="284">
        <v>1.5900000000000001E-2</v>
      </c>
      <c r="CN28" s="284">
        <v>8.9999999999999998E-4</v>
      </c>
      <c r="CO28" s="284">
        <v>1E-3</v>
      </c>
      <c r="CP28" s="284">
        <v>4.0000000000000002E-4</v>
      </c>
      <c r="CQ28" s="284">
        <v>5.9999999999999995E-4</v>
      </c>
      <c r="CR28" s="284">
        <v>0</v>
      </c>
      <c r="CS28" s="8">
        <v>0</v>
      </c>
      <c r="CT28" s="8">
        <v>1E-4</v>
      </c>
      <c r="CU28" s="8">
        <v>2.0999999999999999E-3</v>
      </c>
      <c r="CV28" s="8">
        <v>7.9000000000000008E-3</v>
      </c>
      <c r="CW28" s="207">
        <v>1.7899999999999999E-2</v>
      </c>
      <c r="CX28" s="207">
        <v>0.01</v>
      </c>
      <c r="CY28" s="105">
        <f t="shared" si="79"/>
        <v>4.9552310779603648E-3</v>
      </c>
      <c r="DA28" s="94" t="s">
        <v>113</v>
      </c>
      <c r="DB28" s="307"/>
      <c r="DC28" s="15"/>
      <c r="DD28" s="15"/>
      <c r="DE28" s="110">
        <v>7.0000000000000007E-2</v>
      </c>
      <c r="DF28" s="79">
        <f>DE28/$DE$31</f>
        <v>0.17500000000000002</v>
      </c>
      <c r="DG28" s="321">
        <v>-1.89E-2</v>
      </c>
      <c r="DH28" s="284">
        <v>0.1024</v>
      </c>
      <c r="DI28" s="284">
        <v>6.2600000000000003E-2</v>
      </c>
      <c r="DJ28" s="284">
        <v>0.13850000000000001</v>
      </c>
      <c r="DK28" s="284">
        <v>6.7699999999999996E-2</v>
      </c>
      <c r="DL28" s="321">
        <v>-9.4399999999999998E-2</v>
      </c>
      <c r="DM28" s="8">
        <v>4.5699999999999998E-2</v>
      </c>
      <c r="DN28" s="8">
        <v>-2.2800000000000001E-2</v>
      </c>
      <c r="DO28" s="8">
        <v>4.7600000000000003E-2</v>
      </c>
      <c r="DP28" s="8">
        <v>3.1699999999999999E-2</v>
      </c>
      <c r="DQ28" s="207">
        <v>-1.5299999999999999E-2</v>
      </c>
      <c r="DR28" s="207">
        <v>5.5100000000000003E-2</v>
      </c>
      <c r="DS28" s="105">
        <f t="shared" si="80"/>
        <v>3.3187391449411852E-2</v>
      </c>
      <c r="DU28" s="94" t="s">
        <v>58</v>
      </c>
      <c r="DV28" s="307">
        <v>37207</v>
      </c>
      <c r="DW28" s="15"/>
      <c r="DX28" s="15"/>
      <c r="DY28" s="15"/>
      <c r="DZ28" s="15"/>
      <c r="EA28" s="110">
        <v>0.1341</v>
      </c>
      <c r="EB28" s="79">
        <f>EA28/$EA$31</f>
        <v>0.34903695991671008</v>
      </c>
      <c r="EC28" s="284">
        <v>5.1499999999999997E-2</v>
      </c>
      <c r="ED28" s="284">
        <v>6.0400000000000002E-2</v>
      </c>
      <c r="EE28" s="284">
        <v>6.54E-2</v>
      </c>
      <c r="EF28" s="284">
        <v>7.6899999999999996E-2</v>
      </c>
      <c r="EG28" s="284">
        <v>4.1500000000000002E-2</v>
      </c>
      <c r="EH28" s="321">
        <v>-2.1499999999999998E-2</v>
      </c>
      <c r="EI28" s="8">
        <v>5.8900000000000001E-2</v>
      </c>
      <c r="EJ28" s="8">
        <v>4.0000000000000001E-3</v>
      </c>
      <c r="EK28" s="8">
        <v>2.5999999999999999E-2</v>
      </c>
      <c r="EL28" s="8">
        <v>3.56E-2</v>
      </c>
      <c r="EM28" s="207">
        <v>-2.9999999999999997E-4</v>
      </c>
      <c r="EN28" s="207">
        <v>4.8899999999999999E-2</v>
      </c>
      <c r="EO28" s="105">
        <f t="shared" si="81"/>
        <v>3.8795673944457487E-2</v>
      </c>
      <c r="EQ28" s="94" t="s">
        <v>71</v>
      </c>
      <c r="ER28" s="307">
        <v>39366</v>
      </c>
      <c r="ES28" s="15"/>
      <c r="ET28" s="15"/>
      <c r="EU28" s="15"/>
      <c r="EV28" s="15"/>
      <c r="EW28" s="132">
        <v>3.1600000000000003E-2</v>
      </c>
      <c r="EX28" s="145">
        <f>EW28/$EW$31</f>
        <v>0.29313543599257891</v>
      </c>
      <c r="EY28" s="321">
        <v>-0.18890000000000001</v>
      </c>
      <c r="EZ28" s="284">
        <v>0.35570000000000002</v>
      </c>
      <c r="FA28" s="284">
        <v>0.1085</v>
      </c>
      <c r="FB28" s="284">
        <v>8.4400000000000003E-2</v>
      </c>
      <c r="FC28" s="284">
        <v>0.20810000000000001</v>
      </c>
      <c r="FD28" s="321">
        <v>-0.1026</v>
      </c>
      <c r="FE28" s="53">
        <v>9.1600000000000001E-2</v>
      </c>
      <c r="FF28" s="64">
        <v>2.2800000000000001E-2</v>
      </c>
      <c r="FG28" s="64">
        <v>8.9300000000000004E-2</v>
      </c>
      <c r="FH28" s="64">
        <v>9.7000000000000003E-2</v>
      </c>
      <c r="FI28" s="207">
        <v>-6.1499999999999999E-2</v>
      </c>
      <c r="FJ28" s="207">
        <v>7.5600000000000001E-2</v>
      </c>
      <c r="FK28" s="105">
        <f t="shared" si="82"/>
        <v>5.9281270759146798E-2</v>
      </c>
      <c r="FM28" s="94" t="s">
        <v>19</v>
      </c>
      <c r="FN28" s="307"/>
      <c r="FO28" s="15"/>
      <c r="FP28" s="15"/>
      <c r="FQ28" s="132">
        <v>0.01</v>
      </c>
      <c r="FR28" s="145">
        <f t="shared" si="86"/>
        <v>2.4999999999999998E-2</v>
      </c>
      <c r="FS28" s="207">
        <v>1.5900000000000001E-2</v>
      </c>
      <c r="FT28" s="207">
        <v>8.9999999999999998E-4</v>
      </c>
      <c r="FU28" s="207">
        <v>1E-3</v>
      </c>
      <c r="FV28" s="207">
        <v>4.0000000000000002E-4</v>
      </c>
      <c r="FW28" s="207">
        <v>5.9999999999999995E-4</v>
      </c>
      <c r="FX28" s="207">
        <v>0</v>
      </c>
      <c r="FY28" s="207">
        <v>0</v>
      </c>
      <c r="FZ28" s="207">
        <v>1E-4</v>
      </c>
      <c r="GA28" s="207">
        <v>2.0999999999999999E-3</v>
      </c>
      <c r="GB28" s="207">
        <v>7.9000000000000008E-3</v>
      </c>
      <c r="GC28" s="207">
        <v>1.7999999999999999E-2</v>
      </c>
      <c r="GD28" s="207">
        <v>0.01</v>
      </c>
      <c r="GE28" s="105">
        <f t="shared" si="83"/>
        <v>4.9638784235570554E-3</v>
      </c>
      <c r="GG28" s="94"/>
      <c r="GH28" s="307"/>
      <c r="GI28" s="15"/>
      <c r="GJ28" s="15"/>
      <c r="GK28" s="132"/>
      <c r="GL28" s="145"/>
      <c r="GM28" s="207"/>
      <c r="GN28" s="207"/>
      <c r="GO28" s="207"/>
      <c r="GP28" s="207"/>
      <c r="GQ28" s="207"/>
      <c r="GR28" s="207"/>
      <c r="GS28" s="207"/>
      <c r="GT28" s="207"/>
      <c r="GU28" s="207"/>
      <c r="GV28" s="207"/>
      <c r="GW28" s="207"/>
      <c r="GX28" s="207"/>
      <c r="GY28" s="105"/>
      <c r="HA28" s="94" t="s">
        <v>175</v>
      </c>
      <c r="HB28" s="307">
        <v>40609</v>
      </c>
      <c r="HC28" s="15" t="s">
        <v>103</v>
      </c>
      <c r="HD28" s="293">
        <v>37886</v>
      </c>
      <c r="HE28" s="132">
        <v>0.1</v>
      </c>
      <c r="HF28" s="145">
        <f>HE28/HE31</f>
        <v>0.25</v>
      </c>
      <c r="HG28" s="375">
        <v>7.9000000000000001E-2</v>
      </c>
      <c r="HH28" s="375">
        <v>2.98E-2</v>
      </c>
      <c r="HI28" s="375">
        <v>6.3700000000000007E-2</v>
      </c>
      <c r="HJ28" s="375">
        <v>7.6899999999999996E-2</v>
      </c>
      <c r="HK28" s="207">
        <v>5.3100000000000001E-2</v>
      </c>
      <c r="HL28" s="327">
        <v>-2.87E-2</v>
      </c>
      <c r="HM28" s="207">
        <v>6.2300000000000001E-2</v>
      </c>
      <c r="HN28" s="207">
        <v>1.61E-2</v>
      </c>
      <c r="HO28" s="207">
        <v>2.5700000000000001E-2</v>
      </c>
      <c r="HP28" s="207">
        <v>3.3700000000000001E-2</v>
      </c>
      <c r="HQ28" s="207">
        <v>-2.3999999999999998E-3</v>
      </c>
      <c r="HR28" s="207">
        <v>5.9299999999999999E-2</v>
      </c>
      <c r="HS28" s="105">
        <f t="shared" si="85"/>
        <v>4.0566873432816841E-2</v>
      </c>
    </row>
    <row r="29" spans="2:227" x14ac:dyDescent="0.2">
      <c r="F29" s="82"/>
      <c r="G29" s="16"/>
      <c r="H29" s="16"/>
      <c r="I29" s="16"/>
      <c r="J29" s="16"/>
      <c r="K29" s="16"/>
      <c r="L29" s="16"/>
      <c r="M29" s="8"/>
      <c r="N29" s="8"/>
      <c r="O29" s="8"/>
      <c r="P29" s="8"/>
      <c r="Q29" s="38"/>
      <c r="R29" s="38"/>
      <c r="S29" s="105"/>
      <c r="U29" s="94" t="s">
        <v>27</v>
      </c>
      <c r="V29" s="293">
        <v>41198</v>
      </c>
      <c r="W29" s="333" t="s">
        <v>122</v>
      </c>
      <c r="X29" s="294">
        <v>37959</v>
      </c>
      <c r="Y29" s="132">
        <v>1.9E-2</v>
      </c>
      <c r="Z29" s="145">
        <f>Y29/$Y$31</f>
        <v>6.7857142857142852E-2</v>
      </c>
      <c r="AA29" s="370">
        <v>4.0000000000000002E-4</v>
      </c>
      <c r="AB29" s="370">
        <v>8.9399999999999993E-2</v>
      </c>
      <c r="AC29" s="370">
        <v>6.1400000000000003E-2</v>
      </c>
      <c r="AD29" s="370">
        <v>0.1328</v>
      </c>
      <c r="AE29" s="370">
        <v>6.3899999999999998E-2</v>
      </c>
      <c r="AF29" s="334">
        <v>-1.5299999999999999E-2</v>
      </c>
      <c r="AG29" s="53">
        <v>-1.41E-2</v>
      </c>
      <c r="AH29" s="64">
        <v>2.3E-3</v>
      </c>
      <c r="AI29" s="64">
        <v>2.4500000000000001E-2</v>
      </c>
      <c r="AJ29" s="64">
        <v>8.2000000000000007E-3</v>
      </c>
      <c r="AK29" s="207">
        <v>5.5999999999999999E-3</v>
      </c>
      <c r="AL29" s="207">
        <v>2.63E-2</v>
      </c>
      <c r="AM29" s="105">
        <f t="shared" si="76"/>
        <v>3.2835068892185904E-2</v>
      </c>
      <c r="DA29" s="94" t="s">
        <v>114</v>
      </c>
      <c r="DB29" s="307">
        <v>40727</v>
      </c>
      <c r="DC29" s="15" t="s">
        <v>145</v>
      </c>
      <c r="DD29" s="15"/>
      <c r="DE29" s="110">
        <v>0.05</v>
      </c>
      <c r="DF29" s="79">
        <f>DE29/$DE$31</f>
        <v>0.125</v>
      </c>
      <c r="DG29" s="375">
        <v>0.12790000000000001</v>
      </c>
      <c r="DH29" s="376">
        <v>-1.7000000000000001E-2</v>
      </c>
      <c r="DI29" s="375">
        <v>6.3200000000000006E-2</v>
      </c>
      <c r="DJ29" s="375">
        <v>8.3000000000000004E-2</v>
      </c>
      <c r="DK29" s="284">
        <v>8.0999999999999996E-3</v>
      </c>
      <c r="DL29" s="321">
        <v>-3.7000000000000002E-3</v>
      </c>
      <c r="DM29" s="8">
        <v>1.1900000000000001E-2</v>
      </c>
      <c r="DN29" s="8">
        <v>8.9999999999999993E-3</v>
      </c>
      <c r="DO29" s="8">
        <v>7.7999999999999996E-3</v>
      </c>
      <c r="DP29" s="8">
        <v>5.8999999999999999E-3</v>
      </c>
      <c r="DQ29" s="207">
        <v>1.0800000000000001E-2</v>
      </c>
      <c r="DR29" s="207">
        <v>1.9699999999999999E-2</v>
      </c>
      <c r="DS29" s="105">
        <f t="shared" si="80"/>
        <v>2.7820769306774684E-2</v>
      </c>
      <c r="DU29" s="94" t="s">
        <v>59</v>
      </c>
      <c r="DV29" s="307">
        <v>41425</v>
      </c>
      <c r="DW29" s="15" t="s">
        <v>58</v>
      </c>
      <c r="DX29" s="15"/>
      <c r="DY29" s="15"/>
      <c r="DZ29" s="15"/>
      <c r="EA29" s="110">
        <v>0.11609999999999999</v>
      </c>
      <c r="EB29" s="79">
        <f>EA29/$EA$31</f>
        <v>0.30218636127017179</v>
      </c>
      <c r="EC29" s="375">
        <v>5.1499999999999997E-2</v>
      </c>
      <c r="ED29" s="375">
        <v>6.0400000000000002E-2</v>
      </c>
      <c r="EE29" s="375">
        <v>6.54E-2</v>
      </c>
      <c r="EF29" s="375">
        <v>7.6899999999999996E-2</v>
      </c>
      <c r="EG29" s="375">
        <v>4.1500000000000002E-2</v>
      </c>
      <c r="EH29" s="376">
        <v>-2.1499999999999998E-2</v>
      </c>
      <c r="EI29" s="226">
        <v>8.8200000000000001E-2</v>
      </c>
      <c r="EJ29" s="226">
        <v>1.06E-2</v>
      </c>
      <c r="EK29" s="226">
        <v>4.6600000000000003E-2</v>
      </c>
      <c r="EL29" s="226">
        <v>2.3900000000000001E-2</v>
      </c>
      <c r="EM29" s="207">
        <v>2.9700000000000001E-2</v>
      </c>
      <c r="EN29" s="207">
        <v>4.4400000000000002E-2</v>
      </c>
      <c r="EO29" s="105">
        <f t="shared" si="81"/>
        <v>4.4967694579268525E-2</v>
      </c>
      <c r="FM29" s="92"/>
      <c r="FN29" s="27"/>
      <c r="FO29" s="27"/>
      <c r="FP29" s="27"/>
      <c r="FQ29" s="129"/>
      <c r="FR29" s="142"/>
      <c r="FS29" s="152"/>
      <c r="FT29" s="152"/>
      <c r="FU29" s="152"/>
      <c r="FV29" s="152"/>
      <c r="FW29" s="152"/>
      <c r="FX29" s="152"/>
      <c r="FY29" s="52"/>
      <c r="FZ29" s="52"/>
      <c r="GA29" s="52"/>
      <c r="GB29" s="52"/>
      <c r="GC29" s="61"/>
      <c r="GD29" s="61"/>
      <c r="GE29" s="61"/>
      <c r="GG29" s="92"/>
      <c r="GH29" s="27"/>
      <c r="GI29" s="27"/>
      <c r="GJ29" s="27"/>
      <c r="GK29" s="129"/>
      <c r="GL29" s="142"/>
      <c r="GM29" s="152"/>
      <c r="GN29" s="152"/>
      <c r="GO29" s="152"/>
      <c r="GP29" s="152"/>
      <c r="GQ29" s="152"/>
      <c r="GR29" s="152"/>
      <c r="GS29" s="52"/>
      <c r="GT29" s="52"/>
      <c r="GU29" s="52"/>
      <c r="GV29" s="52"/>
      <c r="GW29" s="61"/>
      <c r="GX29" s="61"/>
      <c r="GY29" s="61"/>
      <c r="HA29" s="92"/>
      <c r="HB29" s="27"/>
      <c r="HC29" s="27"/>
      <c r="HD29" s="27"/>
      <c r="HE29" s="129"/>
      <c r="HF29" s="142"/>
      <c r="HG29" s="152"/>
      <c r="HH29" s="152"/>
      <c r="HI29" s="152"/>
      <c r="HJ29" s="152"/>
      <c r="HK29" s="152"/>
      <c r="HL29" s="152"/>
      <c r="HM29" s="52"/>
      <c r="HN29" s="52"/>
      <c r="HO29" s="52"/>
      <c r="HP29" s="52"/>
      <c r="HQ29" s="61"/>
      <c r="HR29" s="61"/>
      <c r="HS29" s="61"/>
    </row>
    <row r="30" spans="2:227" x14ac:dyDescent="0.2">
      <c r="B30" s="95"/>
      <c r="C30" s="10"/>
      <c r="D30" s="10"/>
      <c r="E30" s="10"/>
      <c r="F30" s="83"/>
      <c r="G30" s="11"/>
      <c r="H30" s="11"/>
      <c r="I30" s="11"/>
      <c r="J30" s="11"/>
      <c r="K30" s="11"/>
      <c r="L30" s="11"/>
      <c r="M30" s="13"/>
      <c r="N30" s="13"/>
      <c r="O30" s="13"/>
      <c r="P30" s="13"/>
      <c r="Q30" s="40"/>
      <c r="R30" s="40"/>
      <c r="S30" s="40"/>
      <c r="U30" s="96" t="s">
        <v>103</v>
      </c>
      <c r="V30" s="295">
        <v>37886</v>
      </c>
      <c r="W30" s="12"/>
      <c r="X30" s="12"/>
      <c r="Y30" s="134">
        <v>2.8000000000000001E-2</v>
      </c>
      <c r="Z30" s="145">
        <f>Y30/$Y$31</f>
        <v>9.9999999999999992E-2</v>
      </c>
      <c r="AA30" s="296">
        <v>7.9000000000000001E-2</v>
      </c>
      <c r="AB30" s="297">
        <v>2.98E-2</v>
      </c>
      <c r="AC30" s="297">
        <v>6.3700000000000007E-2</v>
      </c>
      <c r="AD30" s="297">
        <v>7.6899999999999996E-2</v>
      </c>
      <c r="AE30" s="297">
        <v>3.7600000000000001E-2</v>
      </c>
      <c r="AF30" s="323">
        <v>-1.9800000000000002E-2</v>
      </c>
      <c r="AG30" s="54">
        <v>0.06</v>
      </c>
      <c r="AH30" s="54">
        <v>4.7999999999999996E-3</v>
      </c>
      <c r="AI30" s="54">
        <v>2.4199999999999999E-2</v>
      </c>
      <c r="AJ30" s="54">
        <v>3.5200000000000002E-2</v>
      </c>
      <c r="AK30" s="207">
        <v>3.3E-3</v>
      </c>
      <c r="AL30" s="207">
        <v>4.6899999999999997E-2</v>
      </c>
      <c r="AM30" s="40">
        <f t="shared" si="76"/>
        <v>3.8277275993982451E-2</v>
      </c>
      <c r="AO30" s="12"/>
      <c r="AP30" s="12"/>
      <c r="AQ30" s="12"/>
      <c r="AR30" s="12"/>
      <c r="AS30" s="12"/>
      <c r="AT30" s="12"/>
      <c r="AU30" s="111"/>
      <c r="AV30" s="78"/>
      <c r="AW30" s="11"/>
      <c r="AX30" s="11"/>
      <c r="AY30" s="11"/>
      <c r="AZ30" s="11"/>
      <c r="BA30" s="11"/>
      <c r="BB30" s="11"/>
      <c r="BC30" s="13"/>
      <c r="BD30" s="13"/>
      <c r="BE30" s="13"/>
      <c r="BF30" s="13"/>
      <c r="BG30" s="40"/>
      <c r="BH30" s="40"/>
      <c r="BI30" s="40"/>
      <c r="BK30" s="96"/>
      <c r="BL30" s="15"/>
      <c r="BM30" s="15"/>
      <c r="BN30" s="15"/>
      <c r="BO30" s="110"/>
      <c r="BP30" s="78"/>
      <c r="BQ30" s="11"/>
      <c r="BR30" s="11"/>
      <c r="BS30" s="11"/>
      <c r="BT30" s="11"/>
      <c r="BU30" s="11"/>
      <c r="BV30" s="11"/>
      <c r="BW30" s="13"/>
      <c r="BX30" s="13"/>
      <c r="BY30" s="13"/>
      <c r="BZ30" s="13"/>
      <c r="CA30" s="40"/>
      <c r="CB30" s="40"/>
      <c r="CC30" s="40"/>
      <c r="CE30" s="96"/>
      <c r="CF30" s="15"/>
      <c r="CG30" s="15"/>
      <c r="CH30" s="15"/>
      <c r="CI30" s="15"/>
      <c r="CJ30" s="15"/>
      <c r="CK30" s="110"/>
      <c r="CL30" s="78"/>
      <c r="CM30" s="11"/>
      <c r="CN30" s="11"/>
      <c r="CO30" s="11"/>
      <c r="CP30" s="11"/>
      <c r="CQ30" s="11"/>
      <c r="CR30" s="11"/>
      <c r="CS30" s="13"/>
      <c r="CT30" s="13"/>
      <c r="CU30" s="13"/>
      <c r="CV30" s="13"/>
      <c r="CW30" s="40"/>
      <c r="CX30" s="40"/>
      <c r="CY30" s="40"/>
      <c r="DA30" s="96"/>
      <c r="DB30" s="12"/>
      <c r="DC30" s="12"/>
      <c r="DD30" s="12"/>
      <c r="DE30" s="111"/>
      <c r="DF30" s="116"/>
      <c r="DG30" s="305"/>
      <c r="DH30" s="305"/>
      <c r="DI30" s="305"/>
      <c r="DJ30" s="305"/>
      <c r="DK30" s="305"/>
      <c r="DL30" s="305"/>
      <c r="DM30" s="13"/>
      <c r="DN30" s="13"/>
      <c r="DO30" s="13"/>
      <c r="DP30" s="13"/>
      <c r="DQ30" s="40"/>
      <c r="DR30" s="40"/>
      <c r="DS30" s="40"/>
      <c r="DU30" s="94"/>
      <c r="DV30" s="15"/>
      <c r="DW30" s="15"/>
      <c r="DX30" s="15"/>
      <c r="DY30" s="15"/>
      <c r="DZ30" s="15"/>
      <c r="EA30" s="228"/>
      <c r="EB30" s="229"/>
      <c r="EC30" s="10"/>
      <c r="ED30" s="10"/>
      <c r="EE30" s="10"/>
      <c r="EF30" s="10"/>
      <c r="EG30" s="10"/>
      <c r="EH30" s="10"/>
      <c r="EI30" s="10"/>
      <c r="EJ30" s="10"/>
      <c r="EK30" s="10"/>
      <c r="EL30" s="10"/>
      <c r="EM30" s="227"/>
      <c r="EN30" s="227"/>
      <c r="EO30" s="227"/>
      <c r="EQ30" s="96"/>
      <c r="ER30" s="12"/>
      <c r="ES30" s="12"/>
      <c r="ET30" s="12"/>
      <c r="EU30" s="12"/>
      <c r="EV30" s="12"/>
      <c r="EW30" s="134"/>
      <c r="EX30" s="146"/>
      <c r="EY30" s="279"/>
      <c r="EZ30" s="279"/>
      <c r="FA30" s="279"/>
      <c r="FB30" s="279"/>
      <c r="FC30" s="279"/>
      <c r="FD30" s="279"/>
      <c r="FE30" s="54"/>
      <c r="FF30" s="54"/>
      <c r="FG30" s="54"/>
      <c r="FH30" s="54"/>
      <c r="FI30" s="66"/>
      <c r="FJ30" s="66"/>
      <c r="FK30" s="66"/>
      <c r="FM30" s="96"/>
      <c r="FN30" s="12"/>
      <c r="FO30" s="12"/>
      <c r="FP30" s="12"/>
      <c r="FQ30" s="134"/>
      <c r="FR30" s="146"/>
      <c r="FS30" s="279"/>
      <c r="FT30" s="279"/>
      <c r="FU30" s="279"/>
      <c r="FV30" s="279"/>
      <c r="FW30" s="279"/>
      <c r="FX30" s="279"/>
      <c r="FY30" s="54"/>
      <c r="FZ30" s="54"/>
      <c r="GA30" s="54"/>
      <c r="GB30" s="54"/>
      <c r="GC30" s="66"/>
      <c r="GD30" s="66"/>
      <c r="GE30" s="66"/>
      <c r="GG30" s="96"/>
      <c r="GH30" s="12"/>
      <c r="GI30" s="12"/>
      <c r="GJ30" s="12"/>
      <c r="GK30" s="134"/>
      <c r="GL30" s="146"/>
      <c r="GM30" s="279"/>
      <c r="GN30" s="279"/>
      <c r="GO30" s="279"/>
      <c r="GP30" s="279"/>
      <c r="GQ30" s="279"/>
      <c r="GR30" s="279"/>
      <c r="GS30" s="54"/>
      <c r="GT30" s="54"/>
      <c r="GU30" s="54"/>
      <c r="GV30" s="54"/>
      <c r="GW30" s="66"/>
      <c r="GX30" s="66"/>
      <c r="GY30" s="66"/>
      <c r="HA30" s="96"/>
      <c r="HB30" s="12"/>
      <c r="HC30" s="12"/>
      <c r="HD30" s="12"/>
      <c r="HE30" s="134"/>
      <c r="HF30" s="146"/>
      <c r="HG30" s="279"/>
      <c r="HH30" s="279"/>
      <c r="HI30" s="279"/>
      <c r="HJ30" s="279"/>
      <c r="HK30" s="279"/>
      <c r="HL30" s="279"/>
      <c r="HM30" s="54"/>
      <c r="HN30" s="54"/>
      <c r="HO30" s="54"/>
      <c r="HP30" s="54"/>
      <c r="HQ30" s="66"/>
      <c r="HR30" s="66"/>
      <c r="HS30" s="66"/>
    </row>
    <row r="31" spans="2:227" x14ac:dyDescent="0.2">
      <c r="B31" s="92" t="s">
        <v>79</v>
      </c>
      <c r="F31" s="82">
        <f>SUM(F26:F30)</f>
        <v>0.4</v>
      </c>
      <c r="G31" s="8">
        <f t="shared" ref="G31:L31" si="87">SUM(G26:G30)</f>
        <v>6.8599999999999994E-2</v>
      </c>
      <c r="H31" s="8">
        <f t="shared" si="87"/>
        <v>3.6400000000000002E-2</v>
      </c>
      <c r="I31" s="8">
        <f t="shared" si="87"/>
        <v>6.2E-2</v>
      </c>
      <c r="J31" s="8">
        <f t="shared" si="87"/>
        <v>7.9200000000000007E-2</v>
      </c>
      <c r="K31" s="8">
        <f t="shared" si="87"/>
        <v>3.1600000000000003E-2</v>
      </c>
      <c r="L31" s="14">
        <f t="shared" si="87"/>
        <v>-2.1000000000000001E-2</v>
      </c>
      <c r="M31" s="8">
        <f t="shared" ref="M31:R31" si="88">SUM(M26:M30)</f>
        <v>5.8200000000000002E-2</v>
      </c>
      <c r="N31" s="8">
        <f t="shared" si="88"/>
        <v>5.5999999999999999E-3</v>
      </c>
      <c r="O31" s="8">
        <f t="shared" si="88"/>
        <v>2.52E-2</v>
      </c>
      <c r="P31" s="8">
        <f t="shared" si="88"/>
        <v>3.5700000000000003E-2</v>
      </c>
      <c r="Q31" s="44">
        <f t="shared" si="88"/>
        <v>-1.1999999999999999E-3</v>
      </c>
      <c r="R31" s="38">
        <f t="shared" si="88"/>
        <v>4.8399999999999999E-2</v>
      </c>
      <c r="S31" s="105">
        <f>(((1+L31)*(1+K31)*(1+J31)*(1+I31)*(1+H31)*(1+G31)*(1+M31)*(1+N31)*(1+O31)*(1+P31)*(1+Q31)*(1+R31))^(1/(11+(5/12))))-1</f>
        <v>3.7159674785976593E-2</v>
      </c>
      <c r="U31" s="92" t="s">
        <v>79</v>
      </c>
      <c r="Y31" s="133">
        <f>SUM(Y26:Y30)</f>
        <v>0.28000000000000003</v>
      </c>
      <c r="Z31" s="211">
        <f>SUM(Z26:Z30)</f>
        <v>0.99999999999999989</v>
      </c>
      <c r="AA31" s="64">
        <f t="shared" ref="AA31:AF31" si="89">($Z$26*AA26)+($Z$27*AA27)+($Z$28*AA28)+($Z$29*AA29)+($Z$30*AA30)</f>
        <v>3.1902142857142858E-2</v>
      </c>
      <c r="AB31" s="64">
        <f t="shared" si="89"/>
        <v>7.0000714285714263E-2</v>
      </c>
      <c r="AC31" s="64">
        <f t="shared" si="89"/>
        <v>4.834892857142857E-2</v>
      </c>
      <c r="AD31" s="64">
        <f t="shared" si="89"/>
        <v>9.9878214285714279E-2</v>
      </c>
      <c r="AE31" s="64">
        <f t="shared" si="89"/>
        <v>6.7153928571428559E-2</v>
      </c>
      <c r="AF31" s="64">
        <f t="shared" si="89"/>
        <v>-3.4773214285714282E-2</v>
      </c>
      <c r="AG31" s="64">
        <f t="shared" ref="AG31:AL31" si="90">($Z$26*AG26)+($Z$27*AG27)+($Z$28*AG28)+($Z$29*AG29)+($Z$30*AG30)</f>
        <v>7.538321428571429E-2</v>
      </c>
      <c r="AH31" s="64">
        <f t="shared" si="90"/>
        <v>1.6547142857142857E-2</v>
      </c>
      <c r="AI31" s="64">
        <f t="shared" si="90"/>
        <v>3.3002857142857146E-2</v>
      </c>
      <c r="AJ31" s="64">
        <f t="shared" si="90"/>
        <v>4.6007857142857135E-2</v>
      </c>
      <c r="AK31" s="357">
        <f t="shared" si="90"/>
        <v>3.0503571428571442E-3</v>
      </c>
      <c r="AL31" s="357">
        <f t="shared" si="90"/>
        <v>4.8676785714285714E-2</v>
      </c>
      <c r="AM31" s="105">
        <f t="shared" si="76"/>
        <v>4.3689206052059948E-2</v>
      </c>
      <c r="AO31" s="3" t="s">
        <v>79</v>
      </c>
      <c r="AU31" s="110">
        <f>SUM(AU26:AU30)</f>
        <v>0.3</v>
      </c>
      <c r="AV31" s="117">
        <f>SUM(AV26:AV28)</f>
        <v>1</v>
      </c>
      <c r="AW31" s="8">
        <f t="shared" ref="AW31:BB31" si="91">($AV$26*AW26)+($AV$27*AW27)+($AV$28*AW28)</f>
        <v>7.0358333333333342E-2</v>
      </c>
      <c r="AX31" s="8">
        <f t="shared" si="91"/>
        <v>2.5088333333333337E-2</v>
      </c>
      <c r="AY31" s="8">
        <f t="shared" si="91"/>
        <v>5.3280000000000008E-2</v>
      </c>
      <c r="AZ31" s="8">
        <f t="shared" si="91"/>
        <v>6.4195000000000002E-2</v>
      </c>
      <c r="BA31" s="8">
        <f t="shared" si="91"/>
        <v>3.7563333333333337E-2</v>
      </c>
      <c r="BB31" s="14">
        <f t="shared" si="91"/>
        <v>-1.7169999999999998E-2</v>
      </c>
      <c r="BC31" s="8">
        <f t="shared" ref="BC31:BH31" si="92">($AV$26*BC26)+($AV$27*BC27)+($AV$28*BC28)</f>
        <v>5.0381666666666672E-2</v>
      </c>
      <c r="BD31" s="8">
        <f t="shared" si="92"/>
        <v>5.9266666666666669E-3</v>
      </c>
      <c r="BE31" s="8">
        <f t="shared" si="92"/>
        <v>2.2526666666666667E-2</v>
      </c>
      <c r="BF31" s="8">
        <f t="shared" si="92"/>
        <v>3.1315000000000003E-2</v>
      </c>
      <c r="BG31" s="44">
        <f t="shared" si="92"/>
        <v>-1.7158333333333338E-2</v>
      </c>
      <c r="BH31" s="38">
        <f t="shared" si="92"/>
        <v>4.2196666666666667E-2</v>
      </c>
      <c r="BI31" s="105">
        <f t="shared" ref="BI31" si="93">(((1+BB31)*(1+BA31)*(1+AZ31)*(1+AY31)*(1+AX31)*(1+AW31)*(1+BC31)*(1+BD31)*(1+BE31)*(1+BF31)*(1+BG31)*(1+BH31))^(1/(11+(5/12))))-1</f>
        <v>3.1913559732015484E-2</v>
      </c>
      <c r="BK31" s="92" t="s">
        <v>79</v>
      </c>
      <c r="BL31" s="185"/>
      <c r="BM31" s="185"/>
      <c r="BN31" s="311"/>
      <c r="BO31" s="127">
        <f>SUM(BO26:BO30)</f>
        <v>0.10969999999999999</v>
      </c>
      <c r="BP31" s="117">
        <f>SUM(BP26:BP28)</f>
        <v>1</v>
      </c>
      <c r="BQ31" s="8">
        <f t="shared" ref="BQ31:BV31" si="94">($BP$26*BQ26)+($BP$27*BQ27)+($BP$28*BQ28)+($BP$30*BQ30)</f>
        <v>4.0412032816773011E-2</v>
      </c>
      <c r="BR31" s="8">
        <f t="shared" si="94"/>
        <v>5.8709571558796719E-2</v>
      </c>
      <c r="BS31" s="8">
        <f t="shared" si="94"/>
        <v>6.2190428441203288E-2</v>
      </c>
      <c r="BT31" s="8">
        <f t="shared" si="94"/>
        <v>0.10295451230628989</v>
      </c>
      <c r="BU31" s="8">
        <f t="shared" si="94"/>
        <v>4.7927894257064729E-2</v>
      </c>
      <c r="BV31" s="14">
        <f t="shared" si="94"/>
        <v>-1.8080127620783957E-2</v>
      </c>
      <c r="BW31" s="8">
        <f t="shared" ref="BW31:CB31" si="95">($BP$26*BW26)+($BP$27*BW27)+($BP$28*BW28)+($BP$30*BW30)</f>
        <v>3.3271194165907021E-2</v>
      </c>
      <c r="BX31" s="8">
        <f t="shared" si="95"/>
        <v>5.816043755697357E-3</v>
      </c>
      <c r="BY31" s="8">
        <f t="shared" si="95"/>
        <v>3.0578122151321788E-2</v>
      </c>
      <c r="BZ31" s="8">
        <f t="shared" si="95"/>
        <v>2.0001914311759343E-2</v>
      </c>
      <c r="CA31" s="38">
        <f t="shared" si="95"/>
        <v>9.8792160437556967E-3</v>
      </c>
      <c r="CB31" s="38">
        <f t="shared" si="95"/>
        <v>3.7365998176845945E-2</v>
      </c>
      <c r="CC31" s="105">
        <f t="shared" ref="CC31" si="96">(((1+BV31)*(1+BU31)*(1+BT31)*(1+BS31)*(1+BR31)*(1+BQ31)*(1+BW31)*(1+BX31)*(1+BY31)*(1+BZ31)*(1+CA31)*(1+CB31))^(1/(11+(5/12))))-1</f>
        <v>3.7339936750848901E-2</v>
      </c>
      <c r="CE31" s="92" t="s">
        <v>79</v>
      </c>
      <c r="CF31" s="185"/>
      <c r="CG31" s="185"/>
      <c r="CH31" s="185"/>
      <c r="CI31" s="185"/>
      <c r="CJ31" s="185"/>
      <c r="CK31" s="122">
        <f>SUM(CK26:CK30)</f>
        <v>0.17170000000000002</v>
      </c>
      <c r="CL31" s="117">
        <f>SUM(CL26:CL28)</f>
        <v>1</v>
      </c>
      <c r="CM31" s="8">
        <f t="shared" ref="CM31:CR31" si="97">($CL$26*CM26)+($CL$27*CM27)+($CL$28*CM28)</f>
        <v>-6.5434536983110053E-2</v>
      </c>
      <c r="CN31" s="8">
        <f t="shared" si="97"/>
        <v>0.10047507280139777</v>
      </c>
      <c r="CO31" s="8">
        <f t="shared" si="97"/>
        <v>5.4378916715200926E-2</v>
      </c>
      <c r="CP31" s="8">
        <f t="shared" si="97"/>
        <v>7.6066977285963863E-3</v>
      </c>
      <c r="CQ31" s="8">
        <f t="shared" si="97"/>
        <v>7.4649213744903894E-2</v>
      </c>
      <c r="CR31" s="8">
        <f t="shared" si="97"/>
        <v>-2.1520617355853235E-2</v>
      </c>
      <c r="CS31" s="8">
        <f t="shared" ref="CS31:CX31" si="98">($CL$26*CS26)+($CL$27*CS27)+($CL$28*CS28)</f>
        <v>-1.5096971461852064E-2</v>
      </c>
      <c r="CT31" s="8">
        <f t="shared" si="98"/>
        <v>-5.5516831683168309E-2</v>
      </c>
      <c r="CU31" s="8">
        <f t="shared" si="98"/>
        <v>5.6735002912055903E-2</v>
      </c>
      <c r="CV31" s="8">
        <f t="shared" si="98"/>
        <v>5.8320500873616773E-2</v>
      </c>
      <c r="CW31" s="38">
        <f t="shared" si="98"/>
        <v>-1.6938846825859055E-2</v>
      </c>
      <c r="CX31" s="38">
        <f t="shared" si="98"/>
        <v>2.2486837507280137E-2</v>
      </c>
      <c r="CY31" s="105">
        <f t="shared" ref="CY31" si="99">(((1+CR31)*(1+CQ31)*(1+CP31)*(1+CO31)*(1+CN31)*(1+CM31)*(1+CS31)*(1+CT31)*(1+CU31)*(1+CV31)*(1+CW31)*(1+CX31))^(1/(11+(5/12))))-1</f>
        <v>1.6205383463185008E-2</v>
      </c>
      <c r="DA31" s="92" t="s">
        <v>79</v>
      </c>
      <c r="DE31" s="112">
        <f>SUM(DE26:DE30)</f>
        <v>0.4</v>
      </c>
      <c r="DF31" s="117">
        <f>SUM(DF26:DF30)</f>
        <v>1</v>
      </c>
      <c r="DG31" s="8">
        <f t="shared" ref="DG31:DL31" si="100">($DF$26*DG26)+($DF$27*DG27)+($DF$28*DG28)+($DF$29*DG29)</f>
        <v>6.3575000000000007E-2</v>
      </c>
      <c r="DH31" s="8">
        <f t="shared" si="100"/>
        <v>4.9454999999999999E-2</v>
      </c>
      <c r="DI31" s="8">
        <f t="shared" si="100"/>
        <v>6.6102499999999995E-2</v>
      </c>
      <c r="DJ31" s="8">
        <f t="shared" si="100"/>
        <v>8.9779999999999999E-2</v>
      </c>
      <c r="DK31" s="8">
        <f t="shared" si="100"/>
        <v>4.9174999999999996E-2</v>
      </c>
      <c r="DL31" s="8">
        <f t="shared" si="100"/>
        <v>-3.6137499999999996E-2</v>
      </c>
      <c r="DM31" s="8">
        <f t="shared" ref="DM31:DR31" si="101">($DF$26*DM26)+($DF$27*DM27)+($DF$28*DM28)+($DF$29*DM29)</f>
        <v>5.1397499999999999E-2</v>
      </c>
      <c r="DN31" s="8">
        <f t="shared" si="101"/>
        <v>2.2749999999999962E-4</v>
      </c>
      <c r="DO31" s="8">
        <f t="shared" si="101"/>
        <v>3.10625E-2</v>
      </c>
      <c r="DP31" s="8">
        <f t="shared" si="101"/>
        <v>3.7182500000000007E-2</v>
      </c>
      <c r="DQ31" s="8">
        <f t="shared" si="101"/>
        <v>-6.5549999999999983E-3</v>
      </c>
      <c r="DR31" s="8">
        <f t="shared" si="101"/>
        <v>4.7605000000000001E-2</v>
      </c>
      <c r="DS31" s="105">
        <f t="shared" si="80"/>
        <v>3.8242929691722827E-2</v>
      </c>
      <c r="DU31" s="314" t="s">
        <v>78</v>
      </c>
      <c r="DV31" s="185"/>
      <c r="DW31" s="185"/>
      <c r="DX31" s="311"/>
      <c r="EA31" s="112">
        <f>SUM(EA26:EA29)</f>
        <v>0.38419999999999999</v>
      </c>
      <c r="EB31" s="117">
        <f>SUM(EB26:EB29)</f>
        <v>1</v>
      </c>
      <c r="EC31" s="8">
        <f t="shared" ref="EC31:EH31" si="102">($EB$26*EC26)+($EB$27*EC27)+($EB$28*EC28)+($EB$29*EC29)</f>
        <v>1.4383914627798021E-2</v>
      </c>
      <c r="ED31" s="8">
        <f t="shared" si="102"/>
        <v>9.6480687142113497E-2</v>
      </c>
      <c r="EE31" s="8">
        <f t="shared" si="102"/>
        <v>7.2153253513794896E-2</v>
      </c>
      <c r="EF31" s="8">
        <f t="shared" si="102"/>
        <v>6.8805778240499743E-2</v>
      </c>
      <c r="EG31" s="8">
        <f t="shared" si="102"/>
        <v>5.2794117647058825E-2</v>
      </c>
      <c r="EH31" s="8">
        <f t="shared" si="102"/>
        <v>-1.5141853201457573E-2</v>
      </c>
      <c r="EI31" s="8">
        <f t="shared" ref="EI31:EN31" si="103">($EB$26*EI26)+($EB$27*EI27)+($EB$28*EI28)+($EB$29*EI29)</f>
        <v>6.2131467985424266E-2</v>
      </c>
      <c r="EJ31" s="8">
        <f t="shared" si="103"/>
        <v>9.5816241540864142E-3</v>
      </c>
      <c r="EK31" s="8">
        <f t="shared" si="103"/>
        <v>3.5303643935450289E-2</v>
      </c>
      <c r="EL31" s="8">
        <f t="shared" si="103"/>
        <v>3.1498047891723065E-2</v>
      </c>
      <c r="EM31" s="38">
        <f t="shared" si="103"/>
        <v>9.2408641332639239E-3</v>
      </c>
      <c r="EN31" s="38">
        <f t="shared" si="103"/>
        <v>4.7477693909422178E-2</v>
      </c>
      <c r="EO31" s="105">
        <f t="shared" si="81"/>
        <v>4.2017194707425265E-2</v>
      </c>
      <c r="EQ31" s="92" t="s">
        <v>79</v>
      </c>
      <c r="EW31" s="135">
        <f>SUM(EW26:EW30)</f>
        <v>0.10779999999999999</v>
      </c>
      <c r="EX31" s="147">
        <f>SUM(EX26:EX30)</f>
        <v>1</v>
      </c>
      <c r="EY31" s="53">
        <f t="shared" ref="EY31:FD31" si="104">($EX$26*EY26)+($EX$27*EY27)+($EX$28*EY28)</f>
        <v>-7.0500185528756976E-2</v>
      </c>
      <c r="EZ31" s="53">
        <f t="shared" si="104"/>
        <v>0.21298404452690167</v>
      </c>
      <c r="FA31" s="53">
        <f t="shared" si="104"/>
        <v>0.10835862708719851</v>
      </c>
      <c r="FB31" s="53">
        <f t="shared" si="104"/>
        <v>3.0749165120593697E-2</v>
      </c>
      <c r="FC31" s="53">
        <f t="shared" si="104"/>
        <v>0.1802886827458256</v>
      </c>
      <c r="FD31" s="53">
        <f t="shared" si="104"/>
        <v>-9.4793506493506499E-2</v>
      </c>
      <c r="FE31" s="53">
        <f t="shared" ref="FE31:FJ31" si="105">($EX$26*FE26)+($EX$27*FE27)+($EX$28*FE28)</f>
        <v>1.9824675324675328E-2</v>
      </c>
      <c r="FF31" s="53">
        <f t="shared" si="105"/>
        <v>-5.8295732838589978E-2</v>
      </c>
      <c r="FG31" s="53">
        <f t="shared" si="105"/>
        <v>9.0420408163265298E-2</v>
      </c>
      <c r="FH31" s="53">
        <f t="shared" si="105"/>
        <v>0.11703858998144713</v>
      </c>
      <c r="FI31" s="65">
        <f t="shared" si="105"/>
        <v>-6.8366790352504647E-2</v>
      </c>
      <c r="FJ31" s="65">
        <f t="shared" si="105"/>
        <v>5.0975881261595551E-2</v>
      </c>
      <c r="FK31" s="105">
        <f t="shared" ref="FK31" si="106">(((1+FD31)*(1+FC31)*(1+FB31)*(1+FA31)*(1+EZ31)*(1+EY31)*(1+FE31)*(1+FF31)*(1+FG31)*(1+FH31)*(1+FI31)*(1+FJ31))^(1/(11+(5/12))))-1</f>
        <v>4.066084036328621E-2</v>
      </c>
      <c r="FM31" s="92" t="s">
        <v>79</v>
      </c>
      <c r="FN31" s="27"/>
      <c r="FO31" s="27"/>
      <c r="FP31" s="27"/>
      <c r="FQ31" s="135">
        <f>SUM(FQ26:FQ30)</f>
        <v>0.4</v>
      </c>
      <c r="FR31" s="147">
        <f>SUM(FR26:FR30)</f>
        <v>1</v>
      </c>
      <c r="FS31" s="53">
        <f>FS26*$FR$26+FS27*$FR$27+FS28*$FR$28+FS29*$FR$29+FS30*$FR$30</f>
        <v>7.1147500000000002E-2</v>
      </c>
      <c r="FT31" s="53">
        <f t="shared" ref="FT31:GD31" si="107">FT26*$FR$26+FT27*$FR$27+FT28*$FR$28+FT29*$FR$29+FT30*$FR$30</f>
        <v>3.4672500000000002E-2</v>
      </c>
      <c r="FU31" s="53">
        <f t="shared" si="107"/>
        <v>6.03425E-2</v>
      </c>
      <c r="FV31" s="53">
        <f t="shared" si="107"/>
        <v>7.1882499999999988E-2</v>
      </c>
      <c r="FW31" s="53">
        <f t="shared" si="107"/>
        <v>3.6604999999999999E-2</v>
      </c>
      <c r="FX31" s="53">
        <f t="shared" si="107"/>
        <v>-1.7660000000000002E-2</v>
      </c>
      <c r="FY31" s="53">
        <f t="shared" si="107"/>
        <v>5.5939999999999997E-2</v>
      </c>
      <c r="FZ31" s="53">
        <f t="shared" si="107"/>
        <v>4.8724999999999992E-3</v>
      </c>
      <c r="GA31" s="53">
        <f t="shared" si="107"/>
        <v>2.34825E-2</v>
      </c>
      <c r="GB31" s="53">
        <f t="shared" si="107"/>
        <v>3.3547500000000001E-2</v>
      </c>
      <c r="GC31" s="53">
        <f t="shared" si="107"/>
        <v>4.2274999999999995E-3</v>
      </c>
      <c r="GD31" s="53">
        <f t="shared" si="107"/>
        <v>4.4972499999999999E-2</v>
      </c>
      <c r="GE31" s="105">
        <f t="shared" ref="GE31" si="108">(((1+FX31)*(1+FW31)*(1+FV31)*(1+FU31)*(1+FT31)*(1+FS31)*(1+FY31)*(1+FZ31)*(1+GA31)*(1+GB31)*(1+GC31)*(1+GD31))^(1/(11+(5/12))))-1</f>
        <v>3.6807161191856341E-2</v>
      </c>
      <c r="GG31" s="92" t="s">
        <v>79</v>
      </c>
      <c r="GH31" s="27"/>
      <c r="GI31" s="27"/>
      <c r="GJ31" s="27"/>
      <c r="GK31" s="135">
        <f>SUM(GK26:GK30)</f>
        <v>0.4</v>
      </c>
      <c r="GL31" s="147">
        <f>SUM(GL26:GL30)</f>
        <v>1</v>
      </c>
      <c r="GM31" s="53">
        <f>GM26*$GL$26+GM27*$GL$27+GM28*$GL$28+GM29*$GL$29+GM30*$GL$30</f>
        <v>6.8599999999999994E-2</v>
      </c>
      <c r="GN31" s="53">
        <f t="shared" ref="GN31:GX31" si="109">GN26*$GL$26+GN27*$GL$27+GN28*$GL$28+GN29*$GL$29+GN30*$GL$30</f>
        <v>3.6400000000000002E-2</v>
      </c>
      <c r="GO31" s="53">
        <f t="shared" si="109"/>
        <v>6.2E-2</v>
      </c>
      <c r="GP31" s="53">
        <f t="shared" si="109"/>
        <v>7.9200000000000007E-2</v>
      </c>
      <c r="GQ31" s="53">
        <f t="shared" si="109"/>
        <v>3.1600000000000003E-2</v>
      </c>
      <c r="GR31" s="53">
        <f t="shared" si="109"/>
        <v>-2.1000000000000001E-2</v>
      </c>
      <c r="GS31" s="53">
        <f t="shared" si="109"/>
        <v>5.8200000000000002E-2</v>
      </c>
      <c r="GT31" s="53">
        <f t="shared" si="109"/>
        <v>5.5999999999999999E-3</v>
      </c>
      <c r="GU31" s="53">
        <f t="shared" si="109"/>
        <v>2.52E-2</v>
      </c>
      <c r="GV31" s="53">
        <f t="shared" si="109"/>
        <v>3.5700000000000003E-2</v>
      </c>
      <c r="GW31" s="53">
        <f t="shared" si="109"/>
        <v>-1.1999999999999999E-3</v>
      </c>
      <c r="GX31" s="53">
        <f t="shared" si="109"/>
        <v>4.8399999999999999E-2</v>
      </c>
      <c r="GY31" s="105">
        <f t="shared" ref="GY31" si="110">(((1+GR31)*(1+GQ31)*(1+GP31)*(1+GO31)*(1+GN31)*(1+GM31)*(1+GS31)*(1+GT31)*(1+GU31)*(1+GV31)*(1+GW31)*(1+GX31))^(1/(11+(5/12))))-1</f>
        <v>3.7159674785976593E-2</v>
      </c>
      <c r="HA31" s="92" t="s">
        <v>79</v>
      </c>
      <c r="HB31" s="27"/>
      <c r="HC31" s="27"/>
      <c r="HD31" s="27"/>
      <c r="HE31" s="135">
        <f>SUM(HE26:HE30)</f>
        <v>0.4</v>
      </c>
      <c r="HF31" s="147">
        <f>SUM(HF26:HF30)</f>
        <v>1</v>
      </c>
      <c r="HG31" s="53">
        <f>HG26*$HF$26+HG27*$HF$27+HG28*$HF$28+HG29*$HF$29+HG30*$HF$30</f>
        <v>6.7000000000000011E-3</v>
      </c>
      <c r="HH31" s="53">
        <f t="shared" ref="HH31:HR31" si="111">HH26*$HF$26+HH27*$HF$27+HH28*$HF$28+HH29*$HF$29+HH30*$HF$30</f>
        <v>8.3499999999999991E-2</v>
      </c>
      <c r="HI31" s="53">
        <f t="shared" si="111"/>
        <v>4.6950000000000006E-2</v>
      </c>
      <c r="HJ31" s="53">
        <f t="shared" si="111"/>
        <v>3.1274999999999997E-2</v>
      </c>
      <c r="HK31" s="53">
        <f t="shared" si="111"/>
        <v>3.9E-2</v>
      </c>
      <c r="HL31" s="53">
        <f t="shared" si="111"/>
        <v>-6.7500000000000025E-4</v>
      </c>
      <c r="HM31" s="53">
        <f t="shared" si="111"/>
        <v>2.5825000000000001E-2</v>
      </c>
      <c r="HN31" s="53">
        <f t="shared" si="111"/>
        <v>1.0499999999999999E-2</v>
      </c>
      <c r="HO31" s="53">
        <f t="shared" si="111"/>
        <v>2.29E-2</v>
      </c>
      <c r="HP31" s="53">
        <f t="shared" si="111"/>
        <v>2.1350000000000001E-2</v>
      </c>
      <c r="HQ31" s="53">
        <f t="shared" si="111"/>
        <v>8.9750000000000003E-3</v>
      </c>
      <c r="HR31" s="53">
        <f t="shared" si="111"/>
        <v>3.5025000000000001E-2</v>
      </c>
      <c r="HS31" s="105">
        <f t="shared" ref="HS31" si="112">(((1+HL31)*(1+HK31)*(1+HJ31)*(1+HI31)*(1+HH31)*(1+HG31)*(1+HM31)*(1+HN31)*(1+HO31)*(1+HP31)*(1+HQ31)*(1+HR31))^(1/(11+(5/12))))-1</f>
        <v>2.8804548211010639E-2</v>
      </c>
    </row>
    <row r="32" spans="2:227" x14ac:dyDescent="0.2">
      <c r="F32" s="82"/>
      <c r="G32" s="16"/>
      <c r="H32" s="16"/>
      <c r="I32" s="16"/>
      <c r="J32" s="16"/>
      <c r="K32" s="16"/>
      <c r="L32" s="16"/>
      <c r="M32" s="8"/>
      <c r="N32" s="8"/>
      <c r="O32" s="8"/>
      <c r="P32" s="8"/>
      <c r="Q32" s="38"/>
      <c r="R32" s="38"/>
      <c r="S32" s="105"/>
      <c r="Y32" s="137"/>
      <c r="Z32" s="147"/>
      <c r="AA32" s="280"/>
      <c r="AB32" s="280"/>
      <c r="AC32" s="280"/>
      <c r="AD32" s="280"/>
      <c r="AE32" s="280"/>
      <c r="AF32" s="280"/>
      <c r="AG32" s="64"/>
      <c r="AH32" s="53"/>
      <c r="AI32" s="53"/>
      <c r="AJ32" s="53"/>
      <c r="AK32" s="38"/>
      <c r="AL32" s="38"/>
      <c r="AM32" s="65"/>
      <c r="AU32" s="88"/>
      <c r="AV32" s="117"/>
      <c r="AW32" s="226"/>
      <c r="AX32" s="226"/>
      <c r="AY32" s="226"/>
      <c r="AZ32" s="226"/>
      <c r="BA32" s="226"/>
      <c r="BB32" s="226"/>
      <c r="BC32" s="8"/>
      <c r="BD32" s="8"/>
      <c r="BE32" s="8"/>
      <c r="BF32" s="8"/>
      <c r="BG32" s="38"/>
      <c r="BH32" s="38"/>
      <c r="BI32" s="38"/>
      <c r="BO32" s="88"/>
      <c r="BP32" s="117"/>
      <c r="BQ32" s="226"/>
      <c r="BR32" s="226"/>
      <c r="BS32" s="226"/>
      <c r="BT32" s="226"/>
      <c r="BU32" s="226"/>
      <c r="BV32" s="226"/>
      <c r="BW32" s="8"/>
      <c r="BX32" s="8"/>
      <c r="BY32" s="8"/>
      <c r="BZ32" s="8"/>
      <c r="CA32" s="38"/>
      <c r="CB32" s="38"/>
      <c r="CC32" s="38"/>
      <c r="CK32" s="88"/>
      <c r="CL32" s="117"/>
      <c r="CM32" s="226"/>
      <c r="CN32" s="226"/>
      <c r="CO32" s="226"/>
      <c r="CP32" s="226"/>
      <c r="CQ32" s="226"/>
      <c r="CR32" s="226"/>
      <c r="CS32" s="8"/>
      <c r="CT32" s="8"/>
      <c r="CU32" s="8"/>
      <c r="CV32" s="8"/>
      <c r="CW32" s="38"/>
      <c r="CX32" s="38"/>
      <c r="CY32" s="38"/>
      <c r="DE32" s="88"/>
      <c r="DF32" s="117"/>
      <c r="DG32" s="226"/>
      <c r="DH32" s="226"/>
      <c r="DI32" s="226"/>
      <c r="DJ32" s="226"/>
      <c r="DK32" s="226"/>
      <c r="DL32" s="226"/>
      <c r="DM32" s="8"/>
      <c r="DN32" s="8"/>
      <c r="DO32" s="8"/>
      <c r="DP32" s="8"/>
      <c r="DQ32" s="38"/>
      <c r="DR32" s="38"/>
      <c r="DS32" s="38"/>
      <c r="EA32" s="88"/>
      <c r="EB32" s="117"/>
      <c r="EC32" s="226"/>
      <c r="ED32" s="226"/>
      <c r="EE32" s="226"/>
      <c r="EF32" s="226"/>
      <c r="EG32" s="226"/>
      <c r="EH32" s="226"/>
      <c r="EI32" s="8"/>
      <c r="EJ32" s="8"/>
      <c r="EK32" s="8"/>
      <c r="EL32" s="8"/>
      <c r="EM32" s="38"/>
      <c r="EN32" s="38"/>
      <c r="EO32" s="38"/>
      <c r="EW32" s="137"/>
      <c r="EX32" s="147"/>
      <c r="EY32" s="280"/>
      <c r="EZ32" s="280"/>
      <c r="FA32" s="280"/>
      <c r="FB32" s="280"/>
      <c r="FC32" s="280"/>
      <c r="FD32" s="280"/>
      <c r="FE32" s="53"/>
      <c r="FF32" s="53"/>
      <c r="FG32" s="53"/>
      <c r="FH32" s="53"/>
      <c r="FI32" s="65"/>
      <c r="FJ32" s="65"/>
      <c r="FK32" s="65"/>
      <c r="FM32" s="92"/>
      <c r="FN32" s="27"/>
      <c r="FO32" s="27"/>
      <c r="FP32" s="27"/>
      <c r="FQ32" s="137"/>
      <c r="FR32" s="147"/>
      <c r="FS32" s="280"/>
      <c r="FT32" s="280"/>
      <c r="FU32" s="280"/>
      <c r="FV32" s="280"/>
      <c r="FW32" s="280"/>
      <c r="FX32" s="280"/>
      <c r="FY32" s="53"/>
      <c r="FZ32" s="53"/>
      <c r="GA32" s="53"/>
      <c r="GB32" s="53"/>
      <c r="GC32" s="65"/>
      <c r="GD32" s="65"/>
      <c r="GE32" s="65"/>
      <c r="GG32" s="92"/>
      <c r="GH32" s="27"/>
      <c r="GI32" s="27"/>
      <c r="GJ32" s="27"/>
      <c r="GK32" s="137"/>
      <c r="GL32" s="147"/>
      <c r="GM32" s="280"/>
      <c r="GN32" s="280"/>
      <c r="GO32" s="280"/>
      <c r="GP32" s="280"/>
      <c r="GQ32" s="280"/>
      <c r="GR32" s="280"/>
      <c r="GS32" s="53"/>
      <c r="GT32" s="53"/>
      <c r="GU32" s="53"/>
      <c r="GV32" s="53"/>
      <c r="GW32" s="65"/>
      <c r="GX32" s="65"/>
      <c r="GY32" s="65"/>
      <c r="HA32" s="92"/>
      <c r="HB32" s="27"/>
      <c r="HC32" s="27"/>
      <c r="HD32" s="27"/>
      <c r="HE32" s="137"/>
      <c r="HF32" s="147"/>
      <c r="HG32" s="280"/>
      <c r="HH32" s="280"/>
      <c r="HI32" s="280"/>
      <c r="HJ32" s="280"/>
      <c r="HK32" s="280"/>
      <c r="HL32" s="280"/>
      <c r="HM32" s="53"/>
      <c r="HN32" s="53"/>
      <c r="HO32" s="53"/>
      <c r="HP32" s="53"/>
      <c r="HQ32" s="65"/>
      <c r="HR32" s="65"/>
      <c r="HS32" s="65"/>
    </row>
    <row r="33" spans="1:227" x14ac:dyDescent="0.2">
      <c r="B33" s="93" t="s">
        <v>12</v>
      </c>
      <c r="C33" s="212" t="s">
        <v>143</v>
      </c>
      <c r="D33" s="212" t="s">
        <v>154</v>
      </c>
      <c r="E33" s="212" t="s">
        <v>155</v>
      </c>
      <c r="F33" s="82"/>
      <c r="G33" s="16"/>
      <c r="H33" s="16"/>
      <c r="I33" s="16"/>
      <c r="J33" s="16"/>
      <c r="K33" s="16"/>
      <c r="L33" s="16"/>
      <c r="M33" s="8"/>
      <c r="N33" s="8"/>
      <c r="O33" s="8"/>
      <c r="P33" s="8"/>
      <c r="Q33" s="38"/>
      <c r="R33" s="38"/>
      <c r="S33" s="105"/>
      <c r="U33" s="93" t="s">
        <v>12</v>
      </c>
      <c r="V33" s="212" t="s">
        <v>143</v>
      </c>
      <c r="W33" s="212" t="s">
        <v>154</v>
      </c>
      <c r="X33" s="212" t="s">
        <v>155</v>
      </c>
      <c r="Y33" s="133"/>
      <c r="Z33" s="148"/>
      <c r="AA33" s="281"/>
      <c r="AB33" s="281"/>
      <c r="AC33" s="281"/>
      <c r="AD33" s="281"/>
      <c r="AE33" s="281"/>
      <c r="AF33" s="281"/>
      <c r="AG33" s="53"/>
      <c r="AH33" s="53"/>
      <c r="AI33" s="53"/>
      <c r="AJ33" s="53"/>
      <c r="AK33" s="38"/>
      <c r="AL33" s="38"/>
      <c r="AM33" s="65"/>
      <c r="AO33" s="6" t="s">
        <v>12</v>
      </c>
      <c r="AP33" s="212" t="s">
        <v>143</v>
      </c>
      <c r="AQ33" s="212" t="s">
        <v>154</v>
      </c>
      <c r="AR33" s="212" t="s">
        <v>155</v>
      </c>
      <c r="AS33" s="6" t="s">
        <v>156</v>
      </c>
      <c r="AT33" s="6" t="s">
        <v>157</v>
      </c>
      <c r="AU33" s="110"/>
      <c r="AV33" s="77"/>
      <c r="AW33" s="16"/>
      <c r="AX33" s="16"/>
      <c r="AY33" s="16"/>
      <c r="AZ33" s="16"/>
      <c r="BA33" s="16"/>
      <c r="BB33" s="16"/>
      <c r="BC33" s="8"/>
      <c r="BD33" s="8"/>
      <c r="BE33" s="8"/>
      <c r="BF33" s="8"/>
      <c r="BG33" s="38"/>
      <c r="BH33" s="38"/>
      <c r="BI33" s="38"/>
      <c r="BK33" s="93" t="s">
        <v>12</v>
      </c>
      <c r="BL33" s="212" t="s">
        <v>143</v>
      </c>
      <c r="BM33" s="212" t="s">
        <v>154</v>
      </c>
      <c r="BN33" s="212" t="s">
        <v>155</v>
      </c>
      <c r="BO33" s="110"/>
      <c r="BP33" s="77"/>
      <c r="BQ33" s="16"/>
      <c r="BR33" s="16"/>
      <c r="BS33" s="16"/>
      <c r="BT33" s="16"/>
      <c r="BU33" s="16"/>
      <c r="BV33" s="16"/>
      <c r="BW33" s="8"/>
      <c r="BX33" s="8"/>
      <c r="BY33" s="8"/>
      <c r="BZ33" s="8"/>
      <c r="CA33" s="38"/>
      <c r="CB33" s="38"/>
      <c r="CC33" s="38"/>
      <c r="CE33" s="93" t="s">
        <v>12</v>
      </c>
      <c r="CF33" s="212" t="s">
        <v>143</v>
      </c>
      <c r="CG33" s="212" t="s">
        <v>154</v>
      </c>
      <c r="CH33" s="212" t="s">
        <v>155</v>
      </c>
      <c r="CI33" s="212"/>
      <c r="CJ33" s="212"/>
      <c r="CK33" s="110"/>
      <c r="CL33" s="77"/>
      <c r="CM33" s="16"/>
      <c r="CN33" s="16"/>
      <c r="CO33" s="16"/>
      <c r="CP33" s="16"/>
      <c r="CQ33" s="16"/>
      <c r="CR33" s="16"/>
      <c r="CS33" s="8"/>
      <c r="CT33" s="8"/>
      <c r="CU33" s="8"/>
      <c r="CV33" s="8"/>
      <c r="CW33" s="38"/>
      <c r="CX33" s="38"/>
      <c r="CY33" s="38"/>
      <c r="DA33" s="93" t="s">
        <v>12</v>
      </c>
      <c r="DB33" s="212" t="s">
        <v>143</v>
      </c>
      <c r="DC33" s="212" t="s">
        <v>154</v>
      </c>
      <c r="DD33" s="212" t="s">
        <v>155</v>
      </c>
      <c r="DE33" s="110"/>
      <c r="DF33" s="77"/>
      <c r="DG33" s="16"/>
      <c r="DH33" s="16"/>
      <c r="DI33" s="16"/>
      <c r="DJ33" s="16"/>
      <c r="DK33" s="16"/>
      <c r="DL33" s="16"/>
      <c r="DM33" s="8"/>
      <c r="DN33" s="8"/>
      <c r="DO33" s="8"/>
      <c r="DP33" s="8"/>
      <c r="DQ33" s="38"/>
      <c r="DR33" s="38"/>
      <c r="DS33" s="38"/>
      <c r="DU33" s="93" t="s">
        <v>12</v>
      </c>
      <c r="DV33" s="212" t="s">
        <v>143</v>
      </c>
      <c r="DW33" s="212" t="s">
        <v>154</v>
      </c>
      <c r="DX33" s="212" t="s">
        <v>155</v>
      </c>
      <c r="DY33" s="212"/>
      <c r="DZ33" s="212"/>
      <c r="EA33" s="110"/>
      <c r="EB33" s="77"/>
      <c r="EC33" s="16"/>
      <c r="ED33" s="16"/>
      <c r="EE33" s="16"/>
      <c r="EF33" s="16"/>
      <c r="EG33" s="16"/>
      <c r="EH33" s="16"/>
      <c r="EI33" s="8"/>
      <c r="EJ33" s="8"/>
      <c r="EK33" s="8"/>
      <c r="EL33" s="8"/>
      <c r="EM33" s="38"/>
      <c r="EN33" s="38"/>
      <c r="EO33" s="38"/>
      <c r="EQ33" s="93" t="s">
        <v>12</v>
      </c>
      <c r="ER33" s="212" t="s">
        <v>143</v>
      </c>
      <c r="ES33" s="212" t="s">
        <v>154</v>
      </c>
      <c r="ET33" s="212" t="s">
        <v>155</v>
      </c>
      <c r="EU33" s="6" t="s">
        <v>156</v>
      </c>
      <c r="EV33" s="6" t="s">
        <v>157</v>
      </c>
      <c r="EW33" s="133"/>
      <c r="EX33" s="148"/>
      <c r="EY33" s="281"/>
      <c r="EZ33" s="281"/>
      <c r="FA33" s="281"/>
      <c r="FB33" s="281"/>
      <c r="FC33" s="281"/>
      <c r="FD33" s="281"/>
      <c r="FE33" s="53"/>
      <c r="FF33" s="53"/>
      <c r="FG33" s="53"/>
      <c r="FH33" s="53"/>
      <c r="FI33" s="65"/>
      <c r="FJ33" s="65"/>
      <c r="FK33" s="65"/>
      <c r="FM33" s="93" t="s">
        <v>12</v>
      </c>
      <c r="FN33" s="212" t="s">
        <v>143</v>
      </c>
      <c r="FO33" s="212" t="s">
        <v>154</v>
      </c>
      <c r="FP33" s="212" t="s">
        <v>155</v>
      </c>
      <c r="FQ33" s="133"/>
      <c r="FR33" s="148"/>
      <c r="FS33" s="281"/>
      <c r="FT33" s="281"/>
      <c r="FU33" s="281"/>
      <c r="FV33" s="281"/>
      <c r="FW33" s="281"/>
      <c r="FX33" s="281"/>
      <c r="FY33" s="53"/>
      <c r="FZ33" s="53"/>
      <c r="GA33" s="53"/>
      <c r="GB33" s="53"/>
      <c r="GC33" s="65"/>
      <c r="GD33" s="65"/>
      <c r="GE33" s="65"/>
      <c r="GG33" s="93" t="s">
        <v>12</v>
      </c>
      <c r="GH33" s="212" t="s">
        <v>143</v>
      </c>
      <c r="GI33" s="212" t="s">
        <v>154</v>
      </c>
      <c r="GJ33" s="212" t="s">
        <v>155</v>
      </c>
      <c r="GK33" s="133"/>
      <c r="GL33" s="148"/>
      <c r="GM33" s="281"/>
      <c r="GN33" s="281"/>
      <c r="GO33" s="281"/>
      <c r="GP33" s="281"/>
      <c r="GQ33" s="281"/>
      <c r="GR33" s="281"/>
      <c r="GS33" s="53"/>
      <c r="GT33" s="53"/>
      <c r="GU33" s="53"/>
      <c r="GV33" s="53"/>
      <c r="GW33" s="65"/>
      <c r="GX33" s="65"/>
      <c r="GY33" s="65"/>
      <c r="HA33" s="93" t="s">
        <v>12</v>
      </c>
      <c r="HB33" s="212" t="s">
        <v>143</v>
      </c>
      <c r="HC33" s="212" t="s">
        <v>154</v>
      </c>
      <c r="HD33" s="212" t="s">
        <v>155</v>
      </c>
      <c r="HE33" s="133"/>
      <c r="HF33" s="148"/>
      <c r="HG33" s="281"/>
      <c r="HH33" s="281"/>
      <c r="HI33" s="281"/>
      <c r="HJ33" s="281"/>
      <c r="HK33" s="281"/>
      <c r="HL33" s="281"/>
      <c r="HM33" s="53"/>
      <c r="HN33" s="53"/>
      <c r="HO33" s="53"/>
      <c r="HP33" s="53"/>
      <c r="HQ33" s="65"/>
      <c r="HR33" s="65"/>
      <c r="HS33" s="65"/>
    </row>
    <row r="34" spans="1:227" x14ac:dyDescent="0.2">
      <c r="F34" s="82"/>
      <c r="G34" s="16"/>
      <c r="H34" s="16"/>
      <c r="I34" s="16"/>
      <c r="J34" s="16"/>
      <c r="K34" s="16"/>
      <c r="L34" s="16"/>
      <c r="M34" s="8"/>
      <c r="N34" s="8"/>
      <c r="O34" s="8"/>
      <c r="P34" s="8"/>
      <c r="Q34" s="38"/>
      <c r="R34" s="38"/>
      <c r="S34" s="105"/>
      <c r="U34" s="94"/>
      <c r="V34" s="15"/>
      <c r="W34" s="15"/>
      <c r="X34" s="15"/>
      <c r="Y34" s="132"/>
      <c r="Z34" s="145"/>
      <c r="AA34" s="278"/>
      <c r="AB34" s="278"/>
      <c r="AC34" s="278"/>
      <c r="AD34" s="278"/>
      <c r="AE34" s="278"/>
      <c r="AF34" s="278"/>
      <c r="AG34" s="53"/>
      <c r="AH34" s="67"/>
      <c r="AI34" s="67"/>
      <c r="AJ34" s="67"/>
      <c r="AK34" s="267"/>
      <c r="AL34" s="267"/>
      <c r="AM34" s="65"/>
      <c r="AO34" s="2"/>
      <c r="AP34" s="2"/>
      <c r="AQ34" s="2"/>
      <c r="AR34" s="2"/>
      <c r="AS34" s="2"/>
      <c r="AT34" s="2"/>
      <c r="AU34" s="110"/>
      <c r="AV34" s="77"/>
      <c r="AW34" s="16"/>
      <c r="AX34" s="16"/>
      <c r="AY34" s="16"/>
      <c r="AZ34" s="16"/>
      <c r="BA34" s="16"/>
      <c r="BB34" s="16"/>
      <c r="BC34" s="7"/>
      <c r="BD34" s="7"/>
      <c r="BE34" s="7"/>
      <c r="BF34" s="7"/>
      <c r="BG34" s="36"/>
      <c r="BH34" s="36"/>
      <c r="BI34" s="38"/>
      <c r="BK34" s="94" t="s">
        <v>22</v>
      </c>
      <c r="BL34" s="307">
        <v>39142</v>
      </c>
      <c r="BM34" s="15"/>
      <c r="BN34" s="15"/>
      <c r="BO34" s="110">
        <v>6.9900000000000004E-2</v>
      </c>
      <c r="BP34" s="79">
        <f>BO34/$BO$37</f>
        <v>0.5</v>
      </c>
      <c r="BQ34" s="349">
        <v>-0.51919999999999999</v>
      </c>
      <c r="BR34" s="304">
        <v>0.37009999999999998</v>
      </c>
      <c r="BS34" s="304">
        <v>0.18090000000000001</v>
      </c>
      <c r="BT34" s="349">
        <v>-7.7499999999999999E-2</v>
      </c>
      <c r="BU34" s="304">
        <v>0.33410000000000001</v>
      </c>
      <c r="BV34" s="304">
        <v>2.2700000000000001E-2</v>
      </c>
      <c r="BW34" s="8">
        <v>0.111</v>
      </c>
      <c r="BX34" s="14">
        <v>-3.6200000000000003E-2</v>
      </c>
      <c r="BY34" s="8">
        <v>3.0800000000000001E-2</v>
      </c>
      <c r="BZ34" s="8">
        <v>0.15379999999999999</v>
      </c>
      <c r="CA34" s="327">
        <v>-6.9000000000000006E-2</v>
      </c>
      <c r="CB34" s="207">
        <v>0.105</v>
      </c>
      <c r="CC34" s="105">
        <f t="shared" ref="CC34:CC37" si="113">(((1+BV34)*(1+BU34)*(1+BT34)*(1+BS34)*(1+BR34)*(1+BQ34)*(1+BW34)*(1+BX34)*(1+BY34)*(1+BZ34)*(1+CA34)*(1+CB34))^(1/(11+(5/12))))-1</f>
        <v>2.205215472030031E-2</v>
      </c>
      <c r="CE34" s="94" t="s">
        <v>46</v>
      </c>
      <c r="CF34" s="15"/>
      <c r="CG34" s="15"/>
      <c r="CH34" s="15"/>
      <c r="CI34" s="15"/>
      <c r="CJ34" s="15"/>
      <c r="CK34" s="110">
        <v>4.4400000000000002E-2</v>
      </c>
      <c r="CL34" s="79">
        <f>CK34/$CK$37</f>
        <v>0.49278579356270813</v>
      </c>
      <c r="CM34" s="207">
        <v>5.11E-2</v>
      </c>
      <c r="CN34" s="207">
        <v>0.23899999999999999</v>
      </c>
      <c r="CO34" s="207">
        <v>0.29459999999999997</v>
      </c>
      <c r="CP34" s="207">
        <v>9.5699999999999993E-2</v>
      </c>
      <c r="CQ34" s="207">
        <v>6.8900000000000003E-2</v>
      </c>
      <c r="CR34" s="327">
        <v>-0.28260000000000002</v>
      </c>
      <c r="CS34" s="8">
        <v>-2.0500000000000001E-2</v>
      </c>
      <c r="CT34" s="8">
        <v>-0.10580000000000001</v>
      </c>
      <c r="CU34" s="8">
        <v>8.3099999999999993E-2</v>
      </c>
      <c r="CV34" s="8">
        <v>0.12909999999999999</v>
      </c>
      <c r="CW34" s="207">
        <v>-1.7600000000000001E-2</v>
      </c>
      <c r="CX34" s="207">
        <v>1.7899999999999999E-2</v>
      </c>
      <c r="CY34" s="105">
        <f t="shared" ref="CY34:CY37" si="114">(((1+CR34)*(1+CQ34)*(1+CP34)*(1+CO34)*(1+CN34)*(1+CM34)*(1+CS34)*(1+CT34)*(1+CU34)*(1+CV34)*(1+CW34)*(1+CX34))^(1/(11+(5/12))))-1</f>
        <v>3.7195319620308087E-2</v>
      </c>
      <c r="DA34" s="94"/>
      <c r="DB34" s="15"/>
      <c r="DC34" s="15"/>
      <c r="DD34" s="15"/>
      <c r="DE34" s="110"/>
      <c r="DF34" s="79">
        <f>DE34/$CK$37</f>
        <v>0</v>
      </c>
      <c r="DG34" s="304"/>
      <c r="DH34" s="304"/>
      <c r="DI34" s="304"/>
      <c r="DJ34" s="304"/>
      <c r="DK34" s="304"/>
      <c r="DL34" s="304"/>
      <c r="DM34" s="8"/>
      <c r="DN34" s="8"/>
      <c r="DO34" s="8"/>
      <c r="DP34" s="8"/>
      <c r="DQ34" s="38"/>
      <c r="DR34" s="38"/>
      <c r="DS34" s="38"/>
      <c r="DU34" s="94"/>
      <c r="DV34" s="15"/>
      <c r="DW34" s="15"/>
      <c r="DX34" s="15"/>
      <c r="DY34" s="15"/>
      <c r="DZ34" s="15"/>
      <c r="EA34" s="110"/>
      <c r="EB34" s="79">
        <f>EA34/$CK$37</f>
        <v>0</v>
      </c>
      <c r="EC34" s="304"/>
      <c r="ED34" s="304"/>
      <c r="EE34" s="304"/>
      <c r="EF34" s="304"/>
      <c r="EG34" s="304"/>
      <c r="EH34" s="304"/>
      <c r="EI34" s="8"/>
      <c r="EJ34" s="8"/>
      <c r="EK34" s="8"/>
      <c r="EL34" s="8"/>
      <c r="EM34" s="38"/>
      <c r="EN34" s="38"/>
      <c r="EO34" s="38"/>
      <c r="EQ34" s="94" t="s">
        <v>72</v>
      </c>
      <c r="ER34" s="307">
        <v>36689</v>
      </c>
      <c r="ES34" s="15"/>
      <c r="ET34" s="15"/>
      <c r="EU34" s="15"/>
      <c r="EV34" s="15"/>
      <c r="EW34" s="132">
        <v>3.73E-2</v>
      </c>
      <c r="EX34" s="145">
        <f>EW34/$EW$37</f>
        <v>0.33878292461398729</v>
      </c>
      <c r="EY34" s="321">
        <v>-0.39879999999999999</v>
      </c>
      <c r="EZ34" s="284">
        <v>0.30459999999999998</v>
      </c>
      <c r="FA34" s="284">
        <v>0.26579999999999998</v>
      </c>
      <c r="FB34" s="284">
        <v>5.5199999999999999E-2</v>
      </c>
      <c r="FC34" s="284">
        <v>0.18210000000000001</v>
      </c>
      <c r="FD34" s="284">
        <v>1.1599999999999999E-2</v>
      </c>
      <c r="FE34" s="53">
        <v>0.26690000000000003</v>
      </c>
      <c r="FF34" s="67">
        <v>1.6299999999999999E-2</v>
      </c>
      <c r="FG34" s="67">
        <v>7.0300000000000001E-2</v>
      </c>
      <c r="FH34" s="67">
        <v>9.3399999999999997E-2</v>
      </c>
      <c r="FI34" s="207">
        <v>-4.2999999999999997E-2</v>
      </c>
      <c r="FJ34" s="207">
        <v>0.16739999999999999</v>
      </c>
      <c r="FK34" s="105">
        <f t="shared" ref="FK34:FK37" si="115">(((1+FD34)*(1+FC34)*(1+FB34)*(1+FA34)*(1+EZ34)*(1+EY34)*(1+FE34)*(1+FF34)*(1+FG34)*(1+FH34)*(1+FI34)*(1+FJ34))^(1/(11+(5/12))))-1</f>
        <v>6.7537262474942406E-2</v>
      </c>
      <c r="FM34" s="94"/>
      <c r="FN34" s="307"/>
      <c r="FO34" s="15"/>
      <c r="FP34" s="15"/>
      <c r="FQ34" s="132"/>
      <c r="FR34" s="145"/>
      <c r="FS34" s="393"/>
      <c r="FT34" s="394"/>
      <c r="FU34" s="394"/>
      <c r="FV34" s="394"/>
      <c r="FW34" s="394"/>
      <c r="FX34" s="394"/>
      <c r="FY34" s="395"/>
      <c r="FZ34" s="396"/>
      <c r="GA34" s="396"/>
      <c r="GB34" s="396"/>
      <c r="GC34" s="265"/>
      <c r="GD34" s="265"/>
      <c r="GE34" s="105"/>
      <c r="GG34" s="94"/>
      <c r="GH34" s="307"/>
      <c r="GI34" s="15"/>
      <c r="GJ34" s="15"/>
      <c r="GK34" s="132"/>
      <c r="GL34" s="145"/>
      <c r="GM34" s="393"/>
      <c r="GN34" s="394"/>
      <c r="GO34" s="394"/>
      <c r="GP34" s="394"/>
      <c r="GQ34" s="394"/>
      <c r="GR34" s="394"/>
      <c r="GS34" s="395"/>
      <c r="GT34" s="396"/>
      <c r="GU34" s="396"/>
      <c r="GV34" s="396"/>
      <c r="GW34" s="265"/>
      <c r="GX34" s="265"/>
      <c r="GY34" s="105"/>
      <c r="HA34" s="94"/>
      <c r="HB34" s="307"/>
      <c r="HC34" s="15"/>
      <c r="HD34" s="15"/>
      <c r="HE34" s="132"/>
      <c r="HF34" s="145"/>
      <c r="HG34" s="393"/>
      <c r="HH34" s="394"/>
      <c r="HI34" s="394"/>
      <c r="HJ34" s="394"/>
      <c r="HK34" s="394"/>
      <c r="HL34" s="394"/>
      <c r="HM34" s="395"/>
      <c r="HN34" s="396"/>
      <c r="HO34" s="396"/>
      <c r="HP34" s="396"/>
      <c r="HQ34" s="265"/>
      <c r="HR34" s="265"/>
      <c r="HS34" s="105"/>
    </row>
    <row r="35" spans="1:227" x14ac:dyDescent="0.2">
      <c r="F35" s="82"/>
      <c r="G35" s="16"/>
      <c r="H35" s="16"/>
      <c r="I35" s="16"/>
      <c r="J35" s="16"/>
      <c r="K35" s="16"/>
      <c r="L35" s="16"/>
      <c r="M35" s="8"/>
      <c r="N35" s="8"/>
      <c r="O35" s="8"/>
      <c r="P35" s="8"/>
      <c r="Q35" s="38"/>
      <c r="R35" s="38"/>
      <c r="S35" s="105"/>
      <c r="U35" s="94"/>
      <c r="V35" s="15"/>
      <c r="W35" s="15"/>
      <c r="X35" s="15"/>
      <c r="Y35" s="132"/>
      <c r="Z35" s="145"/>
      <c r="AA35" s="278"/>
      <c r="AB35" s="278"/>
      <c r="AC35" s="278"/>
      <c r="AD35" s="278"/>
      <c r="AE35" s="278"/>
      <c r="AF35" s="278"/>
      <c r="AG35" s="53"/>
      <c r="AH35" s="67"/>
      <c r="AI35" s="67"/>
      <c r="AJ35" s="67"/>
      <c r="AK35" s="267"/>
      <c r="AL35" s="267"/>
      <c r="AM35" s="65"/>
      <c r="AO35" s="15"/>
      <c r="AP35" s="15"/>
      <c r="AQ35" s="15"/>
      <c r="AR35" s="15"/>
      <c r="AS35" s="15"/>
      <c r="AT35" s="15"/>
      <c r="AU35" s="110"/>
      <c r="AV35" s="77"/>
      <c r="AW35" s="16"/>
      <c r="AX35" s="16"/>
      <c r="AY35" s="16"/>
      <c r="AZ35" s="16"/>
      <c r="BA35" s="16"/>
      <c r="BB35" s="16"/>
      <c r="BC35" s="16"/>
      <c r="BD35" s="16"/>
      <c r="BE35" s="16"/>
      <c r="BF35" s="16"/>
      <c r="BG35" s="42"/>
      <c r="BH35" s="42"/>
      <c r="BI35" s="38"/>
      <c r="BK35" s="94" t="s">
        <v>29</v>
      </c>
      <c r="BL35" s="307">
        <v>38253</v>
      </c>
      <c r="BM35" s="15"/>
      <c r="BN35" s="15"/>
      <c r="BO35" s="110">
        <v>6.9900000000000004E-2</v>
      </c>
      <c r="BP35" s="79">
        <f>BO35/$BO$37</f>
        <v>0.5</v>
      </c>
      <c r="BQ35" s="349">
        <v>-0.37</v>
      </c>
      <c r="BR35" s="304">
        <v>0.30080000000000001</v>
      </c>
      <c r="BS35" s="304">
        <v>0.28370000000000001</v>
      </c>
      <c r="BT35" s="304">
        <v>8.6199999999999999E-2</v>
      </c>
      <c r="BU35" s="304">
        <v>0.17630000000000001</v>
      </c>
      <c r="BV35" s="304">
        <v>2.3099999999999999E-2</v>
      </c>
      <c r="BW35" s="8">
        <v>0.30359999999999998</v>
      </c>
      <c r="BX35" s="8">
        <v>2.4199999999999999E-2</v>
      </c>
      <c r="BY35" s="8">
        <v>8.5999999999999993E-2</v>
      </c>
      <c r="BZ35" s="8">
        <v>4.9099999999999998E-2</v>
      </c>
      <c r="CA35" s="327">
        <v>-6.0199999999999997E-2</v>
      </c>
      <c r="CB35" s="207">
        <v>0.17349999999999999</v>
      </c>
      <c r="CC35" s="105">
        <f t="shared" si="113"/>
        <v>7.5970675575543822E-2</v>
      </c>
      <c r="CE35" s="94" t="s">
        <v>47</v>
      </c>
      <c r="CF35" s="320">
        <v>40556</v>
      </c>
      <c r="CG35" s="15" t="s">
        <v>140</v>
      </c>
      <c r="CH35" s="320">
        <v>36973</v>
      </c>
      <c r="CI35" s="15"/>
      <c r="CJ35" s="15"/>
      <c r="CK35" s="110">
        <v>2.5899999999999999E-2</v>
      </c>
      <c r="CL35" s="79">
        <f>CK35/$CK$37</f>
        <v>0.28745837957824638</v>
      </c>
      <c r="CM35" s="371">
        <v>-0.38829999999999998</v>
      </c>
      <c r="CN35" s="367">
        <v>0.28320000000000001</v>
      </c>
      <c r="CO35" s="367">
        <v>0.27960000000000002</v>
      </c>
      <c r="CP35" s="367">
        <v>8.9700000000000002E-2</v>
      </c>
      <c r="CQ35" s="284">
        <v>0.16739999999999999</v>
      </c>
      <c r="CR35" s="284">
        <v>1.2500000000000001E-2</v>
      </c>
      <c r="CS35" s="8">
        <v>0.31869999999999998</v>
      </c>
      <c r="CT35" s="8">
        <v>4.3799999999999999E-2</v>
      </c>
      <c r="CU35" s="8">
        <v>6.4600000000000005E-2</v>
      </c>
      <c r="CV35" s="8">
        <v>3.6799999999999999E-2</v>
      </c>
      <c r="CW35" s="207">
        <v>-4.2200000000000001E-2</v>
      </c>
      <c r="CX35" s="207">
        <v>0.1497</v>
      </c>
      <c r="CY35" s="105">
        <f t="shared" si="114"/>
        <v>6.997152553908581E-2</v>
      </c>
      <c r="DA35" s="94"/>
      <c r="DB35" s="15"/>
      <c r="DC35" s="15"/>
      <c r="DD35" s="15"/>
      <c r="DE35" s="110"/>
      <c r="DF35" s="79">
        <f>DE35/$CK$37</f>
        <v>0</v>
      </c>
      <c r="DG35" s="304"/>
      <c r="DH35" s="304"/>
      <c r="DI35" s="304"/>
      <c r="DJ35" s="304"/>
      <c r="DK35" s="304"/>
      <c r="DL35" s="304"/>
      <c r="DM35" s="8"/>
      <c r="DN35" s="8"/>
      <c r="DO35" s="8"/>
      <c r="DP35" s="8"/>
      <c r="DQ35" s="38"/>
      <c r="DR35" s="38"/>
      <c r="DS35" s="38"/>
      <c r="DU35" s="94"/>
      <c r="DV35" s="15"/>
      <c r="DW35" s="15"/>
      <c r="DX35" s="15"/>
      <c r="DY35" s="15"/>
      <c r="DZ35" s="15"/>
      <c r="EA35" s="110"/>
      <c r="EB35" s="79">
        <f>EA35/$CK$37</f>
        <v>0</v>
      </c>
      <c r="EC35" s="304"/>
      <c r="ED35" s="304"/>
      <c r="EE35" s="304"/>
      <c r="EF35" s="304"/>
      <c r="EG35" s="304"/>
      <c r="EH35" s="304"/>
      <c r="EI35" s="8"/>
      <c r="EJ35" s="8"/>
      <c r="EK35" s="8"/>
      <c r="EL35" s="8"/>
      <c r="EM35" s="38"/>
      <c r="EN35" s="38"/>
      <c r="EO35" s="38"/>
      <c r="EQ35" s="94" t="s">
        <v>47</v>
      </c>
      <c r="ER35" s="325">
        <v>40556</v>
      </c>
      <c r="ES35" s="15" t="s">
        <v>140</v>
      </c>
      <c r="ET35" s="320">
        <v>36973</v>
      </c>
      <c r="EU35" s="15"/>
      <c r="EV35" s="15"/>
      <c r="EW35" s="132">
        <v>3.61E-2</v>
      </c>
      <c r="EX35" s="145">
        <f>EW35/$EW$37</f>
        <v>0.32788374205267939</v>
      </c>
      <c r="EY35" s="371">
        <v>-0.38829999999999998</v>
      </c>
      <c r="EZ35" s="367">
        <v>0.28320000000000001</v>
      </c>
      <c r="FA35" s="367">
        <v>0.27960000000000002</v>
      </c>
      <c r="FB35" s="367">
        <v>8.9700000000000002E-2</v>
      </c>
      <c r="FC35" s="284">
        <v>0.16739999999999999</v>
      </c>
      <c r="FD35" s="284">
        <v>1.2500000000000001E-2</v>
      </c>
      <c r="FE35" s="53">
        <v>0.31869999999999998</v>
      </c>
      <c r="FF35" s="67">
        <v>4.3799999999999999E-2</v>
      </c>
      <c r="FG35" s="67">
        <v>6.4600000000000005E-2</v>
      </c>
      <c r="FH35" s="67">
        <v>3.6799999999999999E-2</v>
      </c>
      <c r="FI35" s="207">
        <v>-4.2200000000000001E-2</v>
      </c>
      <c r="FJ35" s="207">
        <v>0.1497</v>
      </c>
      <c r="FK35" s="105">
        <f t="shared" si="115"/>
        <v>6.997152553908581E-2</v>
      </c>
      <c r="FM35" s="94"/>
      <c r="FN35" s="325"/>
      <c r="FO35" s="15"/>
      <c r="FP35" s="320"/>
      <c r="FQ35" s="132"/>
      <c r="FR35" s="145"/>
      <c r="FS35" s="393"/>
      <c r="FT35" s="394"/>
      <c r="FU35" s="394"/>
      <c r="FV35" s="394"/>
      <c r="FW35" s="394"/>
      <c r="FX35" s="394"/>
      <c r="FY35" s="395"/>
      <c r="FZ35" s="396"/>
      <c r="GA35" s="396"/>
      <c r="GB35" s="396"/>
      <c r="GC35" s="265"/>
      <c r="GD35" s="265"/>
      <c r="GE35" s="105"/>
      <c r="GG35" s="94"/>
      <c r="GH35" s="325"/>
      <c r="GI35" s="15"/>
      <c r="GJ35" s="320"/>
      <c r="GK35" s="132"/>
      <c r="GL35" s="145"/>
      <c r="GM35" s="393"/>
      <c r="GN35" s="394"/>
      <c r="GO35" s="394"/>
      <c r="GP35" s="394"/>
      <c r="GQ35" s="394"/>
      <c r="GR35" s="394"/>
      <c r="GS35" s="395"/>
      <c r="GT35" s="396"/>
      <c r="GU35" s="396"/>
      <c r="GV35" s="396"/>
      <c r="GW35" s="265"/>
      <c r="GX35" s="265"/>
      <c r="GY35" s="105"/>
      <c r="HA35" s="94"/>
      <c r="HB35" s="325"/>
      <c r="HC35" s="15"/>
      <c r="HD35" s="320"/>
      <c r="HE35" s="132"/>
      <c r="HF35" s="145"/>
      <c r="HG35" s="393"/>
      <c r="HH35" s="394"/>
      <c r="HI35" s="394"/>
      <c r="HJ35" s="394"/>
      <c r="HK35" s="394"/>
      <c r="HL35" s="394"/>
      <c r="HM35" s="395"/>
      <c r="HN35" s="396"/>
      <c r="HO35" s="396"/>
      <c r="HP35" s="396"/>
      <c r="HQ35" s="265"/>
      <c r="HR35" s="265"/>
      <c r="HS35" s="105"/>
    </row>
    <row r="36" spans="1:227" x14ac:dyDescent="0.2">
      <c r="B36" s="95"/>
      <c r="C36" s="10"/>
      <c r="D36" s="10"/>
      <c r="E36" s="10"/>
      <c r="F36" s="83"/>
      <c r="G36" s="11"/>
      <c r="H36" s="11"/>
      <c r="I36" s="11"/>
      <c r="J36" s="11"/>
      <c r="K36" s="11"/>
      <c r="L36" s="11"/>
      <c r="M36" s="13"/>
      <c r="N36" s="13"/>
      <c r="O36" s="13"/>
      <c r="P36" s="13"/>
      <c r="Q36" s="40"/>
      <c r="R36" s="40"/>
      <c r="S36" s="105"/>
      <c r="U36" s="96"/>
      <c r="V36" s="12"/>
      <c r="W36" s="12"/>
      <c r="X36" s="12"/>
      <c r="Y36" s="136"/>
      <c r="Z36" s="146"/>
      <c r="AA36" s="279"/>
      <c r="AB36" s="279"/>
      <c r="AC36" s="279"/>
      <c r="AD36" s="279"/>
      <c r="AE36" s="279"/>
      <c r="AF36" s="279"/>
      <c r="AG36" s="54"/>
      <c r="AH36" s="68"/>
      <c r="AI36" s="68"/>
      <c r="AJ36" s="68"/>
      <c r="AK36" s="268"/>
      <c r="AL36" s="268"/>
      <c r="AM36" s="65"/>
      <c r="AO36" s="12"/>
      <c r="AP36" s="12"/>
      <c r="AQ36" s="12"/>
      <c r="AR36" s="12"/>
      <c r="AS36" s="12"/>
      <c r="AT36" s="12"/>
      <c r="AU36" s="111"/>
      <c r="AV36" s="78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37"/>
      <c r="BH36" s="37"/>
      <c r="BI36" s="38"/>
      <c r="BK36" s="96"/>
      <c r="BL36" s="15"/>
      <c r="BM36" s="15"/>
      <c r="BN36" s="15"/>
      <c r="BO36" s="110"/>
      <c r="BP36" s="78"/>
      <c r="BQ36" s="11"/>
      <c r="BR36" s="11"/>
      <c r="BS36" s="11"/>
      <c r="BT36" s="11"/>
      <c r="BU36" s="11"/>
      <c r="BV36" s="11"/>
      <c r="BW36" s="13"/>
      <c r="BX36" s="13"/>
      <c r="BY36" s="13"/>
      <c r="BZ36" s="13"/>
      <c r="CA36" s="40"/>
      <c r="CB36" s="40"/>
      <c r="CC36" s="40"/>
      <c r="CE36" s="96" t="s">
        <v>48</v>
      </c>
      <c r="CF36" s="320">
        <v>40483</v>
      </c>
      <c r="CG36" s="15" t="s">
        <v>141</v>
      </c>
      <c r="CH36" s="320">
        <v>39066</v>
      </c>
      <c r="CI36" s="15"/>
      <c r="CJ36" s="15"/>
      <c r="CK36" s="110">
        <v>1.9800000000000002E-2</v>
      </c>
      <c r="CL36" s="116">
        <f>CK36/$CK$37</f>
        <v>0.21975582685904552</v>
      </c>
      <c r="CM36" s="373">
        <v>-0.50619999999999998</v>
      </c>
      <c r="CN36" s="374">
        <v>0.36449999999999999</v>
      </c>
      <c r="CO36" s="374">
        <v>0.2208</v>
      </c>
      <c r="CP36" s="323">
        <v>-0.1691</v>
      </c>
      <c r="CQ36" s="297">
        <v>0.43030000000000002</v>
      </c>
      <c r="CR36" s="297">
        <v>2.3199999999999998E-2</v>
      </c>
      <c r="CS36" s="13">
        <v>2.2200000000000001E-2</v>
      </c>
      <c r="CT36" s="13">
        <v>-1.84E-2</v>
      </c>
      <c r="CU36" s="13">
        <v>2.01E-2</v>
      </c>
      <c r="CV36" s="13">
        <v>0.26929999999999998</v>
      </c>
      <c r="CW36" s="207">
        <v>-9.4200000000000006E-2</v>
      </c>
      <c r="CX36" s="207">
        <v>9.64E-2</v>
      </c>
      <c r="CY36" s="40">
        <f t="shared" si="114"/>
        <v>2.2595178361607404E-2</v>
      </c>
      <c r="DA36" s="96"/>
      <c r="DB36" s="12"/>
      <c r="DC36" s="12"/>
      <c r="DD36" s="12"/>
      <c r="DE36" s="111"/>
      <c r="DF36" s="116">
        <f>DE36/$CK$37</f>
        <v>0</v>
      </c>
      <c r="DG36" s="305"/>
      <c r="DH36" s="305"/>
      <c r="DI36" s="305"/>
      <c r="DJ36" s="305"/>
      <c r="DK36" s="305"/>
      <c r="DL36" s="305"/>
      <c r="DM36" s="13"/>
      <c r="DN36" s="13"/>
      <c r="DO36" s="13"/>
      <c r="DP36" s="13"/>
      <c r="DQ36" s="40"/>
      <c r="DR36" s="40"/>
      <c r="DS36" s="38"/>
      <c r="DU36" s="96"/>
      <c r="DV36" s="12"/>
      <c r="DW36" s="12"/>
      <c r="DX36" s="12"/>
      <c r="DY36" s="12"/>
      <c r="DZ36" s="12"/>
      <c r="EA36" s="111"/>
      <c r="EB36" s="116">
        <f>EA36/$CK$37</f>
        <v>0</v>
      </c>
      <c r="EC36" s="305"/>
      <c r="ED36" s="305"/>
      <c r="EE36" s="305"/>
      <c r="EF36" s="305"/>
      <c r="EG36" s="305"/>
      <c r="EH36" s="305"/>
      <c r="EI36" s="13"/>
      <c r="EJ36" s="13"/>
      <c r="EK36" s="13"/>
      <c r="EL36" s="13"/>
      <c r="EM36" s="40"/>
      <c r="EN36" s="40"/>
      <c r="EO36" s="38"/>
      <c r="EQ36" s="96" t="s">
        <v>29</v>
      </c>
      <c r="ER36" s="326">
        <v>38253</v>
      </c>
      <c r="ES36" s="12"/>
      <c r="ET36" s="12"/>
      <c r="EU36" s="12"/>
      <c r="EV36" s="12"/>
      <c r="EW36" s="136">
        <v>3.6700000000000003E-2</v>
      </c>
      <c r="EX36" s="146">
        <f>EW36/$EW$37</f>
        <v>0.33333333333333337</v>
      </c>
      <c r="EY36" s="322">
        <v>-0.37</v>
      </c>
      <c r="EZ36" s="297">
        <v>0.30080000000000001</v>
      </c>
      <c r="FA36" s="297">
        <v>0.28370000000000001</v>
      </c>
      <c r="FB36" s="297">
        <v>8.6199999999999999E-2</v>
      </c>
      <c r="FC36" s="297">
        <v>0.17630000000000001</v>
      </c>
      <c r="FD36" s="297">
        <v>2.3099999999999999E-2</v>
      </c>
      <c r="FE36" s="54">
        <v>0.30359999999999998</v>
      </c>
      <c r="FF36" s="68">
        <v>2.4199999999999999E-2</v>
      </c>
      <c r="FG36" s="68">
        <v>8.5999999999999993E-2</v>
      </c>
      <c r="FH36" s="68">
        <v>4.9099999999999998E-2</v>
      </c>
      <c r="FI36" s="207">
        <v>-6.0199999999999997E-2</v>
      </c>
      <c r="FJ36" s="207">
        <v>0.17349999999999999</v>
      </c>
      <c r="FK36" s="40">
        <f t="shared" si="115"/>
        <v>7.5970675575543822E-2</v>
      </c>
      <c r="FM36" s="96"/>
      <c r="FN36" s="326"/>
      <c r="FO36" s="12"/>
      <c r="FP36" s="12"/>
      <c r="FQ36" s="136"/>
      <c r="FR36" s="146"/>
      <c r="FS36" s="397"/>
      <c r="FT36" s="398"/>
      <c r="FU36" s="398"/>
      <c r="FV36" s="398"/>
      <c r="FW36" s="398"/>
      <c r="FX36" s="398"/>
      <c r="FY36" s="399"/>
      <c r="FZ36" s="400"/>
      <c r="GA36" s="400"/>
      <c r="GB36" s="400"/>
      <c r="GC36" s="265"/>
      <c r="GD36" s="265"/>
      <c r="GE36" s="40"/>
      <c r="GG36" s="96"/>
      <c r="GH36" s="326"/>
      <c r="GI36" s="12"/>
      <c r="GJ36" s="12"/>
      <c r="GK36" s="136"/>
      <c r="GL36" s="146"/>
      <c r="GM36" s="397"/>
      <c r="GN36" s="398"/>
      <c r="GO36" s="398"/>
      <c r="GP36" s="398"/>
      <c r="GQ36" s="398"/>
      <c r="GR36" s="398"/>
      <c r="GS36" s="399"/>
      <c r="GT36" s="400"/>
      <c r="GU36" s="400"/>
      <c r="GV36" s="400"/>
      <c r="GW36" s="265"/>
      <c r="GX36" s="265"/>
      <c r="GY36" s="40"/>
      <c r="HA36" s="96"/>
      <c r="HB36" s="326"/>
      <c r="HC36" s="12"/>
      <c r="HD36" s="12"/>
      <c r="HE36" s="136"/>
      <c r="HF36" s="146"/>
      <c r="HG36" s="397"/>
      <c r="HH36" s="398"/>
      <c r="HI36" s="398"/>
      <c r="HJ36" s="398"/>
      <c r="HK36" s="398"/>
      <c r="HL36" s="398"/>
      <c r="HM36" s="399"/>
      <c r="HN36" s="400"/>
      <c r="HO36" s="400"/>
      <c r="HP36" s="400"/>
      <c r="HQ36" s="415"/>
      <c r="HR36" s="415"/>
      <c r="HS36" s="40"/>
    </row>
    <row r="37" spans="1:227" x14ac:dyDescent="0.2">
      <c r="B37" s="92" t="s">
        <v>78</v>
      </c>
      <c r="F37" s="82">
        <f>SUM(F34:F36)</f>
        <v>0</v>
      </c>
      <c r="G37" s="8">
        <f t="shared" ref="G37:L37" si="116">SUM(G34:G36)</f>
        <v>0</v>
      </c>
      <c r="H37" s="8">
        <f t="shared" si="116"/>
        <v>0</v>
      </c>
      <c r="I37" s="8">
        <f t="shared" si="116"/>
        <v>0</v>
      </c>
      <c r="J37" s="8">
        <f t="shared" si="116"/>
        <v>0</v>
      </c>
      <c r="K37" s="8">
        <f t="shared" si="116"/>
        <v>0</v>
      </c>
      <c r="L37" s="8">
        <f t="shared" si="116"/>
        <v>0</v>
      </c>
      <c r="M37" s="8">
        <f t="shared" ref="M37:R37" si="117">SUM(M34:M36)</f>
        <v>0</v>
      </c>
      <c r="N37" s="8">
        <f t="shared" si="117"/>
        <v>0</v>
      </c>
      <c r="O37" s="8">
        <f t="shared" si="117"/>
        <v>0</v>
      </c>
      <c r="P37" s="8">
        <f t="shared" si="117"/>
        <v>0</v>
      </c>
      <c r="Q37" s="38">
        <f t="shared" si="117"/>
        <v>0</v>
      </c>
      <c r="R37" s="38">
        <f t="shared" si="117"/>
        <v>0</v>
      </c>
      <c r="S37" s="45">
        <f>(((1+L37)*(1+K37)*(1+J37)*(1+I37)*(1+H37)*(1+G37)*(1+M37)*(1+N37)*(1+O37)*(1+P37)*(1+Q37))^(1/(11)))-1</f>
        <v>0</v>
      </c>
      <c r="U37" s="92" t="s">
        <v>78</v>
      </c>
      <c r="Y37" s="133">
        <f>SUM(Y34:Y36)</f>
        <v>0</v>
      </c>
      <c r="Z37" s="147">
        <f>SUM(Z34:Z36)</f>
        <v>0</v>
      </c>
      <c r="AA37" s="53">
        <f t="shared" ref="AA37:AL37" si="118">($EX$34*AA34)+($EX$35*AA35)+($EX$36*AA36)</f>
        <v>0</v>
      </c>
      <c r="AB37" s="53">
        <f t="shared" si="118"/>
        <v>0</v>
      </c>
      <c r="AC37" s="53">
        <f t="shared" si="118"/>
        <v>0</v>
      </c>
      <c r="AD37" s="53">
        <f t="shared" si="118"/>
        <v>0</v>
      </c>
      <c r="AE37" s="53">
        <f t="shared" si="118"/>
        <v>0</v>
      </c>
      <c r="AF37" s="53">
        <f t="shared" si="118"/>
        <v>0</v>
      </c>
      <c r="AG37" s="53">
        <f t="shared" si="118"/>
        <v>0</v>
      </c>
      <c r="AH37" s="53">
        <f t="shared" si="118"/>
        <v>0</v>
      </c>
      <c r="AI37" s="53">
        <f t="shared" si="118"/>
        <v>0</v>
      </c>
      <c r="AJ37" s="53">
        <f t="shared" si="118"/>
        <v>0</v>
      </c>
      <c r="AK37" s="38">
        <f t="shared" si="118"/>
        <v>0</v>
      </c>
      <c r="AL37" s="38">
        <f t="shared" si="118"/>
        <v>0</v>
      </c>
      <c r="AM37" s="45">
        <f>(((1+AF37)*(1+AE37)*(1+AD37)*(1+AC37)*(1+AB37)*(1+AA37)*(1+AG37)*(1+AH37)*(1+AI37)*(1+AJ37)*(1+AK37))^(1/(11)))-1</f>
        <v>0</v>
      </c>
      <c r="AO37" s="3" t="s">
        <v>78</v>
      </c>
      <c r="AU37" s="110">
        <f>SUM(AU34:AU36)</f>
        <v>0</v>
      </c>
      <c r="AV37" s="79"/>
      <c r="AW37" s="8">
        <f t="shared" ref="AW37:BB37" si="119">SUM(AW34:AW36)</f>
        <v>0</v>
      </c>
      <c r="AX37" s="8">
        <f t="shared" si="119"/>
        <v>0</v>
      </c>
      <c r="AY37" s="8">
        <f t="shared" si="119"/>
        <v>0</v>
      </c>
      <c r="AZ37" s="8">
        <f t="shared" si="119"/>
        <v>0</v>
      </c>
      <c r="BA37" s="8">
        <f t="shared" si="119"/>
        <v>0</v>
      </c>
      <c r="BB37" s="8">
        <f t="shared" si="119"/>
        <v>0</v>
      </c>
      <c r="BC37" s="8">
        <f t="shared" ref="BC37:BH37" si="120">SUM(BC34:BC36)</f>
        <v>0</v>
      </c>
      <c r="BD37" s="8">
        <f t="shared" si="120"/>
        <v>0</v>
      </c>
      <c r="BE37" s="8">
        <f t="shared" si="120"/>
        <v>0</v>
      </c>
      <c r="BF37" s="8">
        <f t="shared" si="120"/>
        <v>0</v>
      </c>
      <c r="BG37" s="38">
        <f t="shared" si="120"/>
        <v>0</v>
      </c>
      <c r="BH37" s="38">
        <f t="shared" si="120"/>
        <v>0</v>
      </c>
      <c r="BI37" s="45">
        <f>(((1+BC37)*(1+BD37)*(1+BE37)*(1+BF37)*(1+BG37))^(1/(4+10/12)))-1</f>
        <v>0</v>
      </c>
      <c r="BK37" s="92" t="s">
        <v>78</v>
      </c>
      <c r="BL37" s="185"/>
      <c r="BM37" s="185"/>
      <c r="BN37" s="311"/>
      <c r="BO37" s="127">
        <f>SUM(BO34:BO36)</f>
        <v>0.13980000000000001</v>
      </c>
      <c r="BP37" s="117">
        <f>SUM(BP34:BP35)</f>
        <v>1</v>
      </c>
      <c r="BQ37" s="14">
        <f t="shared" ref="BQ37:BV37" si="121">($BP$34*BQ34)+($BP$35*BQ35)</f>
        <v>-0.4446</v>
      </c>
      <c r="BR37" s="8">
        <f t="shared" si="121"/>
        <v>0.33545000000000003</v>
      </c>
      <c r="BS37" s="8">
        <f t="shared" si="121"/>
        <v>0.23230000000000001</v>
      </c>
      <c r="BT37" s="8">
        <f t="shared" si="121"/>
        <v>4.3499999999999997E-3</v>
      </c>
      <c r="BU37" s="8">
        <f t="shared" si="121"/>
        <v>0.25519999999999998</v>
      </c>
      <c r="BV37" s="8">
        <f t="shared" si="121"/>
        <v>2.29E-2</v>
      </c>
      <c r="BW37" s="8">
        <f t="shared" ref="BW37:CB37" si="122">($BP$34*BW34)+($BP$35*BW35)</f>
        <v>0.20729999999999998</v>
      </c>
      <c r="BX37" s="14">
        <f t="shared" si="122"/>
        <v>-6.0000000000000019E-3</v>
      </c>
      <c r="BY37" s="8">
        <f t="shared" si="122"/>
        <v>5.8399999999999994E-2</v>
      </c>
      <c r="BZ37" s="8">
        <f t="shared" si="122"/>
        <v>0.10145</v>
      </c>
      <c r="CA37" s="44">
        <f t="shared" si="122"/>
        <v>-6.4600000000000005E-2</v>
      </c>
      <c r="CB37" s="38">
        <f t="shared" si="122"/>
        <v>0.13924999999999998</v>
      </c>
      <c r="CC37" s="105">
        <f t="shared" si="113"/>
        <v>5.0614863465365589E-2</v>
      </c>
      <c r="CE37" s="92" t="s">
        <v>78</v>
      </c>
      <c r="CF37" s="185"/>
      <c r="CG37" s="185"/>
      <c r="CH37" s="311"/>
      <c r="CI37" s="187"/>
      <c r="CJ37" s="185"/>
      <c r="CK37" s="122">
        <f>SUM(CK34:CK36)</f>
        <v>9.01E-2</v>
      </c>
      <c r="CL37" s="117">
        <f>SUM(CL34:CL36)</f>
        <v>1</v>
      </c>
      <c r="CM37" s="8">
        <f t="shared" ref="CM37:CR37" si="123">($CL$34*CM34)+($CL$35*CM35)+($CL$36*CM36)</f>
        <v>-0.19767913429522752</v>
      </c>
      <c r="CN37" s="8">
        <f t="shared" si="123"/>
        <v>0.27928501664816874</v>
      </c>
      <c r="CO37" s="8">
        <f t="shared" si="123"/>
        <v>0.27407014428412874</v>
      </c>
      <c r="CP37" s="8">
        <f t="shared" si="123"/>
        <v>3.578390677025526E-2</v>
      </c>
      <c r="CQ37" s="8">
        <f t="shared" si="123"/>
        <v>0.17663440621531634</v>
      </c>
      <c r="CR37" s="8">
        <f t="shared" si="123"/>
        <v>-0.13056970033296339</v>
      </c>
      <c r="CS37" s="8">
        <f t="shared" ref="CS37:CX37" si="124">($CL$34*CS34)+($CL$35*CS35)+($CL$36*CS36)</f>
        <v>8.6389456159822409E-2</v>
      </c>
      <c r="CT37" s="8">
        <f t="shared" si="124"/>
        <v>-4.3589567147613771E-2</v>
      </c>
      <c r="CU37" s="8">
        <f t="shared" si="124"/>
        <v>6.3937402885682573E-2</v>
      </c>
      <c r="CV37" s="8">
        <f t="shared" si="124"/>
        <v>0.13337735849056603</v>
      </c>
      <c r="CW37" s="45">
        <f t="shared" si="124"/>
        <v>-4.1504772475027749E-2</v>
      </c>
      <c r="CX37" s="45">
        <f t="shared" si="124"/>
        <v>7.3037846836847942E-2</v>
      </c>
      <c r="CY37" s="105">
        <f t="shared" si="114"/>
        <v>5.209193923827482E-2</v>
      </c>
      <c r="DA37" s="92" t="s">
        <v>78</v>
      </c>
      <c r="DE37" s="112">
        <f>SUM(DE34:DE36)</f>
        <v>0</v>
      </c>
      <c r="DF37" s="117">
        <f>SUM(DF34:DF36)</f>
        <v>0</v>
      </c>
      <c r="DG37" s="8">
        <f t="shared" ref="DG37:DL37" si="125">($DF$34*DG34)+($DF$35*DG35)+($DF$36*DG36)</f>
        <v>0</v>
      </c>
      <c r="DH37" s="8">
        <f t="shared" si="125"/>
        <v>0</v>
      </c>
      <c r="DI37" s="8">
        <f t="shared" si="125"/>
        <v>0</v>
      </c>
      <c r="DJ37" s="8">
        <f t="shared" si="125"/>
        <v>0</v>
      </c>
      <c r="DK37" s="8">
        <f t="shared" si="125"/>
        <v>0</v>
      </c>
      <c r="DL37" s="8">
        <f t="shared" si="125"/>
        <v>0</v>
      </c>
      <c r="DM37" s="8">
        <f t="shared" ref="DM37:DR37" si="126">($DF$34*DM34)+($DF$35*DM35)+($DF$36*DM36)</f>
        <v>0</v>
      </c>
      <c r="DN37" s="8">
        <f t="shared" si="126"/>
        <v>0</v>
      </c>
      <c r="DO37" s="8">
        <f t="shared" si="126"/>
        <v>0</v>
      </c>
      <c r="DP37" s="8">
        <f t="shared" si="126"/>
        <v>0</v>
      </c>
      <c r="DQ37" s="8">
        <f t="shared" si="126"/>
        <v>0</v>
      </c>
      <c r="DR37" s="8">
        <f t="shared" si="126"/>
        <v>0</v>
      </c>
      <c r="DS37" s="45">
        <f>(((1+DM37)*(1+DN37)*(1+DO37)*(1+DP37)*(1+DQ37))^(1/(4+10/12)))-1</f>
        <v>0</v>
      </c>
      <c r="DU37" s="92" t="s">
        <v>78</v>
      </c>
      <c r="EA37" s="112">
        <f>SUM(EA34:EA36)</f>
        <v>0</v>
      </c>
      <c r="EB37" s="117">
        <f>SUM(EB34:EB36)</f>
        <v>0</v>
      </c>
      <c r="EC37" s="8">
        <f t="shared" ref="EC37:EH37" si="127">($EB$34*EC34)+($EB$35*EC35)+($EB$36*EC36)</f>
        <v>0</v>
      </c>
      <c r="ED37" s="8">
        <f t="shared" si="127"/>
        <v>0</v>
      </c>
      <c r="EE37" s="8">
        <f t="shared" si="127"/>
        <v>0</v>
      </c>
      <c r="EF37" s="8">
        <f t="shared" si="127"/>
        <v>0</v>
      </c>
      <c r="EG37" s="8">
        <f t="shared" si="127"/>
        <v>0</v>
      </c>
      <c r="EH37" s="8">
        <f t="shared" si="127"/>
        <v>0</v>
      </c>
      <c r="EI37" s="8">
        <f t="shared" ref="EI37:EN37" si="128">($EB$34*EI34)+($EB$35*EI35)+($EB$36*EI36)</f>
        <v>0</v>
      </c>
      <c r="EJ37" s="8">
        <f t="shared" si="128"/>
        <v>0</v>
      </c>
      <c r="EK37" s="8">
        <f t="shared" si="128"/>
        <v>0</v>
      </c>
      <c r="EL37" s="8">
        <f t="shared" si="128"/>
        <v>0</v>
      </c>
      <c r="EM37" s="38">
        <f t="shared" si="128"/>
        <v>0</v>
      </c>
      <c r="EN37" s="38">
        <f t="shared" si="128"/>
        <v>0</v>
      </c>
      <c r="EO37" s="45">
        <f>(((1+EI37)*(1+EJ37)*(1+EK37)*(1+EL37)*(1+EM37))^(1/(4+10/12)))-1</f>
        <v>0</v>
      </c>
      <c r="EQ37" s="92" t="s">
        <v>78</v>
      </c>
      <c r="EW37" s="135">
        <f>SUM(EW34:EW36)</f>
        <v>0.1101</v>
      </c>
      <c r="EX37" s="147">
        <f>SUM(EX34:EX36)</f>
        <v>1</v>
      </c>
      <c r="EY37" s="53">
        <f t="shared" ref="EY37:FD37" si="129">($EX$34*EY34)+($EX$35*EY35)+($EX$36*EY36)</f>
        <v>-0.38575722070844692</v>
      </c>
      <c r="EZ37" s="53">
        <f t="shared" si="129"/>
        <v>0.29631662125340602</v>
      </c>
      <c r="FA37" s="53">
        <f t="shared" si="129"/>
        <v>0.27629146230699364</v>
      </c>
      <c r="FB37" s="53">
        <f t="shared" si="129"/>
        <v>7.6845322434150778E-2</v>
      </c>
      <c r="FC37" s="53">
        <f t="shared" si="129"/>
        <v>0.17534677565849227</v>
      </c>
      <c r="FD37" s="53">
        <f t="shared" si="129"/>
        <v>1.5728428701180748E-2</v>
      </c>
      <c r="FE37" s="53">
        <f t="shared" ref="FE37:FJ37" si="130">($EX$34*FE34)+($EX$35*FE35)+($EX$36*FE36)</f>
        <v>0.29611771117166213</v>
      </c>
      <c r="FF37" s="53">
        <f t="shared" si="130"/>
        <v>2.7950136239782014E-2</v>
      </c>
      <c r="FG37" s="53">
        <f t="shared" si="130"/>
        <v>7.3664396003633059E-2</v>
      </c>
      <c r="FH37" s="53">
        <f t="shared" si="130"/>
        <v>6.0075113533151682E-2</v>
      </c>
      <c r="FI37" s="356">
        <f t="shared" si="130"/>
        <v>-4.8471026339691192E-2</v>
      </c>
      <c r="FJ37" s="356">
        <f t="shared" si="130"/>
        <v>0.16362979109900089</v>
      </c>
      <c r="FK37" s="105">
        <f t="shared" si="115"/>
        <v>7.122899982404407E-2</v>
      </c>
      <c r="FM37" s="92" t="s">
        <v>78</v>
      </c>
      <c r="FN37" s="27"/>
      <c r="FO37" s="27"/>
      <c r="FP37" s="27"/>
      <c r="FQ37" s="135">
        <f>SUM(FQ34:FQ36)</f>
        <v>0</v>
      </c>
      <c r="FR37" s="147">
        <f>SUM(FR34:FR36)</f>
        <v>0</v>
      </c>
      <c r="FS37" s="53">
        <f t="shared" ref="FS37:GD37" si="131">($EX$34*FS34)+($EX$35*FS35)+($EX$36*FS36)</f>
        <v>0</v>
      </c>
      <c r="FT37" s="53">
        <f t="shared" si="131"/>
        <v>0</v>
      </c>
      <c r="FU37" s="53">
        <f t="shared" si="131"/>
        <v>0</v>
      </c>
      <c r="FV37" s="53">
        <f t="shared" si="131"/>
        <v>0</v>
      </c>
      <c r="FW37" s="53">
        <f t="shared" si="131"/>
        <v>0</v>
      </c>
      <c r="FX37" s="53">
        <f t="shared" si="131"/>
        <v>0</v>
      </c>
      <c r="FY37" s="53">
        <f t="shared" si="131"/>
        <v>0</v>
      </c>
      <c r="FZ37" s="53">
        <f t="shared" si="131"/>
        <v>0</v>
      </c>
      <c r="GA37" s="53">
        <f t="shared" si="131"/>
        <v>0</v>
      </c>
      <c r="GB37" s="53">
        <f t="shared" si="131"/>
        <v>0</v>
      </c>
      <c r="GC37" s="356">
        <f t="shared" si="131"/>
        <v>0</v>
      </c>
      <c r="GD37" s="356">
        <f t="shared" si="131"/>
        <v>0</v>
      </c>
      <c r="GE37" s="105">
        <f t="shared" ref="GE37" si="132">(((1+FY37)*(1+FX37)*(1+FW37)*(1+FV37)*(1+FU37)*(1+FT37)*(1+FZ37)*(1+GA37)*(1+GB37)*(1+GC37)*(1+GD37))^(1/(11)))-1</f>
        <v>0</v>
      </c>
      <c r="GG37" s="92" t="s">
        <v>78</v>
      </c>
      <c r="GH37" s="27"/>
      <c r="GI37" s="27"/>
      <c r="GJ37" s="27"/>
      <c r="GK37" s="135">
        <f>SUM(GK34:GK36)</f>
        <v>0</v>
      </c>
      <c r="GL37" s="147">
        <f>SUM(GL34:GL36)</f>
        <v>0</v>
      </c>
      <c r="GM37" s="53">
        <f t="shared" ref="GM37:GX37" si="133">($EX$34*GM34)+($EX$35*GM35)+($EX$36*GM36)</f>
        <v>0</v>
      </c>
      <c r="GN37" s="53">
        <f t="shared" si="133"/>
        <v>0</v>
      </c>
      <c r="GO37" s="53">
        <f t="shared" si="133"/>
        <v>0</v>
      </c>
      <c r="GP37" s="53">
        <f t="shared" si="133"/>
        <v>0</v>
      </c>
      <c r="GQ37" s="53">
        <f t="shared" si="133"/>
        <v>0</v>
      </c>
      <c r="GR37" s="53">
        <f t="shared" si="133"/>
        <v>0</v>
      </c>
      <c r="GS37" s="53">
        <f t="shared" si="133"/>
        <v>0</v>
      </c>
      <c r="GT37" s="53">
        <f t="shared" si="133"/>
        <v>0</v>
      </c>
      <c r="GU37" s="53">
        <f t="shared" si="133"/>
        <v>0</v>
      </c>
      <c r="GV37" s="53">
        <f t="shared" si="133"/>
        <v>0</v>
      </c>
      <c r="GW37" s="356">
        <f t="shared" si="133"/>
        <v>0</v>
      </c>
      <c r="GX37" s="356">
        <f t="shared" si="133"/>
        <v>0</v>
      </c>
      <c r="GY37" s="105">
        <f t="shared" ref="GY37" si="134">(((1+GS37)*(1+GR37)*(1+GQ37)*(1+GP37)*(1+GO37)*(1+GN37)*(1+GT37)*(1+GU37)*(1+GV37)*(1+GW37)*(1+GX37))^(1/(11)))-1</f>
        <v>0</v>
      </c>
      <c r="HA37" s="92" t="s">
        <v>78</v>
      </c>
      <c r="HB37" s="27"/>
      <c r="HC37" s="27"/>
      <c r="HD37" s="27"/>
      <c r="HE37" s="135">
        <f>SUM(HE34:HE36)</f>
        <v>0</v>
      </c>
      <c r="HF37" s="147">
        <f>SUM(HF34:HF36)</f>
        <v>0</v>
      </c>
      <c r="HG37" s="53">
        <f>($HF$34*HG34)+($HF$35*HG35)+($HF$36*HG36)</f>
        <v>0</v>
      </c>
      <c r="HH37" s="53">
        <f t="shared" ref="HH37:HR37" si="135">($HF$34*HH34)+($HF$35*HH35)+($HF$36*HH36)</f>
        <v>0</v>
      </c>
      <c r="HI37" s="53">
        <f t="shared" si="135"/>
        <v>0</v>
      </c>
      <c r="HJ37" s="53">
        <f t="shared" si="135"/>
        <v>0</v>
      </c>
      <c r="HK37" s="53">
        <f t="shared" si="135"/>
        <v>0</v>
      </c>
      <c r="HL37" s="53">
        <f t="shared" si="135"/>
        <v>0</v>
      </c>
      <c r="HM37" s="53">
        <f t="shared" si="135"/>
        <v>0</v>
      </c>
      <c r="HN37" s="53">
        <f t="shared" si="135"/>
        <v>0</v>
      </c>
      <c r="HO37" s="53">
        <f t="shared" si="135"/>
        <v>0</v>
      </c>
      <c r="HP37" s="53">
        <f t="shared" si="135"/>
        <v>0</v>
      </c>
      <c r="HQ37" s="53">
        <f t="shared" si="135"/>
        <v>0</v>
      </c>
      <c r="HR37" s="53">
        <f t="shared" si="135"/>
        <v>0</v>
      </c>
      <c r="HS37" s="105">
        <f t="shared" ref="HS37" si="136">(((1+HM37)*(1+HL37)*(1+HK37)*(1+HJ37)*(1+HI37)*(1+HH37)*(1+HN37)*(1+HO37)*(1+HP37)*(1+HQ37)*(1+HR37))^(1/(11)))-1</f>
        <v>0</v>
      </c>
    </row>
    <row r="38" spans="1:227" x14ac:dyDescent="0.2">
      <c r="F38" s="85"/>
      <c r="G38" s="304"/>
      <c r="H38" s="304"/>
      <c r="I38" s="304"/>
      <c r="J38" s="304"/>
      <c r="K38" s="304"/>
      <c r="L38" s="304"/>
      <c r="M38" s="8"/>
      <c r="N38" s="8"/>
      <c r="O38" s="8"/>
      <c r="P38" s="8"/>
      <c r="Q38" s="38"/>
      <c r="R38" s="38"/>
      <c r="S38" s="105"/>
      <c r="Y38" s="135"/>
      <c r="Z38" s="147"/>
      <c r="AA38" s="280"/>
      <c r="AB38" s="280"/>
      <c r="AC38" s="280"/>
      <c r="AD38" s="280"/>
      <c r="AE38" s="280"/>
      <c r="AF38" s="280"/>
      <c r="AG38" s="53"/>
      <c r="AH38" s="53"/>
      <c r="AI38" s="53"/>
      <c r="AJ38" s="53"/>
      <c r="AK38" s="38"/>
      <c r="AL38" s="38"/>
      <c r="AM38" s="107"/>
      <c r="AU38" s="112"/>
      <c r="AV38" s="79"/>
      <c r="AW38" s="304"/>
      <c r="AX38" s="304"/>
      <c r="AY38" s="304"/>
      <c r="AZ38" s="304"/>
      <c r="BA38" s="304"/>
      <c r="BB38" s="304"/>
      <c r="BC38" s="8"/>
      <c r="BD38" s="8"/>
      <c r="BE38" s="8"/>
      <c r="BF38" s="8"/>
      <c r="BG38" s="38"/>
      <c r="BH38" s="38"/>
      <c r="BI38" s="105"/>
      <c r="BO38" s="112"/>
      <c r="BP38" s="117"/>
      <c r="BQ38" s="226"/>
      <c r="BR38" s="226"/>
      <c r="BS38" s="226"/>
      <c r="BT38" s="226"/>
      <c r="BU38" s="226"/>
      <c r="BV38" s="226"/>
      <c r="BW38" s="8"/>
      <c r="BX38" s="14"/>
      <c r="BY38" s="8"/>
      <c r="BZ38" s="8"/>
      <c r="CA38" s="44"/>
      <c r="CB38" s="44"/>
      <c r="CC38" s="105"/>
      <c r="CK38" s="112"/>
      <c r="CL38" s="117"/>
      <c r="CM38" s="226"/>
      <c r="CN38" s="226"/>
      <c r="CO38" s="226"/>
      <c r="CP38" s="226"/>
      <c r="CQ38" s="226"/>
      <c r="CR38" s="226"/>
      <c r="CS38" s="8"/>
      <c r="CT38" s="8"/>
      <c r="CU38" s="8"/>
      <c r="CV38" s="8"/>
      <c r="CW38" s="38"/>
      <c r="CX38" s="38"/>
      <c r="CY38" s="105"/>
      <c r="DE38" s="112"/>
      <c r="DF38" s="117"/>
      <c r="DG38" s="226"/>
      <c r="DH38" s="226"/>
      <c r="DI38" s="226"/>
      <c r="DJ38" s="226"/>
      <c r="DK38" s="226"/>
      <c r="DL38" s="226"/>
      <c r="DM38" s="8"/>
      <c r="DN38" s="8"/>
      <c r="DO38" s="8"/>
      <c r="DP38" s="8"/>
      <c r="DQ38" s="38"/>
      <c r="DR38" s="38"/>
      <c r="DS38" s="105"/>
      <c r="EA38" s="112"/>
      <c r="EB38" s="117"/>
      <c r="EC38" s="226"/>
      <c r="ED38" s="226"/>
      <c r="EE38" s="226"/>
      <c r="EF38" s="226"/>
      <c r="EG38" s="226"/>
      <c r="EH38" s="226"/>
      <c r="EI38" s="8"/>
      <c r="EJ38" s="8"/>
      <c r="EK38" s="8"/>
      <c r="EL38" s="8"/>
      <c r="EM38" s="38"/>
      <c r="EN38" s="38"/>
      <c r="EO38" s="105"/>
      <c r="EW38" s="135"/>
      <c r="EX38" s="147"/>
      <c r="EY38" s="280"/>
      <c r="EZ38" s="280"/>
      <c r="FA38" s="280"/>
      <c r="FB38" s="280"/>
      <c r="FC38" s="280"/>
      <c r="FD38" s="280"/>
      <c r="FE38" s="53"/>
      <c r="FF38" s="53"/>
      <c r="FG38" s="53"/>
      <c r="FH38" s="53"/>
      <c r="FI38" s="65"/>
      <c r="FJ38" s="65"/>
      <c r="FK38" s="107"/>
      <c r="FM38" s="92"/>
      <c r="FN38" s="27"/>
      <c r="FO38" s="27"/>
      <c r="FP38" s="27"/>
      <c r="FQ38" s="135"/>
      <c r="FR38" s="147"/>
      <c r="FS38" s="280"/>
      <c r="FT38" s="280"/>
      <c r="FU38" s="280"/>
      <c r="FV38" s="280"/>
      <c r="FW38" s="280"/>
      <c r="FX38" s="280"/>
      <c r="FY38" s="53"/>
      <c r="FZ38" s="53"/>
      <c r="GA38" s="53"/>
      <c r="GB38" s="53"/>
      <c r="GC38" s="65"/>
      <c r="GD38" s="65"/>
      <c r="GE38" s="107"/>
      <c r="GG38" s="92"/>
      <c r="GH38" s="27"/>
      <c r="GI38" s="27"/>
      <c r="GJ38" s="27"/>
      <c r="GK38" s="135"/>
      <c r="GL38" s="147"/>
      <c r="GM38" s="280"/>
      <c r="GN38" s="280"/>
      <c r="GO38" s="280"/>
      <c r="GP38" s="280"/>
      <c r="GQ38" s="280"/>
      <c r="GR38" s="280"/>
      <c r="GS38" s="53"/>
      <c r="GT38" s="53"/>
      <c r="GU38" s="53"/>
      <c r="GV38" s="53"/>
      <c r="GW38" s="65"/>
      <c r="GX38" s="65"/>
      <c r="GY38" s="107"/>
      <c r="HA38" s="92"/>
      <c r="HB38" s="27"/>
      <c r="HC38" s="27"/>
      <c r="HD38" s="27"/>
      <c r="HE38" s="135"/>
      <c r="HF38" s="147"/>
      <c r="HG38" s="280"/>
      <c r="HH38" s="280"/>
      <c r="HI38" s="280"/>
      <c r="HJ38" s="280"/>
      <c r="HK38" s="280"/>
      <c r="HL38" s="280"/>
      <c r="HM38" s="53"/>
      <c r="HN38" s="53"/>
      <c r="HO38" s="53"/>
      <c r="HP38" s="53"/>
      <c r="HQ38" s="65"/>
      <c r="HR38" s="65"/>
      <c r="HS38" s="107"/>
    </row>
    <row r="39" spans="1:227" x14ac:dyDescent="0.2">
      <c r="B39" s="97" t="s">
        <v>76</v>
      </c>
      <c r="C39" s="286"/>
      <c r="D39" s="286"/>
      <c r="E39" s="286"/>
      <c r="F39" s="85"/>
      <c r="G39" s="304"/>
      <c r="H39" s="304"/>
      <c r="I39" s="304"/>
      <c r="J39" s="304"/>
      <c r="K39" s="304"/>
      <c r="L39" s="304"/>
      <c r="M39" s="8"/>
      <c r="N39" s="8"/>
      <c r="O39" s="8"/>
      <c r="P39" s="8"/>
      <c r="Q39" s="38"/>
      <c r="R39" s="38"/>
      <c r="S39" s="105"/>
      <c r="U39" s="97" t="s">
        <v>76</v>
      </c>
      <c r="V39" s="286"/>
      <c r="W39" s="286"/>
      <c r="X39" s="286"/>
      <c r="Y39" s="112"/>
      <c r="Z39" s="147"/>
      <c r="AA39" s="280"/>
      <c r="AB39" s="280"/>
      <c r="AC39" s="280"/>
      <c r="AD39" s="280"/>
      <c r="AE39" s="280"/>
      <c r="AF39" s="280"/>
      <c r="AG39" s="53"/>
      <c r="AH39" s="53"/>
      <c r="AI39" s="53"/>
      <c r="AJ39" s="53"/>
      <c r="AK39" s="38"/>
      <c r="AL39" s="38"/>
      <c r="AM39" s="107"/>
      <c r="AO39" s="97" t="s">
        <v>76</v>
      </c>
      <c r="AP39" s="286"/>
      <c r="AQ39" s="286"/>
      <c r="AR39" s="286"/>
      <c r="AS39" s="286"/>
      <c r="AT39" s="286"/>
      <c r="AU39" s="112"/>
      <c r="AV39" s="79"/>
      <c r="AW39" s="304"/>
      <c r="AX39" s="304"/>
      <c r="AY39" s="304"/>
      <c r="AZ39" s="304"/>
      <c r="BA39" s="304"/>
      <c r="BB39" s="304"/>
      <c r="BC39" s="8"/>
      <c r="BD39" s="8"/>
      <c r="BE39" s="8"/>
      <c r="BF39" s="8"/>
      <c r="BG39" s="38"/>
      <c r="BH39" s="38"/>
      <c r="BI39" s="105"/>
      <c r="BK39" s="97" t="s">
        <v>76</v>
      </c>
      <c r="BL39" s="286"/>
      <c r="BM39" s="286"/>
      <c r="BN39" s="286"/>
      <c r="BO39" s="112"/>
      <c r="BP39" s="117"/>
      <c r="BQ39" s="226"/>
      <c r="BR39" s="226"/>
      <c r="BS39" s="226"/>
      <c r="BT39" s="226"/>
      <c r="BU39" s="226"/>
      <c r="BV39" s="226"/>
      <c r="BW39" s="8"/>
      <c r="BX39" s="14"/>
      <c r="BY39" s="8"/>
      <c r="BZ39" s="8"/>
      <c r="CA39" s="44"/>
      <c r="CB39" s="44"/>
      <c r="CC39" s="105"/>
      <c r="CE39" s="97" t="s">
        <v>76</v>
      </c>
      <c r="CF39" s="286"/>
      <c r="CG39" s="286"/>
      <c r="CH39" s="286"/>
      <c r="CI39" s="286"/>
      <c r="CJ39" s="286"/>
      <c r="CK39" s="112"/>
      <c r="CL39" s="117"/>
      <c r="CM39" s="226"/>
      <c r="CN39" s="226"/>
      <c r="CO39" s="226"/>
      <c r="CP39" s="226"/>
      <c r="CQ39" s="226"/>
      <c r="CR39" s="226"/>
      <c r="CS39" s="8"/>
      <c r="CT39" s="8"/>
      <c r="CU39" s="8"/>
      <c r="CV39" s="8"/>
      <c r="CW39" s="38"/>
      <c r="CX39" s="38"/>
      <c r="CY39" s="105"/>
      <c r="DA39" s="97" t="s">
        <v>76</v>
      </c>
      <c r="DB39" s="286"/>
      <c r="DC39" s="286"/>
      <c r="DD39" s="286"/>
      <c r="DE39" s="112"/>
      <c r="DF39" s="117"/>
      <c r="DG39" s="226"/>
      <c r="DH39" s="226"/>
      <c r="DI39" s="226"/>
      <c r="DJ39" s="226"/>
      <c r="DK39" s="226"/>
      <c r="DL39" s="226"/>
      <c r="DM39" s="8"/>
      <c r="DN39" s="8"/>
      <c r="DO39" s="8"/>
      <c r="DP39" s="8"/>
      <c r="DQ39" s="38"/>
      <c r="DR39" s="38"/>
      <c r="DS39" s="105"/>
      <c r="DU39" s="97" t="s">
        <v>76</v>
      </c>
      <c r="DV39" s="286"/>
      <c r="DW39" s="286"/>
      <c r="DX39" s="286"/>
      <c r="DY39" s="286"/>
      <c r="DZ39" s="286"/>
      <c r="EA39" s="112"/>
      <c r="EB39" s="117"/>
      <c r="EC39" s="226"/>
      <c r="ED39" s="226"/>
      <c r="EE39" s="226"/>
      <c r="EF39" s="226"/>
      <c r="EG39" s="226"/>
      <c r="EH39" s="226"/>
      <c r="EI39" s="8"/>
      <c r="EJ39" s="8"/>
      <c r="EK39" s="8"/>
      <c r="EL39" s="8"/>
      <c r="EM39" s="38"/>
      <c r="EN39" s="38"/>
      <c r="EO39" s="105"/>
      <c r="EQ39" s="97" t="s">
        <v>76</v>
      </c>
      <c r="ER39" s="286"/>
      <c r="ES39" s="286"/>
      <c r="ET39" s="286"/>
      <c r="EU39" s="286"/>
      <c r="EV39" s="286"/>
      <c r="EW39" s="112"/>
      <c r="EX39" s="147"/>
      <c r="EY39" s="280"/>
      <c r="EZ39" s="280"/>
      <c r="FA39" s="280"/>
      <c r="FB39" s="280"/>
      <c r="FC39" s="280"/>
      <c r="FD39" s="280"/>
      <c r="FE39" s="53"/>
      <c r="FF39" s="53"/>
      <c r="FG39" s="53"/>
      <c r="FH39" s="53"/>
      <c r="FI39" s="65"/>
      <c r="FJ39" s="65"/>
      <c r="FK39" s="107"/>
      <c r="FM39" s="97" t="s">
        <v>76</v>
      </c>
      <c r="FN39" s="286"/>
      <c r="FO39" s="286"/>
      <c r="FP39" s="286"/>
      <c r="FQ39" s="112"/>
      <c r="FR39" s="147"/>
      <c r="FS39" s="280"/>
      <c r="FT39" s="280"/>
      <c r="FU39" s="280"/>
      <c r="FV39" s="280"/>
      <c r="FW39" s="280"/>
      <c r="FX39" s="280"/>
      <c r="FY39" s="53"/>
      <c r="FZ39" s="53"/>
      <c r="GA39" s="53"/>
      <c r="GB39" s="53"/>
      <c r="GC39" s="65"/>
      <c r="GD39" s="65"/>
      <c r="GE39" s="107"/>
      <c r="GG39" s="97" t="s">
        <v>76</v>
      </c>
      <c r="GH39" s="286"/>
      <c r="GI39" s="286"/>
      <c r="GJ39" s="286"/>
      <c r="GK39" s="112"/>
      <c r="GL39" s="147"/>
      <c r="GM39" s="280"/>
      <c r="GN39" s="280"/>
      <c r="GO39" s="280"/>
      <c r="GP39" s="280"/>
      <c r="GQ39" s="280"/>
      <c r="GR39" s="280"/>
      <c r="GS39" s="53"/>
      <c r="GT39" s="53"/>
      <c r="GU39" s="53"/>
      <c r="GV39" s="53"/>
      <c r="GW39" s="65"/>
      <c r="GX39" s="65"/>
      <c r="GY39" s="107"/>
      <c r="HA39" s="97" t="s">
        <v>76</v>
      </c>
      <c r="HB39" s="286"/>
      <c r="HC39" s="286"/>
      <c r="HD39" s="286"/>
      <c r="HE39" s="112"/>
      <c r="HF39" s="147"/>
      <c r="HG39" s="280"/>
      <c r="HH39" s="280"/>
      <c r="HI39" s="280"/>
      <c r="HJ39" s="280"/>
      <c r="HK39" s="280"/>
      <c r="HL39" s="280"/>
      <c r="HM39" s="53"/>
      <c r="HN39" s="53"/>
      <c r="HO39" s="53"/>
      <c r="HP39" s="53"/>
      <c r="HQ39" s="65"/>
      <c r="HR39" s="65"/>
      <c r="HS39" s="107"/>
    </row>
    <row r="40" spans="1:227" x14ac:dyDescent="0.2">
      <c r="B40" s="92" t="s">
        <v>77</v>
      </c>
      <c r="F40" s="85">
        <f>F14+F23</f>
        <v>0.60000000000000009</v>
      </c>
      <c r="G40" s="304"/>
      <c r="H40" s="304"/>
      <c r="I40" s="304"/>
      <c r="J40" s="304"/>
      <c r="K40" s="304"/>
      <c r="L40" s="304"/>
      <c r="M40" s="8"/>
      <c r="N40" s="8"/>
      <c r="O40" s="8"/>
      <c r="P40" s="8"/>
      <c r="Q40" s="38"/>
      <c r="R40" s="38"/>
      <c r="S40" s="105"/>
      <c r="U40" s="92" t="s">
        <v>77</v>
      </c>
      <c r="Y40" s="112">
        <f>Y14+Y23</f>
        <v>0.72</v>
      </c>
      <c r="Z40" s="147"/>
      <c r="AA40" s="280"/>
      <c r="AB40" s="280"/>
      <c r="AC40" s="280"/>
      <c r="AD40" s="280"/>
      <c r="AE40" s="280"/>
      <c r="AF40" s="280"/>
      <c r="AG40" s="53"/>
      <c r="AH40" s="53"/>
      <c r="AI40" s="53"/>
      <c r="AJ40" s="53"/>
      <c r="AK40" s="38"/>
      <c r="AL40" s="38"/>
      <c r="AM40" s="107"/>
      <c r="AO40" s="92" t="s">
        <v>77</v>
      </c>
      <c r="AP40" s="27"/>
      <c r="AQ40" s="27"/>
      <c r="AR40" s="27"/>
      <c r="AS40" s="27"/>
      <c r="AT40" s="27"/>
      <c r="AU40" s="112">
        <f>AU14+AU23</f>
        <v>0.7</v>
      </c>
      <c r="AV40" s="79"/>
      <c r="AW40" s="304"/>
      <c r="AX40" s="304"/>
      <c r="AY40" s="304"/>
      <c r="AZ40" s="304"/>
      <c r="BA40" s="304"/>
      <c r="BB40" s="304"/>
      <c r="BC40" s="8"/>
      <c r="BD40" s="8"/>
      <c r="BE40" s="8"/>
      <c r="BF40" s="8"/>
      <c r="BG40" s="38"/>
      <c r="BH40" s="38"/>
      <c r="BI40" s="105"/>
      <c r="BK40" s="92" t="s">
        <v>77</v>
      </c>
      <c r="BO40" s="112">
        <f>BO14+BO23</f>
        <v>0.75049999999999994</v>
      </c>
      <c r="BP40" s="117"/>
      <c r="BQ40" s="226"/>
      <c r="BR40" s="226"/>
      <c r="BS40" s="226"/>
      <c r="BT40" s="226"/>
      <c r="BU40" s="226"/>
      <c r="BV40" s="226"/>
      <c r="BW40" s="8"/>
      <c r="BX40" s="14"/>
      <c r="BY40" s="8"/>
      <c r="BZ40" s="8"/>
      <c r="CA40" s="44"/>
      <c r="CB40" s="44"/>
      <c r="CC40" s="105"/>
      <c r="CE40" s="92" t="s">
        <v>77</v>
      </c>
      <c r="CK40" s="112">
        <f>CK14+CK23</f>
        <v>0.73819999999999997</v>
      </c>
      <c r="CL40" s="117"/>
      <c r="CM40" s="226"/>
      <c r="CN40" s="226"/>
      <c r="CO40" s="226"/>
      <c r="CP40" s="226"/>
      <c r="CQ40" s="226"/>
      <c r="CR40" s="226"/>
      <c r="CS40" s="8"/>
      <c r="CT40" s="8"/>
      <c r="CU40" s="8"/>
      <c r="CV40" s="8"/>
      <c r="CW40" s="38"/>
      <c r="CX40" s="38"/>
      <c r="CY40" s="105"/>
      <c r="DA40" s="92" t="s">
        <v>77</v>
      </c>
      <c r="DE40" s="112">
        <f>DE14+DE23</f>
        <v>0.6</v>
      </c>
      <c r="DF40" s="117"/>
      <c r="DG40" s="226"/>
      <c r="DH40" s="226"/>
      <c r="DI40" s="226"/>
      <c r="DJ40" s="226"/>
      <c r="DK40" s="226"/>
      <c r="DL40" s="226"/>
      <c r="DM40" s="8"/>
      <c r="DN40" s="8"/>
      <c r="DO40" s="8"/>
      <c r="DP40" s="8"/>
      <c r="DQ40" s="38"/>
      <c r="DR40" s="38"/>
      <c r="DS40" s="105"/>
      <c r="DU40" s="92" t="s">
        <v>77</v>
      </c>
      <c r="EA40" s="112">
        <f>EA14+EA23</f>
        <v>0.61580000000000001</v>
      </c>
      <c r="EB40" s="117"/>
      <c r="EC40" s="226"/>
      <c r="ED40" s="226"/>
      <c r="EE40" s="226"/>
      <c r="EF40" s="226"/>
      <c r="EG40" s="226"/>
      <c r="EH40" s="226"/>
      <c r="EI40" s="8"/>
      <c r="EJ40" s="8"/>
      <c r="EK40" s="8"/>
      <c r="EL40" s="8"/>
      <c r="EM40" s="38"/>
      <c r="EN40" s="38"/>
      <c r="EO40" s="105"/>
      <c r="EQ40" s="92" t="s">
        <v>77</v>
      </c>
      <c r="EW40" s="112">
        <f>EW14+EW23</f>
        <v>0.78210000000000002</v>
      </c>
      <c r="EX40" s="147"/>
      <c r="EY40" s="280"/>
      <c r="EZ40" s="280"/>
      <c r="FA40" s="280"/>
      <c r="FB40" s="280"/>
      <c r="FC40" s="280"/>
      <c r="FD40" s="280"/>
      <c r="FE40" s="53"/>
      <c r="FF40" s="53"/>
      <c r="FG40" s="53"/>
      <c r="FH40" s="53"/>
      <c r="FI40" s="65"/>
      <c r="FJ40" s="65"/>
      <c r="FK40" s="107"/>
      <c r="FM40" s="92" t="s">
        <v>77</v>
      </c>
      <c r="FN40" s="27"/>
      <c r="FO40" s="27"/>
      <c r="FP40" s="27"/>
      <c r="FQ40" s="112">
        <f>FQ14+FQ23</f>
        <v>0.60000000000000009</v>
      </c>
      <c r="FR40" s="147"/>
      <c r="FS40" s="280"/>
      <c r="FT40" s="280"/>
      <c r="FU40" s="280"/>
      <c r="FV40" s="280"/>
      <c r="FW40" s="280"/>
      <c r="FX40" s="280"/>
      <c r="FY40" s="53"/>
      <c r="FZ40" s="53"/>
      <c r="GA40" s="53"/>
      <c r="GB40" s="53"/>
      <c r="GC40" s="65"/>
      <c r="GD40" s="65"/>
      <c r="GE40" s="107"/>
      <c r="GG40" s="92" t="s">
        <v>77</v>
      </c>
      <c r="GH40" s="27"/>
      <c r="GI40" s="27"/>
      <c r="GJ40" s="27"/>
      <c r="GK40" s="112">
        <f>GK14+GK23</f>
        <v>0.6</v>
      </c>
      <c r="GL40" s="147"/>
      <c r="GM40" s="280"/>
      <c r="GN40" s="280"/>
      <c r="GO40" s="280"/>
      <c r="GP40" s="280"/>
      <c r="GQ40" s="280"/>
      <c r="GR40" s="280"/>
      <c r="GS40" s="53"/>
      <c r="GT40" s="53"/>
      <c r="GU40" s="53"/>
      <c r="GV40" s="53"/>
      <c r="GW40" s="65"/>
      <c r="GX40" s="65"/>
      <c r="GY40" s="107"/>
      <c r="HA40" s="92" t="s">
        <v>77</v>
      </c>
      <c r="HB40" s="27"/>
      <c r="HC40" s="27"/>
      <c r="HD40" s="27"/>
      <c r="HE40" s="112">
        <f>HE14+HE23</f>
        <v>0.60000000000000009</v>
      </c>
      <c r="HF40" s="147"/>
      <c r="HG40" s="280"/>
      <c r="HH40" s="280"/>
      <c r="HI40" s="280"/>
      <c r="HJ40" s="280"/>
      <c r="HK40" s="280"/>
      <c r="HL40" s="280"/>
      <c r="HM40" s="53"/>
      <c r="HN40" s="53"/>
      <c r="HO40" s="53"/>
      <c r="HP40" s="53"/>
      <c r="HQ40" s="65"/>
      <c r="HR40" s="65"/>
      <c r="HS40" s="107"/>
    </row>
    <row r="41" spans="1:227" x14ac:dyDescent="0.2">
      <c r="B41" s="92" t="s">
        <v>3</v>
      </c>
      <c r="F41" s="85">
        <f>F31</f>
        <v>0.4</v>
      </c>
      <c r="G41" s="304"/>
      <c r="H41" s="304"/>
      <c r="I41" s="304"/>
      <c r="J41" s="304"/>
      <c r="K41" s="304"/>
      <c r="L41" s="304"/>
      <c r="M41" s="8"/>
      <c r="N41" s="8"/>
      <c r="O41" s="8"/>
      <c r="P41" s="8"/>
      <c r="Q41" s="38"/>
      <c r="R41" s="38"/>
      <c r="S41" s="105"/>
      <c r="U41" s="92" t="s">
        <v>3</v>
      </c>
      <c r="Y41" s="112">
        <f>Y31</f>
        <v>0.28000000000000003</v>
      </c>
      <c r="Z41" s="147"/>
      <c r="AA41" s="280"/>
      <c r="AB41" s="280"/>
      <c r="AC41" s="280"/>
      <c r="AD41" s="280"/>
      <c r="AE41" s="280"/>
      <c r="AF41" s="280"/>
      <c r="AG41" s="53"/>
      <c r="AH41" s="53"/>
      <c r="AI41" s="53"/>
      <c r="AJ41" s="53"/>
      <c r="AK41" s="38"/>
      <c r="AL41" s="38"/>
      <c r="AM41" s="107"/>
      <c r="AO41" s="92" t="s">
        <v>3</v>
      </c>
      <c r="AP41" s="27"/>
      <c r="AQ41" s="27"/>
      <c r="AR41" s="27"/>
      <c r="AS41" s="27"/>
      <c r="AT41" s="27"/>
      <c r="AU41" s="112">
        <f>AU31</f>
        <v>0.3</v>
      </c>
      <c r="AV41" s="79"/>
      <c r="AW41" s="304"/>
      <c r="AX41" s="304"/>
      <c r="AY41" s="304"/>
      <c r="AZ41" s="304"/>
      <c r="BA41" s="304"/>
      <c r="BB41" s="304"/>
      <c r="BC41" s="8"/>
      <c r="BD41" s="8"/>
      <c r="BE41" s="8"/>
      <c r="BF41" s="8"/>
      <c r="BG41" s="38"/>
      <c r="BH41" s="38"/>
      <c r="BI41" s="105"/>
      <c r="BK41" s="92" t="s">
        <v>3</v>
      </c>
      <c r="BO41" s="112">
        <f>BO31</f>
        <v>0.10969999999999999</v>
      </c>
      <c r="BP41" s="117"/>
      <c r="BQ41" s="226"/>
      <c r="BR41" s="226"/>
      <c r="BS41" s="226"/>
      <c r="BT41" s="226"/>
      <c r="BU41" s="226"/>
      <c r="BV41" s="226"/>
      <c r="BW41" s="8"/>
      <c r="BX41" s="14"/>
      <c r="BY41" s="8"/>
      <c r="BZ41" s="8"/>
      <c r="CA41" s="44"/>
      <c r="CB41" s="44"/>
      <c r="CC41" s="105"/>
      <c r="CE41" s="92" t="s">
        <v>3</v>
      </c>
      <c r="CK41" s="112">
        <f>CK31</f>
        <v>0.17170000000000002</v>
      </c>
      <c r="CL41" s="117"/>
      <c r="CM41" s="226"/>
      <c r="CN41" s="226"/>
      <c r="CO41" s="226"/>
      <c r="CP41" s="226"/>
      <c r="CQ41" s="226"/>
      <c r="CR41" s="226"/>
      <c r="CS41" s="8"/>
      <c r="CT41" s="8"/>
      <c r="CU41" s="8"/>
      <c r="CV41" s="8"/>
      <c r="CW41" s="38"/>
      <c r="CX41" s="38"/>
      <c r="CY41" s="105"/>
      <c r="DA41" s="92" t="s">
        <v>3</v>
      </c>
      <c r="DE41" s="112">
        <f>DE31</f>
        <v>0.4</v>
      </c>
      <c r="DF41" s="117"/>
      <c r="DG41" s="226"/>
      <c r="DH41" s="226"/>
      <c r="DI41" s="226"/>
      <c r="DJ41" s="226"/>
      <c r="DK41" s="226"/>
      <c r="DL41" s="226"/>
      <c r="DM41" s="8"/>
      <c r="DN41" s="8"/>
      <c r="DO41" s="8"/>
      <c r="DP41" s="8"/>
      <c r="DQ41" s="38"/>
      <c r="DR41" s="38"/>
      <c r="DS41" s="105"/>
      <c r="DU41" s="92" t="s">
        <v>3</v>
      </c>
      <c r="EA41" s="112">
        <f>EA31</f>
        <v>0.38419999999999999</v>
      </c>
      <c r="EB41" s="117"/>
      <c r="EC41" s="226"/>
      <c r="ED41" s="226"/>
      <c r="EE41" s="226"/>
      <c r="EF41" s="226"/>
      <c r="EG41" s="226"/>
      <c r="EH41" s="226"/>
      <c r="EI41" s="8"/>
      <c r="EJ41" s="8"/>
      <c r="EK41" s="8"/>
      <c r="EL41" s="8"/>
      <c r="EM41" s="38"/>
      <c r="EN41" s="38"/>
      <c r="EO41" s="105"/>
      <c r="EQ41" s="92" t="s">
        <v>3</v>
      </c>
      <c r="EW41" s="112">
        <f>EW31</f>
        <v>0.10779999999999999</v>
      </c>
      <c r="EX41" s="147"/>
      <c r="EY41" s="280"/>
      <c r="EZ41" s="280"/>
      <c r="FA41" s="280"/>
      <c r="FB41" s="280"/>
      <c r="FC41" s="280"/>
      <c r="FD41" s="280"/>
      <c r="FE41" s="53"/>
      <c r="FF41" s="53"/>
      <c r="FG41" s="53"/>
      <c r="FH41" s="53"/>
      <c r="FI41" s="65"/>
      <c r="FJ41" s="65"/>
      <c r="FK41" s="107"/>
      <c r="FM41" s="92" t="s">
        <v>3</v>
      </c>
      <c r="FN41" s="27"/>
      <c r="FO41" s="27"/>
      <c r="FP41" s="27"/>
      <c r="FQ41" s="112">
        <f>FQ31</f>
        <v>0.4</v>
      </c>
      <c r="FR41" s="147"/>
      <c r="FS41" s="280"/>
      <c r="FT41" s="280"/>
      <c r="FU41" s="280"/>
      <c r="FV41" s="280"/>
      <c r="FW41" s="280"/>
      <c r="FX41" s="280"/>
      <c r="FY41" s="53"/>
      <c r="FZ41" s="53"/>
      <c r="GA41" s="53"/>
      <c r="GB41" s="53"/>
      <c r="GC41" s="65"/>
      <c r="GD41" s="65"/>
      <c r="GE41" s="107"/>
      <c r="GG41" s="92" t="s">
        <v>3</v>
      </c>
      <c r="GH41" s="27"/>
      <c r="GI41" s="27"/>
      <c r="GJ41" s="27"/>
      <c r="GK41" s="112">
        <f>GK31</f>
        <v>0.4</v>
      </c>
      <c r="GL41" s="147"/>
      <c r="GM41" s="280"/>
      <c r="GN41" s="280"/>
      <c r="GO41" s="280"/>
      <c r="GP41" s="280"/>
      <c r="GQ41" s="280"/>
      <c r="GR41" s="280"/>
      <c r="GS41" s="53"/>
      <c r="GT41" s="53"/>
      <c r="GU41" s="53"/>
      <c r="GV41" s="53"/>
      <c r="GW41" s="65"/>
      <c r="GX41" s="65"/>
      <c r="GY41" s="107"/>
      <c r="HA41" s="92" t="s">
        <v>3</v>
      </c>
      <c r="HB41" s="27"/>
      <c r="HC41" s="27"/>
      <c r="HD41" s="27"/>
      <c r="HE41" s="112">
        <f>HE31</f>
        <v>0.4</v>
      </c>
      <c r="HF41" s="147"/>
      <c r="HG41" s="280"/>
      <c r="HH41" s="280"/>
      <c r="HI41" s="280"/>
      <c r="HJ41" s="280"/>
      <c r="HK41" s="280"/>
      <c r="HL41" s="280"/>
      <c r="HM41" s="53"/>
      <c r="HN41" s="53"/>
      <c r="HO41" s="53"/>
      <c r="HP41" s="53"/>
      <c r="HQ41" s="65"/>
      <c r="HR41" s="65"/>
      <c r="HS41" s="107"/>
    </row>
    <row r="42" spans="1:227" x14ac:dyDescent="0.2">
      <c r="B42" s="92" t="s">
        <v>12</v>
      </c>
      <c r="F42" s="85">
        <f>F37</f>
        <v>0</v>
      </c>
      <c r="G42" s="304"/>
      <c r="H42" s="304"/>
      <c r="I42" s="304"/>
      <c r="J42" s="304"/>
      <c r="K42" s="304"/>
      <c r="L42" s="304"/>
      <c r="M42" s="8"/>
      <c r="N42" s="8"/>
      <c r="O42" s="8"/>
      <c r="P42" s="8"/>
      <c r="Q42" s="38"/>
      <c r="R42" s="38"/>
      <c r="S42" s="105"/>
      <c r="U42" s="92" t="s">
        <v>12</v>
      </c>
      <c r="Y42" s="112">
        <f>Y37</f>
        <v>0</v>
      </c>
      <c r="Z42" s="147"/>
      <c r="AA42" s="280"/>
      <c r="AB42" s="280"/>
      <c r="AC42" s="280"/>
      <c r="AD42" s="280"/>
      <c r="AE42" s="280"/>
      <c r="AF42" s="280"/>
      <c r="AG42" s="53"/>
      <c r="AH42" s="53"/>
      <c r="AI42" s="53"/>
      <c r="AJ42" s="53"/>
      <c r="AK42" s="38"/>
      <c r="AL42" s="38"/>
      <c r="AM42" s="107"/>
      <c r="AO42" s="92" t="s">
        <v>12</v>
      </c>
      <c r="AP42" s="27"/>
      <c r="AQ42" s="27"/>
      <c r="AR42" s="27"/>
      <c r="AS42" s="27"/>
      <c r="AT42" s="27"/>
      <c r="AU42" s="112">
        <f>AU37</f>
        <v>0</v>
      </c>
      <c r="AV42" s="79"/>
      <c r="AW42" s="304"/>
      <c r="AX42" s="304"/>
      <c r="AY42" s="304"/>
      <c r="AZ42" s="304"/>
      <c r="BA42" s="304"/>
      <c r="BB42" s="304"/>
      <c r="BC42" s="8"/>
      <c r="BD42" s="8"/>
      <c r="BE42" s="8"/>
      <c r="BF42" s="8"/>
      <c r="BG42" s="38"/>
      <c r="BH42" s="38"/>
      <c r="BI42" s="105"/>
      <c r="BK42" s="92" t="s">
        <v>12</v>
      </c>
      <c r="BO42" s="112">
        <f>BO37</f>
        <v>0.13980000000000001</v>
      </c>
      <c r="BP42" s="117"/>
      <c r="BQ42" s="226"/>
      <c r="BR42" s="226"/>
      <c r="BS42" s="226"/>
      <c r="BT42" s="226"/>
      <c r="BU42" s="226"/>
      <c r="BV42" s="226"/>
      <c r="BW42" s="8"/>
      <c r="BX42" s="14"/>
      <c r="BY42" s="8"/>
      <c r="BZ42" s="8"/>
      <c r="CA42" s="44"/>
      <c r="CB42" s="44"/>
      <c r="CC42" s="105"/>
      <c r="CE42" s="92" t="s">
        <v>12</v>
      </c>
      <c r="CK42" s="112">
        <f>CK37</f>
        <v>9.01E-2</v>
      </c>
      <c r="CL42" s="117"/>
      <c r="CM42" s="226"/>
      <c r="CN42" s="226"/>
      <c r="CO42" s="226"/>
      <c r="CP42" s="226"/>
      <c r="CQ42" s="226"/>
      <c r="CR42" s="226"/>
      <c r="CS42" s="8"/>
      <c r="CT42" s="8"/>
      <c r="CU42" s="8"/>
      <c r="CV42" s="8"/>
      <c r="CW42" s="38"/>
      <c r="CX42" s="38"/>
      <c r="CY42" s="105"/>
      <c r="DA42" s="92" t="s">
        <v>12</v>
      </c>
      <c r="DE42" s="112">
        <f>DE37</f>
        <v>0</v>
      </c>
      <c r="DF42" s="117"/>
      <c r="DG42" s="226"/>
      <c r="DH42" s="226"/>
      <c r="DI42" s="226"/>
      <c r="DJ42" s="226"/>
      <c r="DK42" s="226"/>
      <c r="DL42" s="226"/>
      <c r="DM42" s="8"/>
      <c r="DN42" s="8"/>
      <c r="DO42" s="8"/>
      <c r="DP42" s="8"/>
      <c r="DQ42" s="38"/>
      <c r="DR42" s="38"/>
      <c r="DS42" s="105"/>
      <c r="DU42" s="92" t="s">
        <v>12</v>
      </c>
      <c r="EA42" s="112">
        <f>EA37</f>
        <v>0</v>
      </c>
      <c r="EB42" s="117"/>
      <c r="EC42" s="226"/>
      <c r="ED42" s="226"/>
      <c r="EE42" s="226"/>
      <c r="EF42" s="226"/>
      <c r="EG42" s="226"/>
      <c r="EH42" s="226"/>
      <c r="EI42" s="8"/>
      <c r="EJ42" s="8"/>
      <c r="EK42" s="8"/>
      <c r="EL42" s="8"/>
      <c r="EM42" s="38"/>
      <c r="EN42" s="38"/>
      <c r="EO42" s="105"/>
      <c r="EQ42" s="92" t="s">
        <v>12</v>
      </c>
      <c r="EW42" s="112">
        <f>EW37</f>
        <v>0.1101</v>
      </c>
      <c r="EX42" s="147"/>
      <c r="EY42" s="280"/>
      <c r="EZ42" s="280"/>
      <c r="FA42" s="280"/>
      <c r="FB42" s="280"/>
      <c r="FC42" s="280"/>
      <c r="FD42" s="280"/>
      <c r="FE42" s="53"/>
      <c r="FF42" s="53"/>
      <c r="FG42" s="53"/>
      <c r="FH42" s="53"/>
      <c r="FI42" s="65"/>
      <c r="FJ42" s="65"/>
      <c r="FK42" s="107"/>
      <c r="FM42" s="92" t="s">
        <v>12</v>
      </c>
      <c r="FN42" s="27"/>
      <c r="FO42" s="27"/>
      <c r="FP42" s="27"/>
      <c r="FQ42" s="112">
        <f>FQ37</f>
        <v>0</v>
      </c>
      <c r="FR42" s="147"/>
      <c r="FS42" s="280"/>
      <c r="FT42" s="280"/>
      <c r="FU42" s="280"/>
      <c r="FV42" s="280"/>
      <c r="FW42" s="280"/>
      <c r="FX42" s="280"/>
      <c r="FY42" s="53"/>
      <c r="FZ42" s="53"/>
      <c r="GA42" s="53"/>
      <c r="GB42" s="53"/>
      <c r="GC42" s="65"/>
      <c r="GD42" s="65"/>
      <c r="GE42" s="107"/>
      <c r="GG42" s="92" t="s">
        <v>12</v>
      </c>
      <c r="GH42" s="27"/>
      <c r="GI42" s="27"/>
      <c r="GJ42" s="27"/>
      <c r="GK42" s="112">
        <f>GK37</f>
        <v>0</v>
      </c>
      <c r="GL42" s="147"/>
      <c r="GM42" s="280"/>
      <c r="GN42" s="280"/>
      <c r="GO42" s="280"/>
      <c r="GP42" s="280"/>
      <c r="GQ42" s="280"/>
      <c r="GR42" s="280"/>
      <c r="GS42" s="53"/>
      <c r="GT42" s="53"/>
      <c r="GU42" s="53"/>
      <c r="GV42" s="53"/>
      <c r="GW42" s="65"/>
      <c r="GX42" s="65"/>
      <c r="GY42" s="107"/>
      <c r="HA42" s="92" t="s">
        <v>12</v>
      </c>
      <c r="HB42" s="27"/>
      <c r="HC42" s="27"/>
      <c r="HD42" s="27"/>
      <c r="HE42" s="112">
        <f>HE37</f>
        <v>0</v>
      </c>
      <c r="HF42" s="147"/>
      <c r="HG42" s="280"/>
      <c r="HH42" s="280"/>
      <c r="HI42" s="280"/>
      <c r="HJ42" s="280"/>
      <c r="HK42" s="280"/>
      <c r="HL42" s="280"/>
      <c r="HM42" s="53"/>
      <c r="HN42" s="53"/>
      <c r="HO42" s="53"/>
      <c r="HP42" s="53"/>
      <c r="HQ42" s="65"/>
      <c r="HR42" s="65"/>
      <c r="HS42" s="107"/>
    </row>
    <row r="43" spans="1:227" s="10" customFormat="1" x14ac:dyDescent="0.2">
      <c r="B43" s="195" t="s">
        <v>10</v>
      </c>
      <c r="C43" s="287"/>
      <c r="D43" s="287"/>
      <c r="E43" s="287"/>
      <c r="F43" s="200">
        <f>SUM(F$31,F$23,F$14,F$37)</f>
        <v>1</v>
      </c>
      <c r="G43" s="324"/>
      <c r="H43" s="324"/>
      <c r="I43" s="324"/>
      <c r="J43" s="324"/>
      <c r="K43" s="324"/>
      <c r="L43" s="324"/>
      <c r="M43" s="13"/>
      <c r="N43" s="13"/>
      <c r="O43" s="13"/>
      <c r="P43" s="13"/>
      <c r="Q43" s="40"/>
      <c r="R43" s="40"/>
      <c r="S43" s="40"/>
      <c r="T43" s="171"/>
      <c r="U43" s="195" t="s">
        <v>10</v>
      </c>
      <c r="V43" s="287"/>
      <c r="W43" s="287"/>
      <c r="X43" s="287"/>
      <c r="Y43" s="196">
        <f>SUM(Y$31,Y$23,Y$14,Y$37)</f>
        <v>1</v>
      </c>
      <c r="Z43" s="197"/>
      <c r="AA43" s="54"/>
      <c r="AB43" s="54"/>
      <c r="AC43" s="54"/>
      <c r="AD43" s="54"/>
      <c r="AE43" s="54"/>
      <c r="AF43" s="54"/>
      <c r="AG43" s="54"/>
      <c r="AH43" s="54"/>
      <c r="AI43" s="54"/>
      <c r="AJ43" s="54"/>
      <c r="AK43" s="40"/>
      <c r="AL43" s="40"/>
      <c r="AM43" s="66"/>
      <c r="AN43" s="171"/>
      <c r="AO43" s="195" t="s">
        <v>10</v>
      </c>
      <c r="AP43" s="287"/>
      <c r="AQ43" s="287"/>
      <c r="AR43" s="287"/>
      <c r="AS43" s="287"/>
      <c r="AT43" s="287"/>
      <c r="AU43" s="196">
        <f>SUM(AU$31,AU$23,AU$14,AU$37)</f>
        <v>1</v>
      </c>
      <c r="AV43" s="199"/>
      <c r="AW43" s="305"/>
      <c r="AX43" s="305"/>
      <c r="AY43" s="305"/>
      <c r="AZ43" s="305"/>
      <c r="BA43" s="305"/>
      <c r="BB43" s="305"/>
      <c r="BC43" s="13"/>
      <c r="BD43" s="13"/>
      <c r="BE43" s="13"/>
      <c r="BF43" s="13"/>
      <c r="BG43" s="40"/>
      <c r="BH43" s="40"/>
      <c r="BI43" s="40"/>
      <c r="BK43" s="195" t="s">
        <v>10</v>
      </c>
      <c r="BL43" s="287"/>
      <c r="BM43" s="287"/>
      <c r="BN43" s="287"/>
      <c r="BO43" s="196">
        <f>SUM(BO$31,BO$23,BO$14,BO$37)</f>
        <v>1</v>
      </c>
      <c r="BP43" s="198"/>
      <c r="BQ43" s="13"/>
      <c r="BR43" s="13"/>
      <c r="BS43" s="13"/>
      <c r="BT43" s="13"/>
      <c r="BU43" s="13"/>
      <c r="BV43" s="13"/>
      <c r="BW43" s="13"/>
      <c r="BX43" s="34"/>
      <c r="BY43" s="13"/>
      <c r="BZ43" s="13"/>
      <c r="CA43" s="172"/>
      <c r="CB43" s="172"/>
      <c r="CC43" s="40"/>
      <c r="CE43" s="195" t="s">
        <v>10</v>
      </c>
      <c r="CF43" s="287"/>
      <c r="CG43" s="287"/>
      <c r="CH43" s="287"/>
      <c r="CI43" s="287"/>
      <c r="CJ43" s="287"/>
      <c r="CK43" s="196">
        <f>SUM(CK$31,CK$23,CK$14,CK$37)</f>
        <v>0.99999999999999989</v>
      </c>
      <c r="CL43" s="198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40"/>
      <c r="CX43" s="40"/>
      <c r="CY43" s="40"/>
      <c r="DA43" s="195" t="s">
        <v>10</v>
      </c>
      <c r="DB43" s="287"/>
      <c r="DC43" s="287"/>
      <c r="DD43" s="287"/>
      <c r="DE43" s="196">
        <f>SUM(DE$31,DE$23,DE$14,DE$37)</f>
        <v>1</v>
      </c>
      <c r="DF43" s="198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40"/>
      <c r="DR43" s="40"/>
      <c r="DS43" s="40"/>
      <c r="DU43" s="195" t="s">
        <v>10</v>
      </c>
      <c r="DV43" s="287"/>
      <c r="DW43" s="287"/>
      <c r="DX43" s="287"/>
      <c r="DY43" s="287"/>
      <c r="DZ43" s="287"/>
      <c r="EA43" s="196">
        <f>SUM(EA$31,EA$23,EA$14,EA$37)</f>
        <v>1</v>
      </c>
      <c r="EB43" s="198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40"/>
      <c r="EN43" s="40"/>
      <c r="EO43" s="40"/>
      <c r="EQ43" s="195" t="s">
        <v>10</v>
      </c>
      <c r="ER43" s="287"/>
      <c r="ES43" s="287"/>
      <c r="ET43" s="287"/>
      <c r="EU43" s="287"/>
      <c r="EV43" s="287"/>
      <c r="EW43" s="196">
        <f>SUM(EW$31,EW$23,EW$14,EW$37)</f>
        <v>0.99999999999999989</v>
      </c>
      <c r="EX43" s="197"/>
      <c r="EY43" s="54"/>
      <c r="EZ43" s="54"/>
      <c r="FA43" s="54"/>
      <c r="FB43" s="54"/>
      <c r="FC43" s="54"/>
      <c r="FD43" s="54"/>
      <c r="FE43" s="54"/>
      <c r="FF43" s="54"/>
      <c r="FG43" s="54"/>
      <c r="FH43" s="54"/>
      <c r="FI43" s="66"/>
      <c r="FJ43" s="66"/>
      <c r="FK43" s="66"/>
      <c r="FM43" s="195" t="s">
        <v>10</v>
      </c>
      <c r="FN43" s="287"/>
      <c r="FO43" s="287"/>
      <c r="FP43" s="287"/>
      <c r="FQ43" s="196">
        <f>SUM(FQ$31,FQ$23,FQ$14,FQ$37)</f>
        <v>1</v>
      </c>
      <c r="FR43" s="197"/>
      <c r="FS43" s="54"/>
      <c r="FT43" s="54"/>
      <c r="FU43" s="54"/>
      <c r="FV43" s="54"/>
      <c r="FW43" s="54"/>
      <c r="FX43" s="54"/>
      <c r="FY43" s="54"/>
      <c r="FZ43" s="54"/>
      <c r="GA43" s="54"/>
      <c r="GB43" s="54"/>
      <c r="GC43" s="66"/>
      <c r="GD43" s="66"/>
      <c r="GE43" s="66"/>
      <c r="GG43" s="195" t="s">
        <v>10</v>
      </c>
      <c r="GH43" s="287"/>
      <c r="GI43" s="287"/>
      <c r="GJ43" s="287"/>
      <c r="GK43" s="196">
        <f>SUM(GK$31,GK$23,GK$14,GK$37)</f>
        <v>1</v>
      </c>
      <c r="GL43" s="197"/>
      <c r="GM43" s="54"/>
      <c r="GN43" s="54"/>
      <c r="GO43" s="54"/>
      <c r="GP43" s="54"/>
      <c r="GQ43" s="54"/>
      <c r="GR43" s="54"/>
      <c r="GS43" s="54"/>
      <c r="GT43" s="54"/>
      <c r="GU43" s="54"/>
      <c r="GV43" s="54"/>
      <c r="GW43" s="66"/>
      <c r="GX43" s="66"/>
      <c r="GY43" s="66"/>
      <c r="HA43" s="195" t="s">
        <v>10</v>
      </c>
      <c r="HB43" s="287"/>
      <c r="HC43" s="287"/>
      <c r="HD43" s="287"/>
      <c r="HE43" s="196">
        <f>SUM(HE$31,HE$23,HE$14,HE$37)</f>
        <v>1</v>
      </c>
      <c r="HF43" s="197"/>
      <c r="HG43" s="54"/>
      <c r="HH43" s="54"/>
      <c r="HI43" s="54"/>
      <c r="HJ43" s="54"/>
      <c r="HK43" s="54"/>
      <c r="HL43" s="54"/>
      <c r="HM43" s="54"/>
      <c r="HN43" s="54"/>
      <c r="HO43" s="54"/>
      <c r="HP43" s="54"/>
      <c r="HQ43" s="66"/>
      <c r="HR43" s="66"/>
      <c r="HS43" s="66"/>
    </row>
    <row r="44" spans="1:227" x14ac:dyDescent="0.2">
      <c r="F44" s="82"/>
      <c r="G44" s="16"/>
      <c r="H44" s="16"/>
      <c r="I44" s="16"/>
      <c r="J44" s="16"/>
      <c r="K44" s="16"/>
      <c r="L44" s="16"/>
      <c r="M44" s="8"/>
      <c r="N44" s="8"/>
      <c r="O44" s="8"/>
      <c r="P44" s="8"/>
      <c r="Q44" s="38"/>
      <c r="R44" s="38"/>
      <c r="S44" s="105"/>
      <c r="Y44" s="137"/>
      <c r="Z44" s="147"/>
      <c r="AA44" s="280"/>
      <c r="AB44" s="280"/>
      <c r="AC44" s="280"/>
      <c r="AD44" s="280"/>
      <c r="AE44" s="280"/>
      <c r="AF44" s="280"/>
      <c r="AG44" s="53"/>
      <c r="AH44" s="53"/>
      <c r="AI44" s="53"/>
      <c r="AJ44" s="53"/>
      <c r="AK44" s="38"/>
      <c r="AL44" s="38"/>
      <c r="AM44" s="65"/>
      <c r="AU44" s="88"/>
      <c r="AV44" s="117"/>
      <c r="AW44" s="226"/>
      <c r="AX44" s="226"/>
      <c r="AY44" s="226"/>
      <c r="AZ44" s="226"/>
      <c r="BA44" s="226"/>
      <c r="BB44" s="226"/>
      <c r="BC44" s="8"/>
      <c r="BD44" s="8"/>
      <c r="BE44" s="8"/>
      <c r="BF44" s="8"/>
      <c r="BG44" s="38"/>
      <c r="BH44" s="38"/>
      <c r="BI44" s="38"/>
      <c r="BO44" s="88"/>
      <c r="BP44" s="117"/>
      <c r="BQ44" s="226"/>
      <c r="BR44" s="226"/>
      <c r="BS44" s="226"/>
      <c r="BT44" s="226"/>
      <c r="BU44" s="226"/>
      <c r="BV44" s="226"/>
      <c r="BW44" s="8"/>
      <c r="BX44" s="8"/>
      <c r="BY44" s="8"/>
      <c r="BZ44" s="8"/>
      <c r="CA44" s="38"/>
      <c r="CB44" s="38"/>
      <c r="CC44" s="38"/>
      <c r="CK44" s="88"/>
      <c r="CL44" s="117"/>
      <c r="CM44" s="226"/>
      <c r="CN44" s="226"/>
      <c r="CO44" s="226"/>
      <c r="CP44" s="226"/>
      <c r="CQ44" s="226"/>
      <c r="CR44" s="226"/>
      <c r="CS44" s="8"/>
      <c r="CT44" s="8"/>
      <c r="CU44" s="8"/>
      <c r="CV44" s="8"/>
      <c r="CW44" s="38"/>
      <c r="CX44" s="38"/>
      <c r="CY44" s="38"/>
      <c r="DE44" s="88"/>
      <c r="DF44" s="117"/>
      <c r="DG44" s="226"/>
      <c r="DH44" s="226"/>
      <c r="DI44" s="226"/>
      <c r="DJ44" s="226"/>
      <c r="DK44" s="226"/>
      <c r="DL44" s="226"/>
      <c r="DM44" s="8"/>
      <c r="DN44" s="8"/>
      <c r="DO44" s="8"/>
      <c r="DP44" s="8"/>
      <c r="DQ44" s="38"/>
      <c r="DR44" s="38"/>
      <c r="DS44" s="38"/>
      <c r="EA44" s="88"/>
      <c r="EB44" s="117"/>
      <c r="EC44" s="226"/>
      <c r="ED44" s="226"/>
      <c r="EE44" s="226"/>
      <c r="EF44" s="226"/>
      <c r="EG44" s="226"/>
      <c r="EH44" s="226"/>
      <c r="EI44" s="8"/>
      <c r="EJ44" s="8"/>
      <c r="EK44" s="8"/>
      <c r="EL44" s="8"/>
      <c r="EM44" s="38"/>
      <c r="EN44" s="38"/>
      <c r="EO44" s="38"/>
      <c r="EW44" s="137"/>
      <c r="EX44" s="147"/>
      <c r="EY44" s="280"/>
      <c r="EZ44" s="280"/>
      <c r="FA44" s="280"/>
      <c r="FB44" s="280"/>
      <c r="FC44" s="280"/>
      <c r="FD44" s="280"/>
      <c r="FE44" s="53"/>
      <c r="FF44" s="53"/>
      <c r="FG44" s="53"/>
      <c r="FH44" s="53"/>
      <c r="FI44" s="65"/>
      <c r="FJ44" s="65"/>
      <c r="FK44" s="65"/>
      <c r="FM44" s="92"/>
      <c r="FN44" s="27"/>
      <c r="FO44" s="27"/>
      <c r="FP44" s="27"/>
      <c r="FQ44" s="137"/>
      <c r="FR44" s="147"/>
      <c r="FS44" s="280"/>
      <c r="FT44" s="280"/>
      <c r="FU44" s="280"/>
      <c r="FV44" s="280"/>
      <c r="FW44" s="280"/>
      <c r="FX44" s="280"/>
      <c r="FY44" s="53"/>
      <c r="FZ44" s="53"/>
      <c r="GA44" s="53"/>
      <c r="GB44" s="53"/>
      <c r="GC44" s="65"/>
      <c r="GD44" s="65"/>
      <c r="GE44" s="65"/>
      <c r="GG44" s="92"/>
      <c r="GH44" s="27"/>
      <c r="GI44" s="27"/>
      <c r="GJ44" s="27"/>
      <c r="GK44" s="137"/>
      <c r="GL44" s="147"/>
      <c r="GM44" s="280"/>
      <c r="GN44" s="280"/>
      <c r="GO44" s="280"/>
      <c r="GP44" s="280"/>
      <c r="GQ44" s="280"/>
      <c r="GR44" s="280"/>
      <c r="GS44" s="53"/>
      <c r="GT44" s="53"/>
      <c r="GU44" s="53"/>
      <c r="GV44" s="53"/>
      <c r="GW44" s="65"/>
      <c r="GX44" s="65"/>
      <c r="GY44" s="65"/>
      <c r="HA44" s="92"/>
      <c r="HB44" s="27"/>
      <c r="HC44" s="27"/>
      <c r="HD44" s="27"/>
      <c r="HE44" s="137"/>
      <c r="HF44" s="147"/>
      <c r="HG44" s="280"/>
      <c r="HH44" s="280"/>
      <c r="HI44" s="280"/>
      <c r="HJ44" s="280"/>
      <c r="HK44" s="280"/>
      <c r="HL44" s="280"/>
      <c r="HM44" s="53"/>
      <c r="HN44" s="53"/>
      <c r="HO44" s="53"/>
      <c r="HP44" s="53"/>
      <c r="HQ44" s="65"/>
      <c r="HR44" s="65"/>
      <c r="HS44" s="65"/>
    </row>
    <row r="45" spans="1:227" s="5" customFormat="1" x14ac:dyDescent="0.2">
      <c r="A45" s="18"/>
      <c r="B45" s="97" t="s">
        <v>64</v>
      </c>
      <c r="C45" s="286"/>
      <c r="D45" s="286"/>
      <c r="E45" s="286"/>
      <c r="F45" s="86"/>
      <c r="G45" s="22">
        <f t="shared" ref="G45:L45" si="137">(G14*$F$14)+(G23*$F$23)+(G31*$F$31)+(G37*$F$37)</f>
        <v>-0.20490000000000003</v>
      </c>
      <c r="H45" s="19">
        <f t="shared" si="137"/>
        <v>0.20455999999999999</v>
      </c>
      <c r="I45" s="19">
        <f t="shared" si="137"/>
        <v>0.11746000000000001</v>
      </c>
      <c r="J45" s="19">
        <f t="shared" si="137"/>
        <v>8.0400000000000055E-3</v>
      </c>
      <c r="K45" s="19">
        <f t="shared" si="137"/>
        <v>0.11566</v>
      </c>
      <c r="L45" s="19">
        <f t="shared" si="137"/>
        <v>0.15462000000000001</v>
      </c>
      <c r="M45" s="19">
        <f t="shared" ref="M45:R45" si="138">(M14*$F$14)+(M23*$F$23)+(M31*$F$31)+(M37*$F$37)</f>
        <v>6.3960000000000017E-2</v>
      </c>
      <c r="N45" s="22">
        <f t="shared" si="138"/>
        <v>-4.6999999999999993E-3</v>
      </c>
      <c r="O45" s="19">
        <f t="shared" si="138"/>
        <v>7.1020000000000014E-2</v>
      </c>
      <c r="P45" s="19">
        <f t="shared" si="138"/>
        <v>0.15402000000000005</v>
      </c>
      <c r="Q45" s="358">
        <f t="shared" si="138"/>
        <v>-5.0180000000000009E-2</v>
      </c>
      <c r="R45" s="41">
        <f t="shared" si="138"/>
        <v>7.7060000000000003E-2</v>
      </c>
      <c r="S45" s="105">
        <f t="shared" ref="S45:S46" si="139">(((1+L45)*(1+K45)*(1+J45)*(1+I45)*(1+H45)*(1+G45)*(1+M45)*(1+N45)*(1+O45)*(1+P45)*(1+Q45)*(1+R45))^(1/(11+(5/12))))-1</f>
        <v>5.5901872380885509E-2</v>
      </c>
      <c r="T45" s="242"/>
      <c r="U45" s="97" t="s">
        <v>64</v>
      </c>
      <c r="V45" s="286"/>
      <c r="W45" s="286"/>
      <c r="X45" s="286"/>
      <c r="Y45" s="138"/>
      <c r="Z45" s="149"/>
      <c r="AA45" s="69">
        <f t="shared" ref="AA45:AF45" si="140">($Y$14*AA14)+($Y$23*AA23)+($Y$31*AA31)+($Y$37*AA37)</f>
        <v>-0.27964919999999999</v>
      </c>
      <c r="AB45" s="69">
        <f t="shared" si="140"/>
        <v>0.28232940000000001</v>
      </c>
      <c r="AC45" s="69">
        <f t="shared" si="140"/>
        <v>0.12888160000000001</v>
      </c>
      <c r="AD45" s="69">
        <f t="shared" si="140"/>
        <v>-1.6112800000000004E-2</v>
      </c>
      <c r="AE45" s="69">
        <f t="shared" si="140"/>
        <v>0.14449819999999999</v>
      </c>
      <c r="AF45" s="69">
        <f t="shared" si="140"/>
        <v>0.16704630000000001</v>
      </c>
      <c r="AG45" s="69">
        <f t="shared" ref="AG45:AL45" si="141">($Y$14*AG14)+($Y$23*AG23)+($Y$31*AG31)+($Y$37*AG37)</f>
        <v>6.2704300000000004E-2</v>
      </c>
      <c r="AH45" s="69">
        <f t="shared" si="141"/>
        <v>-1.8155299999999996E-2</v>
      </c>
      <c r="AI45" s="69">
        <f t="shared" si="141"/>
        <v>9.2189700000000013E-2</v>
      </c>
      <c r="AJ45" s="69">
        <f t="shared" si="141"/>
        <v>0.17821199999999998</v>
      </c>
      <c r="AK45" s="270">
        <f t="shared" si="141"/>
        <v>-7.2895000000000001E-2</v>
      </c>
      <c r="AL45" s="270">
        <f t="shared" si="141"/>
        <v>7.7018700000000009E-2</v>
      </c>
      <c r="AM45" s="105">
        <f t="shared" ref="AM45:AM46" si="142">(((1+AF45)*(1+AE45)*(1+AD45)*(1+AC45)*(1+AB45)*(1+AA45)*(1+AG45)*(1+AH45)*(1+AI45)*(1+AJ45)*(1+AK45)*(1+AL45))^(1/(11+(5/12))))-1</f>
        <v>5.4724251001929458E-2</v>
      </c>
      <c r="AN45" s="242"/>
      <c r="AO45" s="18" t="s">
        <v>64</v>
      </c>
      <c r="AP45" s="18"/>
      <c r="AQ45" s="18"/>
      <c r="AR45" s="18"/>
      <c r="AS45" s="18"/>
      <c r="AT45" s="18"/>
      <c r="AU45" s="113"/>
      <c r="AV45" s="118"/>
      <c r="AW45" s="22">
        <f t="shared" ref="AW45:BB45" si="143">($AU$14*AW14)+($AU$23*AW23)+($AU$31*AW31)+($AU$37*AW37)</f>
        <v>-0.24908633999999996</v>
      </c>
      <c r="AX45" s="19">
        <f t="shared" si="143"/>
        <v>0.22091729999999998</v>
      </c>
      <c r="AY45" s="19">
        <f t="shared" si="143"/>
        <v>0.12125503999999998</v>
      </c>
      <c r="AZ45" s="22">
        <f t="shared" si="143"/>
        <v>-5.2392599999999991E-3</v>
      </c>
      <c r="BA45" s="19">
        <f t="shared" si="143"/>
        <v>0.12736581999999999</v>
      </c>
      <c r="BB45" s="19">
        <f t="shared" si="143"/>
        <v>0.18691304</v>
      </c>
      <c r="BC45" s="19">
        <f t="shared" ref="BC45:BH45" si="144">($AU$14*BC14)+($AU$23*BC23)+($AU$31*BC31)+($AU$37*BC37)</f>
        <v>6.912958000000001E-2</v>
      </c>
      <c r="BD45" s="22">
        <f t="shared" si="144"/>
        <v>-7.6291600000000011E-3</v>
      </c>
      <c r="BE45" s="19">
        <f t="shared" si="144"/>
        <v>7.967769999999999E-2</v>
      </c>
      <c r="BF45" s="19">
        <f t="shared" si="144"/>
        <v>0.16924048</v>
      </c>
      <c r="BG45" s="358">
        <f t="shared" si="144"/>
        <v>-1.706864E-2</v>
      </c>
      <c r="BH45" s="41">
        <f t="shared" si="144"/>
        <v>8.0276479999999997E-2</v>
      </c>
      <c r="BI45" s="105">
        <f t="shared" ref="BI45:BI46" si="145">(((1+BB45)*(1+BA45)*(1+AZ45)*(1+AY45)*(1+AX45)*(1+AW45)*(1+BC45)*(1+BD45)*(1+BE45)*(1+BF45)*(1+BG45)*(1+BH45))^(1/(11+(5/12))))-1</f>
        <v>6.0050211175191714E-2</v>
      </c>
      <c r="BK45" s="97" t="s">
        <v>64</v>
      </c>
      <c r="BL45" s="286"/>
      <c r="BM45" s="286"/>
      <c r="BN45" s="286"/>
      <c r="BO45" s="113"/>
      <c r="BP45" s="118"/>
      <c r="BQ45" s="22">
        <f t="shared" ref="BQ45:BV45" si="146">($BO$14*BQ14)+($BO$23*BQ23)+($BO$31*BQ31)+($BO$37*BQ37)</f>
        <v>-0.37430288999999994</v>
      </c>
      <c r="BR45" s="19">
        <f t="shared" si="146"/>
        <v>0.35312338999999998</v>
      </c>
      <c r="BS45" s="19">
        <f t="shared" si="146"/>
        <v>0.15602135</v>
      </c>
      <c r="BT45" s="22">
        <f t="shared" si="146"/>
        <v>-5.9235149999999979E-2</v>
      </c>
      <c r="BU45" s="19">
        <f t="shared" si="146"/>
        <v>0.17670253000000002</v>
      </c>
      <c r="BV45" s="19">
        <f t="shared" si="146"/>
        <v>0.15046751999999999</v>
      </c>
      <c r="BW45" s="19">
        <f t="shared" ref="BW45:CB45" si="147">($BO$14*BW14)+($BO$23*BW23)+($BO$31*BW31)+($BO$37*BW37)</f>
        <v>5.3142410000000001E-2</v>
      </c>
      <c r="BX45" s="22">
        <f t="shared" si="147"/>
        <v>-3.8215879999999994E-2</v>
      </c>
      <c r="BY45" s="19">
        <f t="shared" si="147"/>
        <v>8.9798030000000001E-2</v>
      </c>
      <c r="BZ45" s="19">
        <f t="shared" si="147"/>
        <v>0.20462996999999999</v>
      </c>
      <c r="CA45" s="358">
        <f t="shared" si="147"/>
        <v>-9.3182799999999996E-2</v>
      </c>
      <c r="CB45" s="41">
        <f t="shared" si="147"/>
        <v>8.2371829999999993E-2</v>
      </c>
      <c r="CC45" s="105">
        <f t="shared" ref="CC45:CC46" si="148">(((1+BV45)*(1+BU45)*(1+BT45)*(1+BS45)*(1+BR45)*(1+BQ45)*(1+BW45)*(1+BX45)*(1+BY45)*(1+BZ45)*(1+CA45)*(1+CB45))^(1/(11+(5/12))))-1</f>
        <v>4.3547981065844565E-2</v>
      </c>
      <c r="CE45" s="97" t="s">
        <v>64</v>
      </c>
      <c r="CF45" s="286"/>
      <c r="CG45" s="286"/>
      <c r="CH45" s="286"/>
      <c r="CI45" s="286"/>
      <c r="CJ45" s="286"/>
      <c r="CK45" s="113"/>
      <c r="CL45" s="118"/>
      <c r="CM45" s="19">
        <f t="shared" ref="CM45:CR45" si="149">($CK$14*CM14)+($CK$23*CM23)+($CK$31*CM31)+($CK$37*CM37)</f>
        <v>-0.31395809000000002</v>
      </c>
      <c r="CN45" s="19">
        <f t="shared" si="149"/>
        <v>0.32328674000000007</v>
      </c>
      <c r="CO45" s="19">
        <f t="shared" si="149"/>
        <v>0.15883645000000002</v>
      </c>
      <c r="CP45" s="19">
        <f t="shared" si="149"/>
        <v>-4.0725820000000003E-2</v>
      </c>
      <c r="CQ45" s="19">
        <f t="shared" si="149"/>
        <v>0.16036867999999999</v>
      </c>
      <c r="CR45" s="19">
        <f t="shared" si="149"/>
        <v>0.17584783000000004</v>
      </c>
      <c r="CS45" s="19">
        <f t="shared" ref="CS45:CX45" si="150">($CK$14*CS14)+($CK$23*CS23)+($CK$31*CS31)+($CK$37*CS37)</f>
        <v>2.363589000000001E-2</v>
      </c>
      <c r="CT45" s="19">
        <f t="shared" si="150"/>
        <v>-4.180213E-2</v>
      </c>
      <c r="CU45" s="19">
        <f t="shared" si="150"/>
        <v>0.11778971000000002</v>
      </c>
      <c r="CV45" s="19">
        <f t="shared" si="150"/>
        <v>0.18634253000000001</v>
      </c>
      <c r="CW45" s="41">
        <f t="shared" si="150"/>
        <v>-9.0938150000000023E-2</v>
      </c>
      <c r="CX45" s="41">
        <f t="shared" si="150"/>
        <v>6.7273310000000003E-2</v>
      </c>
      <c r="CY45" s="105">
        <f t="shared" ref="CY45:CY46" si="151">(((1+CR45)*(1+CQ45)*(1+CP45)*(1+CO45)*(1+CN45)*(1+CM45)*(1+CS45)*(1+CT45)*(1+CU45)*(1+CV45)*(1+CW45)*(1+CX45))^(1/(11+(5/12))))-1</f>
        <v>4.9586167461940889E-2</v>
      </c>
      <c r="DA45" s="97" t="s">
        <v>64</v>
      </c>
      <c r="DB45" s="286"/>
      <c r="DC45" s="286"/>
      <c r="DD45" s="286"/>
      <c r="DE45" s="113"/>
      <c r="DF45" s="118"/>
      <c r="DG45" s="19">
        <f t="shared" ref="DG45:DL45" si="152">($DE$14*DG14)+($DE$23*DG23)+($DE$31*DG31)+($DE$37*DG37)</f>
        <v>-0.21516299999999999</v>
      </c>
      <c r="DH45" s="19">
        <f t="shared" si="152"/>
        <v>0.24165200000000001</v>
      </c>
      <c r="DI45" s="19">
        <f t="shared" si="152"/>
        <v>0.12404399999999999</v>
      </c>
      <c r="DJ45" s="19">
        <f t="shared" si="152"/>
        <v>-1.6810000000000019E-3</v>
      </c>
      <c r="DK45" s="19">
        <f t="shared" si="152"/>
        <v>0.12154899999999999</v>
      </c>
      <c r="DL45" s="19">
        <f t="shared" si="152"/>
        <v>0.125358</v>
      </c>
      <c r="DM45" s="19">
        <f t="shared" ref="DM45:DR45" si="153">($DE$14*DM14)+($DE$23*DM23)+($DE$31*DM31)+($DE$37*DM37)</f>
        <v>5.9846000000000003E-2</v>
      </c>
      <c r="DN45" s="19">
        <f t="shared" si="153"/>
        <v>-1.9580999999999998E-2</v>
      </c>
      <c r="DO45" s="19">
        <f t="shared" si="153"/>
        <v>7.3194000000000009E-2</v>
      </c>
      <c r="DP45" s="19">
        <f t="shared" si="153"/>
        <v>0.16428000000000001</v>
      </c>
      <c r="DQ45" s="19">
        <f t="shared" si="153"/>
        <v>-5.5485000000000007E-2</v>
      </c>
      <c r="DR45" s="19">
        <f t="shared" si="153"/>
        <v>7.4989E-2</v>
      </c>
      <c r="DS45" s="105">
        <f t="shared" ref="DS45:DS46" si="154">(((1+DL45)*(1+DK45)*(1+DJ45)*(1+DI45)*(1+DH45)*(1+DG45)*(1+DM45)*(1+DN45)*(1+DO45)*(1+DP45)*(1+DQ45)*(1+DR45))^(1/(11+(5/12))))-1</f>
        <v>5.3825777746851156E-2</v>
      </c>
      <c r="DU45" s="97" t="s">
        <v>64</v>
      </c>
      <c r="DV45" s="286"/>
      <c r="DW45" s="286"/>
      <c r="DX45" s="286"/>
      <c r="DY45" s="286"/>
      <c r="DZ45" s="286"/>
      <c r="EA45" s="113"/>
      <c r="EB45" s="118"/>
      <c r="EC45" s="19">
        <f t="shared" ref="EC45:EH45" si="155">($EA$14*EC14)+($EA$23*EC23)+($EA$31*EC31)+($EA$37*EC37)</f>
        <v>-0.23671276999999999</v>
      </c>
      <c r="ED45" s="19">
        <f t="shared" si="155"/>
        <v>0.23358853999999998</v>
      </c>
      <c r="EE45" s="19">
        <f t="shared" si="155"/>
        <v>0.11841347000000001</v>
      </c>
      <c r="EF45" s="19">
        <f t="shared" si="155"/>
        <v>-5.8807799999999986E-3</v>
      </c>
      <c r="EG45" s="19">
        <f t="shared" si="155"/>
        <v>0.12919887000000002</v>
      </c>
      <c r="EH45" s="19">
        <f t="shared" si="155"/>
        <v>0.16594377999999999</v>
      </c>
      <c r="EI45" s="19">
        <f t="shared" ref="EI45:EN45" si="156">($EA$14*EI14)+($EA$23*EI23)+($EA$31*EI31)+($EA$37*EI37)</f>
        <v>5.5813960000000003E-2</v>
      </c>
      <c r="EJ45" s="19">
        <f t="shared" si="156"/>
        <v>-3.5188200000000011E-3</v>
      </c>
      <c r="EK45" s="19">
        <f t="shared" si="156"/>
        <v>6.4239900000000003E-2</v>
      </c>
      <c r="EL45" s="19">
        <f t="shared" si="156"/>
        <v>0.16782409000000001</v>
      </c>
      <c r="EM45" s="41">
        <f t="shared" si="156"/>
        <v>-4.9847080000000002E-2</v>
      </c>
      <c r="EN45" s="41">
        <f t="shared" si="156"/>
        <v>7.7863370000000001E-2</v>
      </c>
      <c r="EO45" s="105">
        <f t="shared" ref="EO45:EO46" si="157">(((1+EH45)*(1+EG45)*(1+EF45)*(1+EE45)*(1+ED45)*(1+EC45)*(1+EI45)*(1+EJ45)*(1+EK45)*(1+EL45)*(1+EM45)*(1+EN45))^(1/(11+(5/12))))-1</f>
        <v>5.5151580701573222E-2</v>
      </c>
      <c r="EQ45" s="97" t="s">
        <v>64</v>
      </c>
      <c r="ER45" s="286"/>
      <c r="ES45" s="286"/>
      <c r="ET45" s="286"/>
      <c r="EU45" s="286"/>
      <c r="EV45" s="286"/>
      <c r="EW45" s="138"/>
      <c r="EX45" s="149"/>
      <c r="EY45" s="69">
        <f t="shared" ref="EY45:FD45" si="158">($EW$14*EY14)+($EW$23*EY23)+($EW$31*EY31)+($EW$37*EY37)</f>
        <v>-0.37263381000000001</v>
      </c>
      <c r="EZ45" s="69">
        <f t="shared" si="158"/>
        <v>0.37105713000000001</v>
      </c>
      <c r="FA45" s="69">
        <f t="shared" si="158"/>
        <v>0.15228665999999999</v>
      </c>
      <c r="FB45" s="69">
        <f t="shared" si="158"/>
        <v>-5.3703210000000001E-2</v>
      </c>
      <c r="FC45" s="69">
        <f t="shared" si="158"/>
        <v>0.17291675000000001</v>
      </c>
      <c r="FD45" s="69">
        <f t="shared" si="158"/>
        <v>0.14100884</v>
      </c>
      <c r="FE45" s="69">
        <f t="shared" ref="FE45:FJ45" si="159">($EW$14*FE14)+($EW$23*FE23)+($EW$31*FE31)+($EW$37*FE37)</f>
        <v>6.1905500000000009E-2</v>
      </c>
      <c r="FF45" s="69">
        <f t="shared" si="159"/>
        <v>-3.7945309999999996E-2</v>
      </c>
      <c r="FG45" s="69">
        <f t="shared" si="159"/>
        <v>9.2422779999999996E-2</v>
      </c>
      <c r="FH45" s="69">
        <f t="shared" si="159"/>
        <v>0.22409853000000005</v>
      </c>
      <c r="FI45" s="70">
        <f t="shared" si="159"/>
        <v>-9.4922000000000006E-2</v>
      </c>
      <c r="FJ45" s="70">
        <f t="shared" si="159"/>
        <v>9.0233540000000001E-2</v>
      </c>
      <c r="FK45" s="105">
        <f t="shared" ref="FK45:FK46" si="160">(((1+FD45)*(1+FC45)*(1+FB45)*(1+FA45)*(1+EZ45)*(1+EY45)*(1+FE45)*(1+FF45)*(1+FG45)*(1+FH45)*(1+FI45)*(1+FJ45))^(1/(11+(5/12))))-1</f>
        <v>4.7146653496580537E-2</v>
      </c>
      <c r="FM45" s="97" t="s">
        <v>64</v>
      </c>
      <c r="FN45" s="286"/>
      <c r="FO45" s="286"/>
      <c r="FP45" s="286"/>
      <c r="FQ45" s="138"/>
      <c r="FR45" s="149"/>
      <c r="FS45" s="69">
        <f>($FQ$14*FS14)+($FQ$23*FS23)+($FQ$31*FS31)+($FQ$37*FS37)</f>
        <v>-0.20861099999999999</v>
      </c>
      <c r="FT45" s="69">
        <f t="shared" ref="FT45:GD45" si="161">($FQ$14*FT14)+($FQ$23*FT23)+($FQ$31*FT31)+($FQ$37*FT37)</f>
        <v>0.21770799999999998</v>
      </c>
      <c r="FU45" s="69">
        <f t="shared" si="161"/>
        <v>0.11543200000000001</v>
      </c>
      <c r="FV45" s="69">
        <f t="shared" si="161"/>
        <v>-5.1100000000000104E-4</v>
      </c>
      <c r="FW45" s="69">
        <f t="shared" si="161"/>
        <v>0.116673</v>
      </c>
      <c r="FX45" s="69">
        <f t="shared" si="161"/>
        <v>0.156142</v>
      </c>
      <c r="FY45" s="69">
        <f t="shared" si="161"/>
        <v>5.8849000000000005E-2</v>
      </c>
      <c r="FZ45" s="69">
        <f t="shared" si="161"/>
        <v>-2.7120000000000013E-3</v>
      </c>
      <c r="GA45" s="69">
        <f t="shared" si="161"/>
        <v>6.6362000000000004E-2</v>
      </c>
      <c r="GB45" s="69">
        <f t="shared" si="161"/>
        <v>0.15644600000000003</v>
      </c>
      <c r="GC45" s="69">
        <f t="shared" si="161"/>
        <v>-4.9476000000000006E-2</v>
      </c>
      <c r="GD45" s="69">
        <f t="shared" si="161"/>
        <v>7.4850000000000014E-2</v>
      </c>
      <c r="GE45" s="105">
        <f t="shared" ref="GE45:GE46" si="162">(((1+FX45)*(1+FW45)*(1+FV45)*(1+FU45)*(1+FT45)*(1+FS45)*(1+FY45)*(1+FZ45)*(1+GA45)*(1+GB45)*(1+GC45)*(1+GD45))^(1/(11+(5/12))))-1</f>
        <v>5.5132248500952441E-2</v>
      </c>
      <c r="GG45" s="97" t="s">
        <v>64</v>
      </c>
      <c r="GH45" s="286"/>
      <c r="GI45" s="286"/>
      <c r="GJ45" s="286"/>
      <c r="GK45" s="138"/>
      <c r="GL45" s="149"/>
      <c r="GM45" s="69">
        <f>($GK$14*GM14)+($GK$23*GM23)+($GK$31*GM31)+($GK$37*GM37)</f>
        <v>-0.19444</v>
      </c>
      <c r="GN45" s="69">
        <f t="shared" ref="GN45:GX45" si="163">($GK$14*GN14)+($GK$23*GN23)+($GK$31*GN31)+($GK$37*GN37)</f>
        <v>0.21045999999999998</v>
      </c>
      <c r="GO45" s="69">
        <f t="shared" si="163"/>
        <v>0.10328</v>
      </c>
      <c r="GP45" s="69">
        <f t="shared" si="163"/>
        <v>-1.3319999999999992E-2</v>
      </c>
      <c r="GQ45" s="69">
        <f t="shared" si="163"/>
        <v>0.11535999999999999</v>
      </c>
      <c r="GR45" s="69">
        <f t="shared" si="163"/>
        <v>0.1293</v>
      </c>
      <c r="GS45" s="69">
        <f t="shared" si="163"/>
        <v>4.5300000000000007E-2</v>
      </c>
      <c r="GT45" s="69">
        <f t="shared" si="163"/>
        <v>-8.9199999999999974E-3</v>
      </c>
      <c r="GU45" s="69">
        <f t="shared" si="163"/>
        <v>6.1139999999999993E-2</v>
      </c>
      <c r="GV45" s="69">
        <f t="shared" si="163"/>
        <v>0.16121999999999997</v>
      </c>
      <c r="GW45" s="69">
        <f t="shared" si="163"/>
        <v>-5.9040000000000002E-2</v>
      </c>
      <c r="GX45" s="69">
        <f t="shared" si="163"/>
        <v>7.4440000000000006E-2</v>
      </c>
      <c r="GY45" s="105">
        <f t="shared" ref="GY45:GY46" si="164">(((1+GR45)*(1+GQ45)*(1+GP45)*(1+GO45)*(1+GN45)*(1+GM45)*(1+GS45)*(1+GT45)*(1+GU45)*(1+GV45)*(1+GW45)*(1+GX45))^(1/(11+(5/12))))-1</f>
        <v>4.8944604713391016E-2</v>
      </c>
      <c r="HA45" s="97" t="s">
        <v>64</v>
      </c>
      <c r="HB45" s="286"/>
      <c r="HC45" s="286"/>
      <c r="HD45" s="286"/>
      <c r="HE45" s="138"/>
      <c r="HF45" s="149"/>
      <c r="HG45" s="69">
        <f>($HE$14*HG14)+($HE$23*HG23)+($HE$31*HG31)+($HE$37*HG37)</f>
        <v>-0.24066000000000004</v>
      </c>
      <c r="HH45" s="69">
        <f t="shared" ref="HH45:HR45" si="165">($HE$14*HH14)+($HE$23*HH23)+($HE$31*HH31)+($HE$37*HH37)</f>
        <v>0.24956500000000004</v>
      </c>
      <c r="HI45" s="69">
        <f t="shared" si="165"/>
        <v>0.14102500000000001</v>
      </c>
      <c r="HJ45" s="69">
        <f t="shared" si="165"/>
        <v>-2.2880000000000005E-2</v>
      </c>
      <c r="HK45" s="69">
        <f t="shared" si="165"/>
        <v>0.135295</v>
      </c>
      <c r="HL45" s="69">
        <f t="shared" si="165"/>
        <v>0.17805500000000005</v>
      </c>
      <c r="HM45" s="69">
        <f t="shared" si="165"/>
        <v>5.3465000000000006E-2</v>
      </c>
      <c r="HN45" s="69">
        <f t="shared" si="165"/>
        <v>-1.6745000000000006E-2</v>
      </c>
      <c r="HO45" s="69">
        <f t="shared" si="165"/>
        <v>9.2344999999999997E-2</v>
      </c>
      <c r="HP45" s="69">
        <f t="shared" si="165"/>
        <v>0.130075</v>
      </c>
      <c r="HQ45" s="69">
        <f t="shared" si="165"/>
        <v>-6.2789999999999999E-2</v>
      </c>
      <c r="HR45" s="69">
        <f t="shared" si="165"/>
        <v>6.3134999999999997E-2</v>
      </c>
      <c r="HS45" s="105">
        <f t="shared" ref="HS45:HS46" si="166">(((1+HL45)*(1+HK45)*(1+HJ45)*(1+HI45)*(1+HH45)*(1+HG45)*(1+HM45)*(1+HN45)*(1+HO45)*(1+HP45)*(1+HQ45)*(1+HR45))^(1/(11+(5/12))))-1</f>
        <v>5.2964734417512149E-2</v>
      </c>
    </row>
    <row r="46" spans="1:227" x14ac:dyDescent="0.2">
      <c r="B46" s="98" t="s">
        <v>65</v>
      </c>
      <c r="C46" s="286"/>
      <c r="D46" s="286"/>
      <c r="E46" s="286"/>
      <c r="F46" s="86"/>
      <c r="G46" s="328">
        <v>-0.2049</v>
      </c>
      <c r="H46" s="329">
        <v>0.20449999999999999</v>
      </c>
      <c r="I46" s="329">
        <v>0.11749999999999999</v>
      </c>
      <c r="J46" s="329">
        <v>8.0000000000000002E-3</v>
      </c>
      <c r="K46" s="329">
        <v>0.1157</v>
      </c>
      <c r="L46" s="329">
        <v>0.15459999999999999</v>
      </c>
      <c r="M46" s="21">
        <v>6.4000000000000001E-2</v>
      </c>
      <c r="N46" s="32">
        <v>-4.7000000000000002E-3</v>
      </c>
      <c r="O46" s="21">
        <v>7.0999999999999994E-2</v>
      </c>
      <c r="P46" s="21">
        <v>0.154</v>
      </c>
      <c r="Q46" s="330">
        <v>-5.0200000000000002E-2</v>
      </c>
      <c r="R46" s="329">
        <v>7.6999999999999999E-2</v>
      </c>
      <c r="S46" s="105">
        <f t="shared" si="139"/>
        <v>5.5891666968696629E-2</v>
      </c>
      <c r="U46" s="98" t="s">
        <v>65</v>
      </c>
      <c r="V46" s="286"/>
      <c r="W46" s="286"/>
      <c r="X46" s="286"/>
      <c r="Y46" s="138"/>
      <c r="Z46" s="149"/>
      <c r="AA46" s="327">
        <v>-0.27960000000000002</v>
      </c>
      <c r="AB46" s="207">
        <v>0.2823</v>
      </c>
      <c r="AC46" s="207">
        <v>0.12889999999999999</v>
      </c>
      <c r="AD46" s="327">
        <v>-1.61E-2</v>
      </c>
      <c r="AE46" s="207">
        <v>0.14449999999999999</v>
      </c>
      <c r="AF46" s="207">
        <v>0.1671</v>
      </c>
      <c r="AG46" s="56">
        <v>6.2700000000000006E-2</v>
      </c>
      <c r="AH46" s="168">
        <v>-1.8200000000000001E-2</v>
      </c>
      <c r="AI46" s="168">
        <v>9.2200000000000004E-2</v>
      </c>
      <c r="AJ46" s="168">
        <v>0.1782</v>
      </c>
      <c r="AK46" s="329">
        <v>-7.2900000000000006E-2</v>
      </c>
      <c r="AL46" s="329">
        <v>7.6999999999999999E-2</v>
      </c>
      <c r="AM46" s="105">
        <f t="shared" si="142"/>
        <v>5.4728794495604749E-2</v>
      </c>
      <c r="AO46" s="20" t="s">
        <v>65</v>
      </c>
      <c r="AP46" s="286"/>
      <c r="AQ46" s="286"/>
      <c r="AR46" s="286"/>
      <c r="AS46" s="286"/>
      <c r="AT46" s="286"/>
      <c r="AU46" s="113"/>
      <c r="AV46" s="118"/>
      <c r="AW46" s="328">
        <v>-0.24909999999999999</v>
      </c>
      <c r="AX46" s="329">
        <v>0.22090000000000001</v>
      </c>
      <c r="AY46" s="329">
        <v>0.1212</v>
      </c>
      <c r="AZ46" s="330">
        <v>-5.1999999999999998E-3</v>
      </c>
      <c r="BA46" s="329">
        <v>0.12740000000000001</v>
      </c>
      <c r="BB46" s="329">
        <v>0.18690000000000001</v>
      </c>
      <c r="BC46" s="21">
        <v>6.9099999999999995E-2</v>
      </c>
      <c r="BD46" s="32">
        <v>-7.6E-3</v>
      </c>
      <c r="BE46" s="21">
        <v>7.9699999999999993E-2</v>
      </c>
      <c r="BF46" s="21">
        <v>0.16919999999999999</v>
      </c>
      <c r="BG46" s="361">
        <v>-1.7100000000000001E-2</v>
      </c>
      <c r="BH46" s="329">
        <v>8.0299999999999996E-2</v>
      </c>
      <c r="BI46" s="105">
        <f t="shared" si="145"/>
        <v>6.0046029439611015E-2</v>
      </c>
      <c r="BJ46" s="8"/>
      <c r="BK46" s="98" t="s">
        <v>65</v>
      </c>
      <c r="BL46" s="286"/>
      <c r="BM46" s="286"/>
      <c r="BN46" s="286"/>
      <c r="BO46" s="113"/>
      <c r="BP46" s="118"/>
      <c r="BQ46" s="327">
        <v>-0.37430000000000002</v>
      </c>
      <c r="BR46" s="207">
        <v>0.35310000000000002</v>
      </c>
      <c r="BS46" s="207">
        <v>0.156</v>
      </c>
      <c r="BT46" s="327">
        <v>-5.9299999999999999E-2</v>
      </c>
      <c r="BU46" s="207">
        <v>0.1767</v>
      </c>
      <c r="BV46" s="207">
        <v>0.15049999999999999</v>
      </c>
      <c r="BW46" s="21">
        <v>5.3199999999999997E-2</v>
      </c>
      <c r="BX46" s="32">
        <v>-3.8199999999999998E-2</v>
      </c>
      <c r="BY46" s="21">
        <v>8.9800000000000005E-2</v>
      </c>
      <c r="BZ46" s="21">
        <v>0.2046</v>
      </c>
      <c r="CA46" s="330">
        <v>-9.3200000000000005E-2</v>
      </c>
      <c r="CB46" s="207">
        <v>8.2400000000000001E-2</v>
      </c>
      <c r="CC46" s="105">
        <f t="shared" si="148"/>
        <v>4.3546261711064682E-2</v>
      </c>
      <c r="CE46" s="98" t="s">
        <v>65</v>
      </c>
      <c r="CF46" s="286"/>
      <c r="CG46" s="286"/>
      <c r="CH46" s="286"/>
      <c r="CI46" s="286"/>
      <c r="CJ46" s="286"/>
      <c r="CK46" s="113"/>
      <c r="CL46" s="118"/>
      <c r="CM46" s="328">
        <v>-0.31390000000000001</v>
      </c>
      <c r="CN46" s="329">
        <v>0.32329999999999998</v>
      </c>
      <c r="CO46" s="329">
        <v>0.1588</v>
      </c>
      <c r="CP46" s="330">
        <v>-4.07E-2</v>
      </c>
      <c r="CQ46" s="329">
        <v>0.16039999999999999</v>
      </c>
      <c r="CR46" s="329">
        <v>0.1759</v>
      </c>
      <c r="CS46" s="21">
        <v>2.3599999999999999E-2</v>
      </c>
      <c r="CT46" s="21">
        <v>-4.1799999999999997E-2</v>
      </c>
      <c r="CU46" s="21">
        <v>0.1178</v>
      </c>
      <c r="CV46" s="21">
        <v>0.18629999999999999</v>
      </c>
      <c r="CW46" s="329">
        <v>-9.0899999999999995E-2</v>
      </c>
      <c r="CX46" s="207">
        <v>6.7299999999999999E-2</v>
      </c>
      <c r="CY46" s="105">
        <f t="shared" si="151"/>
        <v>4.9601704473626107E-2</v>
      </c>
      <c r="DA46" s="98" t="s">
        <v>65</v>
      </c>
      <c r="DB46" s="286"/>
      <c r="DC46" s="286"/>
      <c r="DD46" s="286"/>
      <c r="DE46" s="113"/>
      <c r="DF46" s="118"/>
      <c r="DG46" s="328">
        <v>-0.2152</v>
      </c>
      <c r="DH46" s="329">
        <v>0.2417</v>
      </c>
      <c r="DI46" s="329">
        <v>0.124</v>
      </c>
      <c r="DJ46" s="330">
        <v>-1.6999999999999999E-3</v>
      </c>
      <c r="DK46" s="329">
        <v>0.1215</v>
      </c>
      <c r="DL46" s="329">
        <v>0.12540000000000001</v>
      </c>
      <c r="DM46" s="21">
        <v>5.9799999999999999E-2</v>
      </c>
      <c r="DN46" s="21">
        <v>-1.9599999999999999E-2</v>
      </c>
      <c r="DO46" s="21">
        <v>7.3200000000000001E-2</v>
      </c>
      <c r="DP46" s="21">
        <v>0.1643</v>
      </c>
      <c r="DQ46" s="329">
        <v>-5.5500000000000001E-2</v>
      </c>
      <c r="DR46" s="207">
        <v>7.4999999999999997E-2</v>
      </c>
      <c r="DS46" s="105">
        <f t="shared" si="154"/>
        <v>5.3814821322803352E-2</v>
      </c>
      <c r="DU46" s="98" t="s">
        <v>65</v>
      </c>
      <c r="DV46" s="286"/>
      <c r="DW46" s="286"/>
      <c r="DX46" s="286"/>
      <c r="DY46" s="286"/>
      <c r="DZ46" s="286"/>
      <c r="EA46" s="113"/>
      <c r="EB46" s="118"/>
      <c r="EC46" s="328">
        <v>-0.23669999999999999</v>
      </c>
      <c r="ED46" s="329">
        <v>0.2336</v>
      </c>
      <c r="EE46" s="329">
        <v>0.11840000000000001</v>
      </c>
      <c r="EF46" s="330">
        <v>-5.8999999999999999E-3</v>
      </c>
      <c r="EG46" s="329">
        <v>0.12920000000000001</v>
      </c>
      <c r="EH46" s="329">
        <v>0.16600000000000001</v>
      </c>
      <c r="EI46" s="21">
        <v>5.5800000000000002E-2</v>
      </c>
      <c r="EJ46" s="21">
        <v>-3.5000000000000001E-3</v>
      </c>
      <c r="EK46" s="21">
        <v>6.4299999999999996E-2</v>
      </c>
      <c r="EL46" s="21">
        <v>0.1678</v>
      </c>
      <c r="EM46" s="329">
        <v>-4.9799999999999997E-2</v>
      </c>
      <c r="EN46" s="429">
        <v>7.7899999999999997E-2</v>
      </c>
      <c r="EO46" s="105">
        <f t="shared" si="157"/>
        <v>5.5167190782595021E-2</v>
      </c>
      <c r="EQ46" s="98" t="s">
        <v>65</v>
      </c>
      <c r="ER46" s="286"/>
      <c r="ES46" s="286"/>
      <c r="ET46" s="286"/>
      <c r="EU46" s="286"/>
      <c r="EV46" s="286"/>
      <c r="EW46" s="138"/>
      <c r="EX46" s="149"/>
      <c r="EY46" s="328">
        <v>-0.37259999999999999</v>
      </c>
      <c r="EZ46" s="329">
        <v>0.37109999999999999</v>
      </c>
      <c r="FA46" s="329">
        <v>0.15229999999999999</v>
      </c>
      <c r="FB46" s="330">
        <v>-5.3699999999999998E-2</v>
      </c>
      <c r="FC46" s="329">
        <v>0.1729</v>
      </c>
      <c r="FD46" s="329">
        <v>0.14099999999999999</v>
      </c>
      <c r="FE46" s="56">
        <v>6.1899999999999997E-2</v>
      </c>
      <c r="FF46" s="168">
        <v>-3.7900000000000003E-2</v>
      </c>
      <c r="FG46" s="168">
        <v>9.2399999999999996E-2</v>
      </c>
      <c r="FH46" s="168">
        <v>0.22409999999999999</v>
      </c>
      <c r="FI46" s="329">
        <v>-9.4899999999999998E-2</v>
      </c>
      <c r="FJ46" s="329">
        <v>9.0200000000000002E-2</v>
      </c>
      <c r="FK46" s="105">
        <f t="shared" si="160"/>
        <v>4.7155266643593929E-2</v>
      </c>
      <c r="FM46" s="98" t="s">
        <v>65</v>
      </c>
      <c r="FN46" s="286"/>
      <c r="FO46" s="286"/>
      <c r="FP46" s="286"/>
      <c r="FQ46" s="138"/>
      <c r="FR46" s="149"/>
      <c r="FS46" s="328">
        <v>-0.20860000000000001</v>
      </c>
      <c r="FT46" s="329">
        <v>0.2177</v>
      </c>
      <c r="FU46" s="329">
        <v>0.1154</v>
      </c>
      <c r="FV46" s="330">
        <v>-5.0000000000000001E-4</v>
      </c>
      <c r="FW46" s="329">
        <v>0.1166</v>
      </c>
      <c r="FX46" s="329">
        <v>0.15620000000000001</v>
      </c>
      <c r="FY46" s="329">
        <v>5.8799999999999998E-2</v>
      </c>
      <c r="FZ46" s="329">
        <v>-2.7000000000000001E-3</v>
      </c>
      <c r="GA46" s="329">
        <v>6.6299999999999998E-2</v>
      </c>
      <c r="GB46" s="329">
        <v>0.1565</v>
      </c>
      <c r="GC46" s="329">
        <v>-4.9500000000000002E-2</v>
      </c>
      <c r="GD46" s="329">
        <v>7.4899999999999994E-2</v>
      </c>
      <c r="GE46" s="105">
        <f t="shared" si="162"/>
        <v>5.5127628408045526E-2</v>
      </c>
      <c r="GG46" s="98" t="s">
        <v>65</v>
      </c>
      <c r="GH46" s="286"/>
      <c r="GI46" s="286"/>
      <c r="GJ46" s="286"/>
      <c r="GK46" s="138"/>
      <c r="GL46" s="149"/>
      <c r="GM46" s="328">
        <v>-0.19439999999999999</v>
      </c>
      <c r="GN46" s="329">
        <v>0.21049999999999999</v>
      </c>
      <c r="GO46" s="329">
        <v>0.1033</v>
      </c>
      <c r="GP46" s="330">
        <v>-1.3299999999999999E-2</v>
      </c>
      <c r="GQ46" s="329">
        <v>0.1153</v>
      </c>
      <c r="GR46" s="329">
        <v>0.1293</v>
      </c>
      <c r="GS46" s="329">
        <v>4.53E-2</v>
      </c>
      <c r="GT46" s="329">
        <v>-8.8999999999999999E-3</v>
      </c>
      <c r="GU46" s="329">
        <v>6.1199999999999997E-2</v>
      </c>
      <c r="GV46" s="329">
        <v>0.16120000000000001</v>
      </c>
      <c r="GW46" s="329">
        <v>-5.8999999999999997E-2</v>
      </c>
      <c r="GX46" s="329">
        <v>7.4399999999999994E-2</v>
      </c>
      <c r="GY46" s="105">
        <f t="shared" si="164"/>
        <v>4.8956739829231211E-2</v>
      </c>
      <c r="HA46" s="98" t="s">
        <v>65</v>
      </c>
      <c r="HB46" s="286"/>
      <c r="HC46" s="286"/>
      <c r="HD46" s="286"/>
      <c r="HE46" s="138"/>
      <c r="HF46" s="149"/>
      <c r="HG46" s="328">
        <v>-0.2407</v>
      </c>
      <c r="HH46" s="329">
        <v>0.24959999999999999</v>
      </c>
      <c r="HI46" s="329">
        <v>0.14099999999999999</v>
      </c>
      <c r="HJ46" s="330">
        <v>-2.29E-2</v>
      </c>
      <c r="HK46" s="329">
        <v>0.1353</v>
      </c>
      <c r="HL46" s="329">
        <v>0.17810000000000001</v>
      </c>
      <c r="HM46" s="329">
        <v>5.3499999999999999E-2</v>
      </c>
      <c r="HN46" s="329">
        <v>-1.67E-2</v>
      </c>
      <c r="HO46" s="329">
        <v>9.2399999999999996E-2</v>
      </c>
      <c r="HP46" s="329">
        <v>0.13009999999999999</v>
      </c>
      <c r="HQ46" s="329">
        <v>-6.2799999999999995E-2</v>
      </c>
      <c r="HR46" s="329">
        <v>6.3200000000000006E-2</v>
      </c>
      <c r="HS46" s="105">
        <f t="shared" si="166"/>
        <v>5.2981103750888714E-2</v>
      </c>
    </row>
    <row r="47" spans="1:227" x14ac:dyDescent="0.2">
      <c r="B47" s="97" t="s">
        <v>66</v>
      </c>
      <c r="C47" s="286"/>
      <c r="D47" s="286"/>
      <c r="E47" s="286"/>
      <c r="F47" s="125"/>
      <c r="G47" s="19">
        <f t="shared" ref="G47:L47" si="167">G45-G46</f>
        <v>0</v>
      </c>
      <c r="H47" s="19">
        <f t="shared" si="167"/>
        <v>6.0000000000004494E-5</v>
      </c>
      <c r="I47" s="19">
        <f t="shared" si="167"/>
        <v>-3.9999999999984492E-5</v>
      </c>
      <c r="J47" s="19">
        <f t="shared" si="167"/>
        <v>4.0000000000005309E-5</v>
      </c>
      <c r="K47" s="19">
        <f t="shared" si="167"/>
        <v>-3.999999999999837E-5</v>
      </c>
      <c r="L47" s="19">
        <f t="shared" si="167"/>
        <v>2.0000000000020002E-5</v>
      </c>
      <c r="M47" s="19">
        <f t="shared" ref="M47:S47" si="168">M45-M46</f>
        <v>-3.9999999999984492E-5</v>
      </c>
      <c r="N47" s="19">
        <f t="shared" si="168"/>
        <v>0</v>
      </c>
      <c r="O47" s="19">
        <f t="shared" si="168"/>
        <v>2.0000000000020002E-5</v>
      </c>
      <c r="P47" s="19">
        <f t="shared" si="168"/>
        <v>2.0000000000047757E-5</v>
      </c>
      <c r="Q47" s="41">
        <f t="shared" si="168"/>
        <v>1.9999999999992246E-5</v>
      </c>
      <c r="R47" s="41">
        <f t="shared" si="168"/>
        <v>6.0000000000004494E-5</v>
      </c>
      <c r="S47" s="46">
        <f t="shared" si="168"/>
        <v>1.0205412188879492E-5</v>
      </c>
      <c r="U47" s="97" t="s">
        <v>66</v>
      </c>
      <c r="V47" s="286"/>
      <c r="W47" s="286"/>
      <c r="X47" s="286"/>
      <c r="Y47" s="154"/>
      <c r="Z47" s="155"/>
      <c r="AA47" s="154">
        <f t="shared" ref="AA47:AF47" si="169">AA45-AA46</f>
        <v>-4.9199999999971489E-5</v>
      </c>
      <c r="AB47" s="298">
        <f t="shared" si="169"/>
        <v>2.9400000000012749E-5</v>
      </c>
      <c r="AC47" s="298">
        <f t="shared" si="169"/>
        <v>-1.8399999999973993E-5</v>
      </c>
      <c r="AD47" s="298">
        <f t="shared" si="169"/>
        <v>-1.2800000000003781E-5</v>
      </c>
      <c r="AE47" s="298">
        <f t="shared" si="169"/>
        <v>-1.799999999996249E-6</v>
      </c>
      <c r="AF47" s="360">
        <f t="shared" si="169"/>
        <v>-5.3699999999989867E-5</v>
      </c>
      <c r="AG47" s="55">
        <f t="shared" ref="AG47:AM47" si="170">AG45-AG46</f>
        <v>4.2999999999987493E-6</v>
      </c>
      <c r="AH47" s="55">
        <f t="shared" si="170"/>
        <v>4.4700000000005152E-5</v>
      </c>
      <c r="AI47" s="55">
        <f t="shared" si="170"/>
        <v>-1.0299999999990872E-5</v>
      </c>
      <c r="AJ47" s="55">
        <f t="shared" si="170"/>
        <v>1.1999999999984245E-5</v>
      </c>
      <c r="AK47" s="41">
        <f t="shared" si="170"/>
        <v>5.0000000000050004E-6</v>
      </c>
      <c r="AL47" s="41">
        <f t="shared" si="170"/>
        <v>1.8700000000010375E-5</v>
      </c>
      <c r="AM47" s="72">
        <f t="shared" si="170"/>
        <v>-4.5434936752908328E-6</v>
      </c>
      <c r="AO47" s="18" t="s">
        <v>66</v>
      </c>
      <c r="AP47" s="18"/>
      <c r="AQ47" s="18"/>
      <c r="AR47" s="18"/>
      <c r="AS47" s="18"/>
      <c r="AT47" s="18"/>
      <c r="AU47" s="123"/>
      <c r="AV47" s="124"/>
      <c r="AW47" s="19">
        <f t="shared" ref="AW47:BB47" si="171">AW45-AW46</f>
        <v>1.3660000000026429E-5</v>
      </c>
      <c r="AX47" s="19">
        <f t="shared" si="171"/>
        <v>1.7299999999970117E-5</v>
      </c>
      <c r="AY47" s="19">
        <f t="shared" si="171"/>
        <v>5.503999999997844E-5</v>
      </c>
      <c r="AZ47" s="19">
        <f t="shared" si="171"/>
        <v>-3.9259999999999295E-5</v>
      </c>
      <c r="BA47" s="19">
        <f t="shared" si="171"/>
        <v>-3.4180000000022526E-5</v>
      </c>
      <c r="BB47" s="19">
        <f t="shared" si="171"/>
        <v>1.3039999999991947E-5</v>
      </c>
      <c r="BC47" s="19">
        <f t="shared" ref="BC47:BI47" si="172">BC45-BC46</f>
        <v>2.958000000001515E-5</v>
      </c>
      <c r="BD47" s="19">
        <f t="shared" si="172"/>
        <v>-2.9160000000001164E-5</v>
      </c>
      <c r="BE47" s="19">
        <f t="shared" si="172"/>
        <v>-2.2300000000002873E-5</v>
      </c>
      <c r="BF47" s="19">
        <f t="shared" si="172"/>
        <v>4.0480000000009397E-5</v>
      </c>
      <c r="BG47" s="41">
        <f t="shared" si="172"/>
        <v>3.1360000000001109E-5</v>
      </c>
      <c r="BH47" s="41">
        <f t="shared" si="172"/>
        <v>-2.3519999999999097E-5</v>
      </c>
      <c r="BI47" s="46">
        <f t="shared" si="172"/>
        <v>4.1817355806994527E-6</v>
      </c>
      <c r="BK47" s="97" t="s">
        <v>66</v>
      </c>
      <c r="BL47" s="286"/>
      <c r="BM47" s="286"/>
      <c r="BN47" s="286"/>
      <c r="BO47" s="123"/>
      <c r="BP47" s="124"/>
      <c r="BQ47" s="363">
        <f t="shared" ref="BQ47:BV47" si="173">BQ45-BQ46</f>
        <v>-2.8899999999221215E-6</v>
      </c>
      <c r="BR47" s="364">
        <f t="shared" si="173"/>
        <v>2.3389999999956501E-5</v>
      </c>
      <c r="BS47" s="364">
        <f t="shared" si="173"/>
        <v>2.1350000000003311E-5</v>
      </c>
      <c r="BT47" s="364">
        <f t="shared" si="173"/>
        <v>6.4850000000019059E-5</v>
      </c>
      <c r="BU47" s="364">
        <f t="shared" si="173"/>
        <v>2.5300000000283429E-6</v>
      </c>
      <c r="BV47" s="364">
        <f t="shared" si="173"/>
        <v>-3.2480000000001397E-5</v>
      </c>
      <c r="BW47" s="22">
        <f t="shared" ref="BW47:CC47" si="174">BW45-BW46</f>
        <v>-5.7589999999996255E-5</v>
      </c>
      <c r="BX47" s="19">
        <f t="shared" si="174"/>
        <v>-1.5879999999995897E-5</v>
      </c>
      <c r="BY47" s="19">
        <f t="shared" si="174"/>
        <v>-1.9700000000039131E-6</v>
      </c>
      <c r="BZ47" s="19">
        <f t="shared" si="174"/>
        <v>2.9969999999990282E-5</v>
      </c>
      <c r="CA47" s="19">
        <f t="shared" si="174"/>
        <v>1.7200000000008875E-5</v>
      </c>
      <c r="CB47" s="188">
        <f t="shared" ref="CB47" si="175">CB45-CB46</f>
        <v>-2.8170000000007911E-5</v>
      </c>
      <c r="CC47" s="46">
        <f t="shared" si="174"/>
        <v>1.7193547798832753E-6</v>
      </c>
      <c r="CE47" s="97" t="s">
        <v>66</v>
      </c>
      <c r="CF47" s="286"/>
      <c r="CG47" s="286"/>
      <c r="CH47" s="286"/>
      <c r="CI47" s="286"/>
      <c r="CJ47" s="286"/>
      <c r="CK47" s="123"/>
      <c r="CL47" s="124"/>
      <c r="CM47" s="22">
        <f t="shared" ref="CM47:CR47" si="176">CM45-CM46</f>
        <v>-5.8090000000010633E-5</v>
      </c>
      <c r="CN47" s="19">
        <f t="shared" si="176"/>
        <v>-1.3259999999903904E-5</v>
      </c>
      <c r="CO47" s="19">
        <f t="shared" si="176"/>
        <v>3.6450000000021188E-5</v>
      </c>
      <c r="CP47" s="19">
        <f t="shared" si="176"/>
        <v>-2.5820000000002785E-5</v>
      </c>
      <c r="CQ47" s="19">
        <f t="shared" si="176"/>
        <v>-3.1320000000001347E-5</v>
      </c>
      <c r="CR47" s="22">
        <f t="shared" si="176"/>
        <v>-5.2169999999962524E-5</v>
      </c>
      <c r="CS47" s="19">
        <f t="shared" ref="CS47:CY47" si="177">CS45-CS46</f>
        <v>3.5890000000010636E-5</v>
      </c>
      <c r="CT47" s="19">
        <f t="shared" si="177"/>
        <v>-2.1300000000029629E-6</v>
      </c>
      <c r="CU47" s="19">
        <f t="shared" si="177"/>
        <v>-1.0289999999982258E-5</v>
      </c>
      <c r="CV47" s="19">
        <f t="shared" si="177"/>
        <v>4.2530000000012835E-5</v>
      </c>
      <c r="CW47" s="41">
        <f t="shared" si="177"/>
        <v>-3.8150000000028439E-5</v>
      </c>
      <c r="CX47" s="46">
        <f t="shared" ref="CX47" si="178">CX45-CX46</f>
        <v>-2.6689999999995884E-5</v>
      </c>
      <c r="CY47" s="46">
        <f t="shared" si="177"/>
        <v>-1.553701168521826E-5</v>
      </c>
      <c r="DA47" s="97" t="s">
        <v>66</v>
      </c>
      <c r="DB47" s="286"/>
      <c r="DC47" s="286"/>
      <c r="DD47" s="286"/>
      <c r="DE47" s="123"/>
      <c r="DF47" s="124"/>
      <c r="DG47" s="19">
        <f t="shared" ref="DG47:DL47" si="179">DG45-DG46</f>
        <v>3.7000000000009248E-5</v>
      </c>
      <c r="DH47" s="19">
        <f t="shared" si="179"/>
        <v>-4.7999999999992493E-5</v>
      </c>
      <c r="DI47" s="19">
        <f t="shared" si="179"/>
        <v>4.3999999999988493E-5</v>
      </c>
      <c r="DJ47" s="19">
        <f t="shared" si="179"/>
        <v>1.8999999999997968E-5</v>
      </c>
      <c r="DK47" s="19">
        <f t="shared" si="179"/>
        <v>4.8999999999993493E-5</v>
      </c>
      <c r="DL47" s="19">
        <f t="shared" si="179"/>
        <v>-4.2000000000014248E-5</v>
      </c>
      <c r="DM47" s="19">
        <f t="shared" ref="DM47:DS47" si="180">DM45-DM46</f>
        <v>4.6000000000004371E-5</v>
      </c>
      <c r="DN47" s="19">
        <f t="shared" si="180"/>
        <v>1.9000000000001654E-5</v>
      </c>
      <c r="DO47" s="19">
        <f t="shared" si="180"/>
        <v>-5.9999999999921227E-6</v>
      </c>
      <c r="DP47" s="19">
        <f t="shared" si="180"/>
        <v>-1.9999999999992246E-5</v>
      </c>
      <c r="DQ47" s="41">
        <f t="shared" si="180"/>
        <v>1.4999999999994185E-5</v>
      </c>
      <c r="DR47" s="46">
        <f t="shared" si="180"/>
        <v>-1.0999999999997123E-5</v>
      </c>
      <c r="DS47" s="46">
        <f t="shared" si="180"/>
        <v>1.0956424047803281E-5</v>
      </c>
      <c r="DU47" s="97" t="s">
        <v>66</v>
      </c>
      <c r="DV47" s="286"/>
      <c r="DW47" s="286"/>
      <c r="DX47" s="286"/>
      <c r="DY47" s="286"/>
      <c r="DZ47" s="286"/>
      <c r="EA47" s="123"/>
      <c r="EB47" s="124"/>
      <c r="EC47" s="19">
        <f t="shared" ref="EC47:EH47" si="181">EC45-EC46</f>
        <v>-1.2769999999995285E-5</v>
      </c>
      <c r="ED47" s="19">
        <f t="shared" si="181"/>
        <v>-1.1460000000018677E-5</v>
      </c>
      <c r="EE47" s="19">
        <f t="shared" si="181"/>
        <v>1.3470000000001536E-5</v>
      </c>
      <c r="EF47" s="19">
        <f t="shared" si="181"/>
        <v>1.9220000000001215E-5</v>
      </c>
      <c r="EG47" s="19">
        <f t="shared" si="181"/>
        <v>-1.129999999988085E-6</v>
      </c>
      <c r="EH47" s="19">
        <f t="shared" si="181"/>
        <v>-5.6220000000023473E-5</v>
      </c>
      <c r="EI47" s="19">
        <f t="shared" ref="EI47:EO47" si="182">EI45-EI46</f>
        <v>1.3960000000000361E-5</v>
      </c>
      <c r="EJ47" s="19">
        <f t="shared" si="182"/>
        <v>-1.8820000000000989E-5</v>
      </c>
      <c r="EK47" s="19">
        <f t="shared" si="182"/>
        <v>-6.0099999999993492E-5</v>
      </c>
      <c r="EL47" s="19">
        <f t="shared" si="182"/>
        <v>2.4090000000004386E-5</v>
      </c>
      <c r="EM47" s="41">
        <f t="shared" si="182"/>
        <v>-4.7080000000004896E-5</v>
      </c>
      <c r="EN47" s="41">
        <f t="shared" si="182"/>
        <v>-3.6629999999995833E-5</v>
      </c>
      <c r="EO47" s="46">
        <f t="shared" si="182"/>
        <v>-1.5610081021799616E-5</v>
      </c>
      <c r="EQ47" s="97" t="s">
        <v>66</v>
      </c>
      <c r="ER47" s="286"/>
      <c r="ES47" s="286"/>
      <c r="ET47" s="286"/>
      <c r="EU47" s="286"/>
      <c r="EV47" s="286"/>
      <c r="EW47" s="154"/>
      <c r="EX47" s="155"/>
      <c r="EY47" s="55">
        <f t="shared" ref="EY47:FD47" si="183">EY45-EY46</f>
        <v>-3.3810000000022988E-5</v>
      </c>
      <c r="EZ47" s="55">
        <f t="shared" si="183"/>
        <v>-4.2869999999972652E-5</v>
      </c>
      <c r="FA47" s="55">
        <f t="shared" si="183"/>
        <v>-1.3340000000000574E-5</v>
      </c>
      <c r="FB47" s="55">
        <f t="shared" si="183"/>
        <v>-3.2100000000034878E-6</v>
      </c>
      <c r="FC47" s="55">
        <f t="shared" si="183"/>
        <v>1.6750000000009813E-5</v>
      </c>
      <c r="FD47" s="55">
        <f t="shared" si="183"/>
        <v>8.840000000009951E-6</v>
      </c>
      <c r="FE47" s="55">
        <f t="shared" ref="FE47:FK47" si="184">FE45-FE46</f>
        <v>5.5000000000124394E-6</v>
      </c>
      <c r="FF47" s="55">
        <f t="shared" si="184"/>
        <v>-4.5309999999992856E-5</v>
      </c>
      <c r="FG47" s="55">
        <f t="shared" si="184"/>
        <v>2.2780000000000022E-5</v>
      </c>
      <c r="FH47" s="55">
        <f t="shared" si="184"/>
        <v>-1.4699999999479019E-6</v>
      </c>
      <c r="FI47" s="71">
        <f t="shared" si="184"/>
        <v>-2.2000000000008124E-5</v>
      </c>
      <c r="FJ47" s="71">
        <f t="shared" si="184"/>
        <v>3.3539999999998571E-5</v>
      </c>
      <c r="FK47" s="72">
        <f t="shared" si="184"/>
        <v>-8.6131470133921084E-6</v>
      </c>
      <c r="FM47" s="97" t="s">
        <v>66</v>
      </c>
      <c r="FN47" s="286"/>
      <c r="FO47" s="286"/>
      <c r="FP47" s="286"/>
      <c r="FQ47" s="154"/>
      <c r="FR47" s="155"/>
      <c r="FS47" s="55">
        <f t="shared" ref="FS47:GE47" si="185">FS45-FS46</f>
        <v>-1.0999999999983245E-5</v>
      </c>
      <c r="FT47" s="55">
        <f t="shared" si="185"/>
        <v>7.9999999999802451E-6</v>
      </c>
      <c r="FU47" s="55">
        <f t="shared" si="185"/>
        <v>3.2000000000004247E-5</v>
      </c>
      <c r="FV47" s="55">
        <f t="shared" si="185"/>
        <v>-1.1000000000001026E-5</v>
      </c>
      <c r="FW47" s="55">
        <f t="shared" si="185"/>
        <v>7.3000000000003618E-5</v>
      </c>
      <c r="FX47" s="403">
        <f t="shared" si="185"/>
        <v>-5.8000000000002494E-5</v>
      </c>
      <c r="FY47" s="55">
        <f t="shared" si="185"/>
        <v>4.9000000000007371E-5</v>
      </c>
      <c r="FZ47" s="55">
        <f t="shared" si="185"/>
        <v>-1.2000000000001159E-5</v>
      </c>
      <c r="GA47" s="55">
        <f t="shared" si="185"/>
        <v>6.2000000000006494E-5</v>
      </c>
      <c r="GB47" s="403">
        <f t="shared" si="185"/>
        <v>-5.3999999999970738E-5</v>
      </c>
      <c r="GC47" s="71">
        <f t="shared" si="185"/>
        <v>2.3999999999996247E-5</v>
      </c>
      <c r="GD47" s="71">
        <f t="shared" si="185"/>
        <v>-4.9999999999980616E-5</v>
      </c>
      <c r="GE47" s="72">
        <f t="shared" si="185"/>
        <v>4.6200929069151186E-6</v>
      </c>
      <c r="GG47" s="97" t="s">
        <v>66</v>
      </c>
      <c r="GH47" s="286"/>
      <c r="GI47" s="286"/>
      <c r="GJ47" s="286"/>
      <c r="GK47" s="154"/>
      <c r="GL47" s="155"/>
      <c r="GM47" s="55">
        <f t="shared" ref="GM47:GY47" si="186">GM45-GM46</f>
        <v>-4.0000000000012248E-5</v>
      </c>
      <c r="GN47" s="55">
        <f t="shared" si="186"/>
        <v>-4.0000000000012248E-5</v>
      </c>
      <c r="GO47" s="55">
        <f t="shared" si="186"/>
        <v>-2.0000000000006124E-5</v>
      </c>
      <c r="GP47" s="55">
        <f t="shared" si="186"/>
        <v>-1.9999999999992246E-5</v>
      </c>
      <c r="GQ47" s="55">
        <f t="shared" si="186"/>
        <v>5.9999999999990616E-5</v>
      </c>
      <c r="GR47" s="55">
        <f t="shared" si="186"/>
        <v>0</v>
      </c>
      <c r="GS47" s="55">
        <f t="shared" si="186"/>
        <v>0</v>
      </c>
      <c r="GT47" s="55">
        <f t="shared" si="186"/>
        <v>-1.999999999999745E-5</v>
      </c>
      <c r="GU47" s="403">
        <f t="shared" si="186"/>
        <v>-6.0000000000004494E-5</v>
      </c>
      <c r="GV47" s="55">
        <f t="shared" si="186"/>
        <v>1.9999999999964491E-5</v>
      </c>
      <c r="GW47" s="71">
        <f t="shared" si="186"/>
        <v>-4.0000000000005309E-5</v>
      </c>
      <c r="GX47" s="71">
        <f t="shared" si="186"/>
        <v>4.0000000000012248E-5</v>
      </c>
      <c r="GY47" s="72">
        <f t="shared" si="186"/>
        <v>-1.2135115840194999E-5</v>
      </c>
      <c r="HA47" s="97" t="s">
        <v>66</v>
      </c>
      <c r="HB47" s="286"/>
      <c r="HC47" s="286"/>
      <c r="HD47" s="286"/>
      <c r="HE47" s="154"/>
      <c r="HF47" s="155"/>
      <c r="HG47" s="55">
        <f t="shared" ref="HG47:HS47" si="187">HG45-HG46</f>
        <v>3.9999999999956737E-5</v>
      </c>
      <c r="HH47" s="55">
        <f t="shared" si="187"/>
        <v>-3.4999999999951736E-5</v>
      </c>
      <c r="HI47" s="55">
        <f t="shared" si="187"/>
        <v>2.5000000000025002E-5</v>
      </c>
      <c r="HJ47" s="55">
        <f t="shared" si="187"/>
        <v>1.9999999999995716E-5</v>
      </c>
      <c r="HK47" s="55">
        <f t="shared" si="187"/>
        <v>-5.0000000000050004E-6</v>
      </c>
      <c r="HL47" s="55">
        <f t="shared" si="187"/>
        <v>-4.4999999999961737E-5</v>
      </c>
      <c r="HM47" s="55">
        <f t="shared" si="187"/>
        <v>-3.499999999999337E-5</v>
      </c>
      <c r="HN47" s="55">
        <f t="shared" si="187"/>
        <v>-4.500000000000684E-5</v>
      </c>
      <c r="HO47" s="403">
        <f t="shared" si="187"/>
        <v>-5.4999999999999494E-5</v>
      </c>
      <c r="HP47" s="55">
        <f t="shared" si="187"/>
        <v>-2.4999999999997247E-5</v>
      </c>
      <c r="HQ47" s="71">
        <f t="shared" si="187"/>
        <v>9.9999999999961231E-6</v>
      </c>
      <c r="HR47" s="71">
        <f t="shared" si="187"/>
        <v>-6.5000000000009495E-5</v>
      </c>
      <c r="HS47" s="72">
        <f t="shared" si="187"/>
        <v>-1.6369333376564654E-5</v>
      </c>
    </row>
    <row r="48" spans="1:227" x14ac:dyDescent="0.2">
      <c r="FM48" s="92"/>
      <c r="FN48" s="27"/>
      <c r="FO48" s="27"/>
      <c r="FP48" s="27"/>
      <c r="FQ48" s="129"/>
      <c r="FR48" s="142"/>
      <c r="FS48" s="152"/>
      <c r="FT48" s="152"/>
      <c r="FU48" s="152"/>
      <c r="FV48" s="152"/>
      <c r="FW48" s="152"/>
      <c r="FX48" s="152"/>
      <c r="FY48" s="52"/>
      <c r="FZ48" s="52"/>
      <c r="GA48" s="52"/>
      <c r="GB48" s="52"/>
      <c r="GC48" s="61"/>
      <c r="GD48" s="61"/>
      <c r="GE48" s="61"/>
      <c r="GG48" s="92"/>
      <c r="GH48" s="27"/>
      <c r="GI48" s="27"/>
      <c r="GJ48" s="27"/>
      <c r="GK48" s="129"/>
      <c r="GL48" s="142"/>
      <c r="GM48" s="152"/>
      <c r="GN48" s="152"/>
      <c r="GO48" s="152"/>
      <c r="GP48" s="152"/>
      <c r="GQ48" s="152"/>
      <c r="GR48" s="152"/>
      <c r="GS48" s="52"/>
      <c r="GT48" s="52"/>
      <c r="GU48" s="52"/>
      <c r="GV48" s="52"/>
      <c r="GW48" s="61"/>
      <c r="GX48" s="61"/>
      <c r="GY48" s="61"/>
      <c r="HA48" s="92"/>
      <c r="HB48" s="27"/>
      <c r="HC48" s="27"/>
      <c r="HD48" s="27"/>
      <c r="HE48" s="129"/>
      <c r="HF48" s="142"/>
      <c r="HG48" s="152"/>
      <c r="HH48" s="152"/>
      <c r="HI48" s="152"/>
      <c r="HJ48" s="152"/>
      <c r="HK48" s="152"/>
      <c r="HL48" s="152"/>
      <c r="HM48" s="52"/>
      <c r="HN48" s="52"/>
      <c r="HO48" s="52"/>
      <c r="HP48" s="52"/>
      <c r="HQ48" s="61"/>
      <c r="HR48" s="61"/>
      <c r="HS48" s="61"/>
    </row>
    <row r="49" spans="2:228" s="185" customFormat="1" x14ac:dyDescent="0.2">
      <c r="B49" s="180" t="s">
        <v>83</v>
      </c>
      <c r="C49" s="288"/>
      <c r="D49" s="288"/>
      <c r="E49" s="288"/>
      <c r="F49" s="181"/>
      <c r="G49" s="181"/>
      <c r="H49" s="181"/>
      <c r="I49" s="181"/>
      <c r="J49" s="181"/>
      <c r="K49" s="181"/>
      <c r="L49" s="181"/>
      <c r="M49" s="182"/>
      <c r="N49" s="182"/>
      <c r="O49" s="182"/>
      <c r="P49" s="182"/>
      <c r="Q49" s="183"/>
      <c r="R49" s="183"/>
      <c r="S49" s="183"/>
      <c r="T49" s="184"/>
      <c r="U49" s="180" t="s">
        <v>83</v>
      </c>
      <c r="V49" s="288"/>
      <c r="W49" s="288"/>
      <c r="X49" s="288"/>
      <c r="Z49" s="181"/>
      <c r="AA49" s="181"/>
      <c r="AB49" s="181"/>
      <c r="AC49" s="181"/>
      <c r="AD49" s="181"/>
      <c r="AE49" s="181"/>
      <c r="AF49" s="181"/>
      <c r="AG49" s="182"/>
      <c r="AH49" s="182"/>
      <c r="AI49" s="182"/>
      <c r="AJ49" s="182"/>
      <c r="AK49" s="183"/>
      <c r="AL49" s="183"/>
      <c r="AM49" s="183"/>
      <c r="AN49" s="184"/>
      <c r="AO49" s="180" t="s">
        <v>83</v>
      </c>
      <c r="AP49" s="288"/>
      <c r="AQ49" s="288"/>
      <c r="AR49" s="288"/>
      <c r="AS49" s="288"/>
      <c r="AT49" s="288"/>
      <c r="AV49" s="181"/>
      <c r="AW49" s="181"/>
      <c r="AX49" s="181"/>
      <c r="AY49" s="181"/>
      <c r="AZ49" s="181"/>
      <c r="BA49" s="181"/>
      <c r="BB49" s="181"/>
      <c r="BC49" s="182"/>
      <c r="BD49" s="182"/>
      <c r="BE49" s="182"/>
      <c r="BF49" s="182"/>
      <c r="BG49" s="183"/>
      <c r="BH49" s="183"/>
      <c r="BI49" s="183"/>
      <c r="BK49" s="180" t="s">
        <v>83</v>
      </c>
      <c r="BL49" s="288"/>
      <c r="BM49" s="288"/>
      <c r="BN49" s="288"/>
      <c r="BP49" s="181"/>
      <c r="BQ49" s="181"/>
      <c r="BR49" s="181"/>
      <c r="BS49" s="181"/>
      <c r="BT49" s="181"/>
      <c r="BU49" s="181"/>
      <c r="BV49" s="181"/>
      <c r="BW49" s="182"/>
      <c r="BX49" s="182"/>
      <c r="BY49" s="182"/>
      <c r="BZ49" s="182"/>
      <c r="CA49" s="183"/>
      <c r="CB49" s="183"/>
      <c r="CC49" s="183"/>
      <c r="CE49" s="180" t="s">
        <v>83</v>
      </c>
      <c r="CF49" s="288"/>
      <c r="CG49" s="288"/>
      <c r="CH49" s="288"/>
      <c r="CI49" s="288"/>
      <c r="CJ49" s="288"/>
      <c r="CL49" s="181"/>
      <c r="CM49" s="181"/>
      <c r="CN49" s="181"/>
      <c r="CO49" s="181"/>
      <c r="CP49" s="181"/>
      <c r="CQ49" s="181"/>
      <c r="CR49" s="181"/>
      <c r="CS49" s="182"/>
      <c r="CT49" s="182"/>
      <c r="CU49" s="182"/>
      <c r="CV49" s="182"/>
      <c r="CW49" s="183"/>
      <c r="CX49" s="183"/>
      <c r="CY49" s="183"/>
      <c r="DA49" s="180" t="s">
        <v>83</v>
      </c>
      <c r="DB49" s="288"/>
      <c r="DC49" s="288"/>
      <c r="DD49" s="288"/>
      <c r="DE49" s="315"/>
      <c r="DF49" s="316"/>
      <c r="DG49" s="181"/>
      <c r="DH49" s="181"/>
      <c r="DI49" s="181"/>
      <c r="DJ49" s="181"/>
      <c r="DK49" s="181"/>
      <c r="DL49" s="181"/>
      <c r="DM49" s="182"/>
      <c r="DN49" s="182"/>
      <c r="DO49" s="182"/>
      <c r="DP49" s="182"/>
      <c r="DQ49" s="183"/>
      <c r="DR49" s="183"/>
      <c r="DS49" s="183"/>
      <c r="DU49" s="180" t="s">
        <v>83</v>
      </c>
      <c r="DV49" s="288"/>
      <c r="DW49" s="288"/>
      <c r="DX49" s="288"/>
      <c r="DY49" s="288"/>
      <c r="DZ49" s="288"/>
      <c r="EA49" s="315"/>
      <c r="EB49" s="317"/>
      <c r="EC49" s="181"/>
      <c r="ED49" s="181"/>
      <c r="EE49" s="181"/>
      <c r="EF49" s="181"/>
      <c r="EG49" s="181"/>
      <c r="EH49" s="181"/>
      <c r="EI49" s="182"/>
      <c r="EJ49" s="182"/>
      <c r="EK49" s="182"/>
      <c r="EL49" s="182"/>
      <c r="EM49" s="183"/>
      <c r="EN49" s="183"/>
      <c r="EO49" s="183"/>
      <c r="EQ49" s="180" t="s">
        <v>83</v>
      </c>
      <c r="ER49" s="288"/>
      <c r="ES49" s="288"/>
      <c r="ET49" s="288"/>
      <c r="EU49" s="288"/>
      <c r="EV49" s="288"/>
      <c r="EX49" s="181"/>
      <c r="EY49" s="181"/>
      <c r="EZ49" s="181"/>
      <c r="FA49" s="181"/>
      <c r="FB49" s="181"/>
      <c r="FC49" s="181"/>
      <c r="FD49" s="181"/>
      <c r="FE49" s="182"/>
      <c r="FF49" s="182"/>
      <c r="FG49" s="182"/>
      <c r="FH49" s="182"/>
      <c r="FI49" s="183"/>
      <c r="FJ49" s="183"/>
      <c r="FK49" s="183"/>
      <c r="FM49" s="180" t="s">
        <v>83</v>
      </c>
      <c r="FN49" s="288"/>
      <c r="FO49" s="288"/>
      <c r="FP49" s="288"/>
      <c r="FR49" s="181"/>
      <c r="FS49" s="181"/>
      <c r="FT49" s="181"/>
      <c r="FU49" s="181"/>
      <c r="FV49" s="181"/>
      <c r="FW49" s="181"/>
      <c r="FX49" s="181"/>
      <c r="FY49" s="182"/>
      <c r="FZ49" s="182"/>
      <c r="GA49" s="182"/>
      <c r="GB49" s="182"/>
      <c r="GC49" s="183"/>
      <c r="GD49" s="183"/>
      <c r="GE49" s="183"/>
      <c r="GG49" s="180" t="s">
        <v>83</v>
      </c>
      <c r="GH49" s="288"/>
      <c r="GI49" s="288"/>
      <c r="GJ49" s="288"/>
      <c r="GL49" s="181"/>
      <c r="GM49" s="181"/>
      <c r="GN49" s="181"/>
      <c r="GO49" s="181"/>
      <c r="GP49" s="181"/>
      <c r="GQ49" s="181"/>
      <c r="GR49" s="181"/>
      <c r="GS49" s="182"/>
      <c r="GT49" s="182"/>
      <c r="GU49" s="182"/>
      <c r="GV49" s="182"/>
      <c r="GW49" s="183"/>
      <c r="GX49" s="183"/>
      <c r="GY49" s="183"/>
      <c r="HA49" s="180" t="s">
        <v>83</v>
      </c>
      <c r="HB49" s="288"/>
      <c r="HC49" s="288"/>
      <c r="HD49" s="288"/>
      <c r="HF49" s="181"/>
      <c r="HG49" s="181"/>
      <c r="HH49" s="181"/>
      <c r="HI49" s="181"/>
      <c r="HJ49" s="181"/>
      <c r="HK49" s="181"/>
      <c r="HL49" s="181"/>
      <c r="HM49" s="182"/>
      <c r="HN49" s="182"/>
      <c r="HO49" s="182"/>
      <c r="HP49" s="182"/>
      <c r="HQ49" s="183"/>
      <c r="HR49" s="183"/>
      <c r="HS49" s="183"/>
    </row>
    <row r="50" spans="2:228" x14ac:dyDescent="0.2">
      <c r="B50" s="186" t="s">
        <v>85</v>
      </c>
      <c r="C50" s="185"/>
      <c r="D50" s="185"/>
      <c r="E50" s="185"/>
      <c r="F50" s="189"/>
      <c r="G50" s="123">
        <f t="shared" ref="G50:L50" si="188">G45</f>
        <v>-0.20490000000000003</v>
      </c>
      <c r="H50" s="123">
        <f t="shared" si="188"/>
        <v>0.20455999999999999</v>
      </c>
      <c r="I50" s="123">
        <f t="shared" si="188"/>
        <v>0.11746000000000001</v>
      </c>
      <c r="J50" s="123">
        <f t="shared" si="188"/>
        <v>8.0400000000000055E-3</v>
      </c>
      <c r="K50" s="123">
        <f t="shared" si="188"/>
        <v>0.11566</v>
      </c>
      <c r="L50" s="123">
        <f t="shared" si="188"/>
        <v>0.15462000000000001</v>
      </c>
      <c r="M50" s="123">
        <f t="shared" ref="M50:S50" si="189">M45</f>
        <v>6.3960000000000017E-2</v>
      </c>
      <c r="N50" s="188">
        <f t="shared" si="189"/>
        <v>-4.6999999999999993E-3</v>
      </c>
      <c r="O50" s="188">
        <f t="shared" si="189"/>
        <v>7.1020000000000014E-2</v>
      </c>
      <c r="P50" s="188">
        <f t="shared" si="189"/>
        <v>0.15402000000000005</v>
      </c>
      <c r="Q50" s="188">
        <f t="shared" si="189"/>
        <v>-5.0180000000000009E-2</v>
      </c>
      <c r="R50" s="188">
        <f t="shared" ref="R50" si="190">R45</f>
        <v>7.7060000000000003E-2</v>
      </c>
      <c r="S50" s="188">
        <f t="shared" si="189"/>
        <v>5.5901872380885509E-2</v>
      </c>
      <c r="U50" s="190" t="s">
        <v>85</v>
      </c>
      <c r="V50" s="185"/>
      <c r="W50" s="185"/>
      <c r="X50" s="185"/>
      <c r="Y50" s="187"/>
      <c r="Z50" s="181"/>
      <c r="AA50" s="123">
        <f t="shared" ref="AA50:AF50" si="191">AA45</f>
        <v>-0.27964919999999999</v>
      </c>
      <c r="AB50" s="188">
        <f t="shared" si="191"/>
        <v>0.28232940000000001</v>
      </c>
      <c r="AC50" s="188">
        <f t="shared" si="191"/>
        <v>0.12888160000000001</v>
      </c>
      <c r="AD50" s="188">
        <f t="shared" si="191"/>
        <v>-1.6112800000000004E-2</v>
      </c>
      <c r="AE50" s="188">
        <f t="shared" si="191"/>
        <v>0.14449819999999999</v>
      </c>
      <c r="AF50" s="188">
        <f t="shared" si="191"/>
        <v>0.16704630000000001</v>
      </c>
      <c r="AG50" s="188">
        <f t="shared" ref="AG50:AM50" si="192">AG45</f>
        <v>6.2704300000000004E-2</v>
      </c>
      <c r="AH50" s="188">
        <f t="shared" si="192"/>
        <v>-1.8155299999999996E-2</v>
      </c>
      <c r="AI50" s="188">
        <f t="shared" si="192"/>
        <v>9.2189700000000013E-2</v>
      </c>
      <c r="AJ50" s="188">
        <f t="shared" si="192"/>
        <v>0.17821199999999998</v>
      </c>
      <c r="AK50" s="188">
        <f t="shared" si="192"/>
        <v>-7.2895000000000001E-2</v>
      </c>
      <c r="AL50" s="188">
        <f t="shared" ref="AL50" si="193">AL45</f>
        <v>7.7018700000000009E-2</v>
      </c>
      <c r="AM50" s="188">
        <f t="shared" si="192"/>
        <v>5.4724251001929458E-2</v>
      </c>
      <c r="AO50" s="190" t="s">
        <v>85</v>
      </c>
      <c r="AP50" s="185"/>
      <c r="AQ50" s="185"/>
      <c r="AR50" s="185"/>
      <c r="AS50" s="185"/>
      <c r="AT50" s="185"/>
      <c r="AU50" s="187"/>
      <c r="AV50" s="181"/>
      <c r="AW50" s="123">
        <f t="shared" ref="AW50:BB50" si="194">AW45</f>
        <v>-0.24908633999999996</v>
      </c>
      <c r="AX50" s="123">
        <f t="shared" si="194"/>
        <v>0.22091729999999998</v>
      </c>
      <c r="AY50" s="123">
        <f t="shared" si="194"/>
        <v>0.12125503999999998</v>
      </c>
      <c r="AZ50" s="123">
        <f t="shared" si="194"/>
        <v>-5.2392599999999991E-3</v>
      </c>
      <c r="BA50" s="123">
        <f t="shared" si="194"/>
        <v>0.12736581999999999</v>
      </c>
      <c r="BB50" s="123">
        <f t="shared" si="194"/>
        <v>0.18691304</v>
      </c>
      <c r="BC50" s="123">
        <f t="shared" ref="BC50:BI50" si="195">BC45</f>
        <v>6.912958000000001E-2</v>
      </c>
      <c r="BD50" s="188">
        <f t="shared" si="195"/>
        <v>-7.6291600000000011E-3</v>
      </c>
      <c r="BE50" s="188">
        <f t="shared" si="195"/>
        <v>7.967769999999999E-2</v>
      </c>
      <c r="BF50" s="188">
        <f t="shared" si="195"/>
        <v>0.16924048</v>
      </c>
      <c r="BG50" s="188">
        <f t="shared" si="195"/>
        <v>-1.706864E-2</v>
      </c>
      <c r="BH50" s="188">
        <f t="shared" ref="BH50" si="196">BH45</f>
        <v>8.0276479999999997E-2</v>
      </c>
      <c r="BI50" s="188">
        <f t="shared" si="195"/>
        <v>6.0050211175191714E-2</v>
      </c>
      <c r="BK50" s="190" t="s">
        <v>85</v>
      </c>
      <c r="BL50" s="185"/>
      <c r="BM50" s="185"/>
      <c r="BN50" s="185"/>
      <c r="BO50" s="187"/>
      <c r="BP50" s="181"/>
      <c r="BQ50" s="123">
        <f t="shared" ref="BQ50:BV50" si="197">BQ45</f>
        <v>-0.37430288999999994</v>
      </c>
      <c r="BR50" s="123">
        <f t="shared" si="197"/>
        <v>0.35312338999999998</v>
      </c>
      <c r="BS50" s="123">
        <f t="shared" si="197"/>
        <v>0.15602135</v>
      </c>
      <c r="BT50" s="123">
        <f t="shared" si="197"/>
        <v>-5.9235149999999979E-2</v>
      </c>
      <c r="BU50" s="123">
        <f t="shared" si="197"/>
        <v>0.17670253000000002</v>
      </c>
      <c r="BV50" s="123">
        <f t="shared" si="197"/>
        <v>0.15046751999999999</v>
      </c>
      <c r="BW50" s="123">
        <f t="shared" ref="BW50:CC50" si="198">BW45</f>
        <v>5.3142410000000001E-2</v>
      </c>
      <c r="BX50" s="188">
        <f t="shared" si="198"/>
        <v>-3.8215879999999994E-2</v>
      </c>
      <c r="BY50" s="188">
        <f t="shared" si="198"/>
        <v>8.9798030000000001E-2</v>
      </c>
      <c r="BZ50" s="188">
        <f t="shared" si="198"/>
        <v>0.20462996999999999</v>
      </c>
      <c r="CA50" s="188">
        <f t="shared" si="198"/>
        <v>-9.3182799999999996E-2</v>
      </c>
      <c r="CB50" s="188">
        <f t="shared" ref="CB50" si="199">CB45</f>
        <v>8.2371829999999993E-2</v>
      </c>
      <c r="CC50" s="188">
        <f t="shared" si="198"/>
        <v>4.3547981065844565E-2</v>
      </c>
      <c r="CE50" s="190" t="s">
        <v>85</v>
      </c>
      <c r="CF50" s="185"/>
      <c r="CG50" s="185"/>
      <c r="CH50" s="185"/>
      <c r="CI50" s="185"/>
      <c r="CJ50" s="185"/>
      <c r="CK50" s="187"/>
      <c r="CL50" s="181"/>
      <c r="CM50" s="123">
        <f t="shared" ref="CM50:CR50" si="200">CM45</f>
        <v>-0.31395809000000002</v>
      </c>
      <c r="CN50" s="123">
        <f t="shared" si="200"/>
        <v>0.32328674000000007</v>
      </c>
      <c r="CO50" s="123">
        <f t="shared" si="200"/>
        <v>0.15883645000000002</v>
      </c>
      <c r="CP50" s="123">
        <f t="shared" si="200"/>
        <v>-4.0725820000000003E-2</v>
      </c>
      <c r="CQ50" s="123">
        <f t="shared" si="200"/>
        <v>0.16036867999999999</v>
      </c>
      <c r="CR50" s="123">
        <f t="shared" si="200"/>
        <v>0.17584783000000004</v>
      </c>
      <c r="CS50" s="123">
        <f t="shared" ref="CS50:CY50" si="201">CS45</f>
        <v>2.363589000000001E-2</v>
      </c>
      <c r="CT50" s="188">
        <f t="shared" si="201"/>
        <v>-4.180213E-2</v>
      </c>
      <c r="CU50" s="188">
        <f t="shared" si="201"/>
        <v>0.11778971000000002</v>
      </c>
      <c r="CV50" s="188">
        <f t="shared" si="201"/>
        <v>0.18634253000000001</v>
      </c>
      <c r="CW50" s="188">
        <f t="shared" si="201"/>
        <v>-9.0938150000000023E-2</v>
      </c>
      <c r="CX50" s="188">
        <f t="shared" ref="CX50" si="202">CX45</f>
        <v>6.7273310000000003E-2</v>
      </c>
      <c r="CY50" s="188">
        <f t="shared" si="201"/>
        <v>4.9586167461940889E-2</v>
      </c>
      <c r="DA50" s="190" t="s">
        <v>85</v>
      </c>
      <c r="DB50" s="185"/>
      <c r="DC50" s="185"/>
      <c r="DD50" s="185"/>
      <c r="DE50" s="187"/>
      <c r="DF50" s="181"/>
      <c r="DG50" s="123">
        <f t="shared" ref="DG50:DL50" si="203">DG45</f>
        <v>-0.21516299999999999</v>
      </c>
      <c r="DH50" s="123">
        <f t="shared" si="203"/>
        <v>0.24165200000000001</v>
      </c>
      <c r="DI50" s="123">
        <f t="shared" si="203"/>
        <v>0.12404399999999999</v>
      </c>
      <c r="DJ50" s="123">
        <f t="shared" si="203"/>
        <v>-1.6810000000000019E-3</v>
      </c>
      <c r="DK50" s="123">
        <f t="shared" si="203"/>
        <v>0.12154899999999999</v>
      </c>
      <c r="DL50" s="123">
        <f t="shared" si="203"/>
        <v>0.125358</v>
      </c>
      <c r="DM50" s="123">
        <f t="shared" ref="DM50:DS50" si="204">DM45</f>
        <v>5.9846000000000003E-2</v>
      </c>
      <c r="DN50" s="188">
        <f t="shared" si="204"/>
        <v>-1.9580999999999998E-2</v>
      </c>
      <c r="DO50" s="188">
        <f t="shared" si="204"/>
        <v>7.3194000000000009E-2</v>
      </c>
      <c r="DP50" s="188">
        <f t="shared" si="204"/>
        <v>0.16428000000000001</v>
      </c>
      <c r="DQ50" s="188">
        <f t="shared" si="204"/>
        <v>-5.5485000000000007E-2</v>
      </c>
      <c r="DR50" s="188">
        <f t="shared" ref="DR50" si="205">DR45</f>
        <v>7.4989E-2</v>
      </c>
      <c r="DS50" s="188">
        <f t="shared" si="204"/>
        <v>5.3825777746851156E-2</v>
      </c>
      <c r="DU50" s="190" t="s">
        <v>85</v>
      </c>
      <c r="DV50" s="185"/>
      <c r="DW50" s="185"/>
      <c r="DX50" s="185"/>
      <c r="DY50" s="185"/>
      <c r="DZ50" s="185"/>
      <c r="EA50" s="187"/>
      <c r="EB50" s="317"/>
      <c r="EC50" s="123">
        <f t="shared" ref="EC50:EH50" si="206">EC45</f>
        <v>-0.23671276999999999</v>
      </c>
      <c r="ED50" s="123">
        <f t="shared" si="206"/>
        <v>0.23358853999999998</v>
      </c>
      <c r="EE50" s="123">
        <f t="shared" si="206"/>
        <v>0.11841347000000001</v>
      </c>
      <c r="EF50" s="123">
        <f t="shared" si="206"/>
        <v>-5.8807799999999986E-3</v>
      </c>
      <c r="EG50" s="123">
        <f t="shared" si="206"/>
        <v>0.12919887000000002</v>
      </c>
      <c r="EH50" s="123">
        <f t="shared" si="206"/>
        <v>0.16594377999999999</v>
      </c>
      <c r="EI50" s="123">
        <f t="shared" ref="EI50:EO50" si="207">EI45</f>
        <v>5.5813960000000003E-2</v>
      </c>
      <c r="EJ50" s="188">
        <f t="shared" si="207"/>
        <v>-3.5188200000000011E-3</v>
      </c>
      <c r="EK50" s="188">
        <f t="shared" si="207"/>
        <v>6.4239900000000003E-2</v>
      </c>
      <c r="EL50" s="188">
        <f t="shared" si="207"/>
        <v>0.16782409000000001</v>
      </c>
      <c r="EM50" s="188">
        <f t="shared" si="207"/>
        <v>-4.9847080000000002E-2</v>
      </c>
      <c r="EN50" s="188">
        <f t="shared" ref="EN50" si="208">EN45</f>
        <v>7.7863370000000001E-2</v>
      </c>
      <c r="EO50" s="188">
        <f t="shared" si="207"/>
        <v>5.5151580701573222E-2</v>
      </c>
      <c r="EQ50" s="190" t="s">
        <v>85</v>
      </c>
      <c r="ER50" s="185"/>
      <c r="ES50" s="185"/>
      <c r="ET50" s="185"/>
      <c r="EU50" s="185"/>
      <c r="EV50" s="185"/>
      <c r="EW50" s="187"/>
      <c r="EX50" s="181"/>
      <c r="EY50" s="123">
        <f t="shared" ref="EY50:FD50" si="209">EY45</f>
        <v>-0.37263381000000001</v>
      </c>
      <c r="EZ50" s="123">
        <f t="shared" si="209"/>
        <v>0.37105713000000001</v>
      </c>
      <c r="FA50" s="123">
        <f t="shared" si="209"/>
        <v>0.15228665999999999</v>
      </c>
      <c r="FB50" s="123">
        <f t="shared" si="209"/>
        <v>-5.3703210000000001E-2</v>
      </c>
      <c r="FC50" s="123">
        <f t="shared" si="209"/>
        <v>0.17291675000000001</v>
      </c>
      <c r="FD50" s="123">
        <f t="shared" si="209"/>
        <v>0.14100884</v>
      </c>
      <c r="FE50" s="123">
        <f t="shared" ref="FE50:FK50" si="210">FE45</f>
        <v>6.1905500000000009E-2</v>
      </c>
      <c r="FF50" s="188">
        <f t="shared" si="210"/>
        <v>-3.7945309999999996E-2</v>
      </c>
      <c r="FG50" s="188">
        <f t="shared" si="210"/>
        <v>9.2422779999999996E-2</v>
      </c>
      <c r="FH50" s="188">
        <f t="shared" si="210"/>
        <v>0.22409853000000005</v>
      </c>
      <c r="FI50" s="188">
        <f t="shared" si="210"/>
        <v>-9.4922000000000006E-2</v>
      </c>
      <c r="FJ50" s="188">
        <f t="shared" ref="FJ50" si="211">FJ45</f>
        <v>9.0233540000000001E-2</v>
      </c>
      <c r="FK50" s="188">
        <f t="shared" si="210"/>
        <v>4.7146653496580537E-2</v>
      </c>
      <c r="FM50" s="190" t="s">
        <v>85</v>
      </c>
      <c r="FN50" s="185"/>
      <c r="FO50" s="185"/>
      <c r="FP50" s="185"/>
      <c r="FQ50" s="187"/>
      <c r="FR50" s="181"/>
      <c r="FS50" s="123">
        <f t="shared" ref="FS50:GE50" si="212">FS45</f>
        <v>-0.20861099999999999</v>
      </c>
      <c r="FT50" s="123">
        <f t="shared" si="212"/>
        <v>0.21770799999999998</v>
      </c>
      <c r="FU50" s="123">
        <f t="shared" si="212"/>
        <v>0.11543200000000001</v>
      </c>
      <c r="FV50" s="123">
        <f t="shared" si="212"/>
        <v>-5.1100000000000104E-4</v>
      </c>
      <c r="FW50" s="123">
        <f t="shared" si="212"/>
        <v>0.116673</v>
      </c>
      <c r="FX50" s="123">
        <f t="shared" si="212"/>
        <v>0.156142</v>
      </c>
      <c r="FY50" s="123">
        <f t="shared" si="212"/>
        <v>5.8849000000000005E-2</v>
      </c>
      <c r="FZ50" s="188">
        <f t="shared" si="212"/>
        <v>-2.7120000000000013E-3</v>
      </c>
      <c r="GA50" s="188">
        <f t="shared" si="212"/>
        <v>6.6362000000000004E-2</v>
      </c>
      <c r="GB50" s="188">
        <f t="shared" si="212"/>
        <v>0.15644600000000003</v>
      </c>
      <c r="GC50" s="188">
        <f t="shared" si="212"/>
        <v>-4.9476000000000006E-2</v>
      </c>
      <c r="GD50" s="188">
        <f t="shared" si="212"/>
        <v>7.4850000000000014E-2</v>
      </c>
      <c r="GE50" s="188">
        <f t="shared" si="212"/>
        <v>5.5132248500952441E-2</v>
      </c>
      <c r="GG50" s="190" t="s">
        <v>85</v>
      </c>
      <c r="GH50" s="185"/>
      <c r="GI50" s="185"/>
      <c r="GJ50" s="185"/>
      <c r="GK50" s="187"/>
      <c r="GL50" s="181"/>
      <c r="GM50" s="123">
        <f t="shared" ref="GM50:GY50" si="213">GM45</f>
        <v>-0.19444</v>
      </c>
      <c r="GN50" s="123">
        <f t="shared" si="213"/>
        <v>0.21045999999999998</v>
      </c>
      <c r="GO50" s="123">
        <f t="shared" si="213"/>
        <v>0.10328</v>
      </c>
      <c r="GP50" s="123">
        <f t="shared" si="213"/>
        <v>-1.3319999999999992E-2</v>
      </c>
      <c r="GQ50" s="123">
        <f t="shared" si="213"/>
        <v>0.11535999999999999</v>
      </c>
      <c r="GR50" s="123">
        <f t="shared" si="213"/>
        <v>0.1293</v>
      </c>
      <c r="GS50" s="123">
        <f t="shared" si="213"/>
        <v>4.5300000000000007E-2</v>
      </c>
      <c r="GT50" s="188">
        <f t="shared" si="213"/>
        <v>-8.9199999999999974E-3</v>
      </c>
      <c r="GU50" s="188">
        <f t="shared" si="213"/>
        <v>6.1139999999999993E-2</v>
      </c>
      <c r="GV50" s="188">
        <f t="shared" si="213"/>
        <v>0.16121999999999997</v>
      </c>
      <c r="GW50" s="188">
        <f t="shared" si="213"/>
        <v>-5.9040000000000002E-2</v>
      </c>
      <c r="GX50" s="188">
        <f t="shared" si="213"/>
        <v>7.4440000000000006E-2</v>
      </c>
      <c r="GY50" s="188">
        <f t="shared" si="213"/>
        <v>4.8944604713391016E-2</v>
      </c>
      <c r="HA50" s="190" t="s">
        <v>85</v>
      </c>
      <c r="HB50" s="185"/>
      <c r="HC50" s="185"/>
      <c r="HD50" s="185"/>
      <c r="HE50" s="187"/>
      <c r="HF50" s="181"/>
      <c r="HG50" s="123">
        <f t="shared" ref="HG50:HS50" si="214">HG45</f>
        <v>-0.24066000000000004</v>
      </c>
      <c r="HH50" s="123">
        <f t="shared" si="214"/>
        <v>0.24956500000000004</v>
      </c>
      <c r="HI50" s="123">
        <f t="shared" si="214"/>
        <v>0.14102500000000001</v>
      </c>
      <c r="HJ50" s="123">
        <f t="shared" si="214"/>
        <v>-2.2880000000000005E-2</v>
      </c>
      <c r="HK50" s="123">
        <f t="shared" si="214"/>
        <v>0.135295</v>
      </c>
      <c r="HL50" s="123">
        <f t="shared" si="214"/>
        <v>0.17805500000000005</v>
      </c>
      <c r="HM50" s="123">
        <f t="shared" si="214"/>
        <v>5.3465000000000006E-2</v>
      </c>
      <c r="HN50" s="188">
        <f t="shared" si="214"/>
        <v>-1.6745000000000006E-2</v>
      </c>
      <c r="HO50" s="188">
        <f t="shared" si="214"/>
        <v>9.2344999999999997E-2</v>
      </c>
      <c r="HP50" s="188">
        <f t="shared" si="214"/>
        <v>0.130075</v>
      </c>
      <c r="HQ50" s="188">
        <f t="shared" si="214"/>
        <v>-6.2789999999999999E-2</v>
      </c>
      <c r="HR50" s="188">
        <f t="shared" si="214"/>
        <v>6.3134999999999997E-2</v>
      </c>
      <c r="HS50" s="188">
        <f t="shared" si="214"/>
        <v>5.2964734417512149E-2</v>
      </c>
    </row>
    <row r="51" spans="2:228" x14ac:dyDescent="0.2">
      <c r="B51" s="170" t="s">
        <v>86</v>
      </c>
      <c r="C51" s="312"/>
      <c r="D51" s="312"/>
      <c r="E51" s="312"/>
      <c r="F51" s="141"/>
      <c r="G51" s="128">
        <v>0</v>
      </c>
      <c r="H51" s="128">
        <v>0</v>
      </c>
      <c r="I51" s="128">
        <v>0</v>
      </c>
      <c r="J51" s="128">
        <v>0</v>
      </c>
      <c r="K51" s="128">
        <v>0</v>
      </c>
      <c r="L51" s="128">
        <v>0</v>
      </c>
      <c r="M51" s="128">
        <v>0</v>
      </c>
      <c r="N51" s="13">
        <v>0</v>
      </c>
      <c r="O51" s="13">
        <v>0</v>
      </c>
      <c r="P51" s="13">
        <v>0</v>
      </c>
      <c r="Q51" s="40">
        <v>0</v>
      </c>
      <c r="R51" s="40">
        <v>0</v>
      </c>
      <c r="S51" s="40">
        <v>0</v>
      </c>
      <c r="U51" s="170" t="s">
        <v>86</v>
      </c>
      <c r="V51" s="289"/>
      <c r="W51" s="289"/>
      <c r="X51" s="289"/>
      <c r="Y51" s="87"/>
      <c r="Z51" s="17"/>
      <c r="AA51" s="128">
        <v>2.5000000000000001E-3</v>
      </c>
      <c r="AB51" s="13">
        <v>2.5000000000000001E-3</v>
      </c>
      <c r="AC51" s="13">
        <v>2.5000000000000001E-3</v>
      </c>
      <c r="AD51" s="13">
        <v>2.5000000000000001E-3</v>
      </c>
      <c r="AE51" s="13">
        <v>2.5000000000000001E-3</v>
      </c>
      <c r="AF51" s="13">
        <v>2.5000000000000001E-3</v>
      </c>
      <c r="AG51" s="13">
        <v>2.5000000000000001E-3</v>
      </c>
      <c r="AH51" s="13">
        <v>2.5000000000000001E-3</v>
      </c>
      <c r="AI51" s="13">
        <v>2.5000000000000001E-3</v>
      </c>
      <c r="AJ51" s="13">
        <v>2.5000000000000001E-3</v>
      </c>
      <c r="AK51" s="13">
        <v>2.5000000000000001E-3</v>
      </c>
      <c r="AL51" s="13">
        <v>2.5000000000000001E-3</v>
      </c>
      <c r="AM51" s="13">
        <v>2.5000000000000001E-3</v>
      </c>
      <c r="AO51" s="170" t="s">
        <v>86</v>
      </c>
      <c r="AP51" s="289"/>
      <c r="AQ51" s="289"/>
      <c r="AR51" s="289"/>
      <c r="AS51" s="289"/>
      <c r="AT51" s="289"/>
      <c r="AV51" s="17"/>
      <c r="AW51" s="128">
        <v>3.5000000000000001E-3</v>
      </c>
      <c r="AX51" s="128">
        <v>3.5000000000000001E-3</v>
      </c>
      <c r="AY51" s="128">
        <v>3.5000000000000001E-3</v>
      </c>
      <c r="AZ51" s="128">
        <v>3.5000000000000001E-3</v>
      </c>
      <c r="BA51" s="128">
        <v>3.5000000000000001E-3</v>
      </c>
      <c r="BB51" s="128">
        <v>3.5000000000000001E-3</v>
      </c>
      <c r="BC51" s="128">
        <v>3.5000000000000001E-3</v>
      </c>
      <c r="BD51" s="13">
        <v>3.5000000000000001E-3</v>
      </c>
      <c r="BE51" s="13">
        <v>3.5000000000000001E-3</v>
      </c>
      <c r="BF51" s="13">
        <v>3.5000000000000001E-3</v>
      </c>
      <c r="BG51" s="13">
        <v>3.5000000000000001E-3</v>
      </c>
      <c r="BH51" s="13">
        <v>3.5000000000000001E-3</v>
      </c>
      <c r="BI51" s="13">
        <v>3.5000000000000001E-3</v>
      </c>
      <c r="BK51" s="170" t="s">
        <v>86</v>
      </c>
      <c r="BL51" s="289"/>
      <c r="BM51" s="289"/>
      <c r="BN51" s="289"/>
      <c r="BP51" s="17"/>
      <c r="BQ51" s="128">
        <v>5.0000000000000001E-3</v>
      </c>
      <c r="BR51" s="128">
        <v>5.0000000000000001E-3</v>
      </c>
      <c r="BS51" s="128">
        <v>5.0000000000000001E-3</v>
      </c>
      <c r="BT51" s="128">
        <v>5.0000000000000001E-3</v>
      </c>
      <c r="BU51" s="128">
        <v>5.0000000000000001E-3</v>
      </c>
      <c r="BV51" s="128">
        <v>5.0000000000000001E-3</v>
      </c>
      <c r="BW51" s="128">
        <v>5.0000000000000001E-3</v>
      </c>
      <c r="BX51" s="13">
        <v>5.0000000000000001E-3</v>
      </c>
      <c r="BY51" s="13">
        <v>5.0000000000000001E-3</v>
      </c>
      <c r="BZ51" s="13">
        <v>5.0000000000000001E-3</v>
      </c>
      <c r="CA51" s="13">
        <v>5.0000000000000001E-3</v>
      </c>
      <c r="CB51" s="13">
        <v>5.0000000000000001E-3</v>
      </c>
      <c r="CC51" s="13">
        <v>5.0000000000000001E-3</v>
      </c>
      <c r="CE51" s="170" t="s">
        <v>86</v>
      </c>
      <c r="CF51" s="289"/>
      <c r="CG51" s="289"/>
      <c r="CH51" s="289"/>
      <c r="CI51" s="289"/>
      <c r="CJ51" s="289"/>
      <c r="CL51" s="17"/>
      <c r="CM51" s="128">
        <v>0</v>
      </c>
      <c r="CN51" s="128">
        <v>0</v>
      </c>
      <c r="CO51" s="128">
        <v>0</v>
      </c>
      <c r="CP51" s="128">
        <v>0</v>
      </c>
      <c r="CQ51" s="128">
        <v>0</v>
      </c>
      <c r="CR51" s="128">
        <v>0</v>
      </c>
      <c r="CS51" s="128">
        <v>0</v>
      </c>
      <c r="CT51" s="13">
        <v>0</v>
      </c>
      <c r="CU51" s="13">
        <v>0</v>
      </c>
      <c r="CV51" s="13">
        <v>0</v>
      </c>
      <c r="CW51" s="40">
        <v>0</v>
      </c>
      <c r="CX51" s="40">
        <v>0</v>
      </c>
      <c r="CY51" s="40">
        <v>0</v>
      </c>
      <c r="DA51" s="170" t="s">
        <v>86</v>
      </c>
      <c r="DB51" s="289"/>
      <c r="DC51" s="289"/>
      <c r="DD51" s="289"/>
      <c r="DF51" s="17"/>
      <c r="DG51" s="128">
        <v>2.5000000000000001E-3</v>
      </c>
      <c r="DH51" s="128">
        <v>2.5000000000000001E-3</v>
      </c>
      <c r="DI51" s="128">
        <v>2.5000000000000001E-3</v>
      </c>
      <c r="DJ51" s="128">
        <v>2.5000000000000001E-3</v>
      </c>
      <c r="DK51" s="128">
        <v>2.5000000000000001E-3</v>
      </c>
      <c r="DL51" s="128">
        <v>2.5000000000000001E-3</v>
      </c>
      <c r="DM51" s="128">
        <v>2.5000000000000001E-3</v>
      </c>
      <c r="DN51" s="13">
        <v>2.5000000000000001E-3</v>
      </c>
      <c r="DO51" s="13">
        <v>2.5000000000000001E-3</v>
      </c>
      <c r="DP51" s="13">
        <v>2.5000000000000001E-3</v>
      </c>
      <c r="DQ51" s="13">
        <v>2.5000000000000001E-3</v>
      </c>
      <c r="DR51" s="13">
        <v>2.5000000000000001E-3</v>
      </c>
      <c r="DS51" s="13">
        <v>2.5000000000000001E-3</v>
      </c>
      <c r="DU51" s="170" t="s">
        <v>86</v>
      </c>
      <c r="DV51" s="289"/>
      <c r="DW51" s="289"/>
      <c r="DX51" s="289"/>
      <c r="DY51" s="289"/>
      <c r="DZ51" s="289"/>
      <c r="EB51" s="318"/>
      <c r="EC51" s="128">
        <v>3.0000000000000001E-3</v>
      </c>
      <c r="ED51" s="128">
        <v>3.0000000000000001E-3</v>
      </c>
      <c r="EE51" s="128">
        <v>3.0000000000000001E-3</v>
      </c>
      <c r="EF51" s="128">
        <v>3.0000000000000001E-3</v>
      </c>
      <c r="EG51" s="128">
        <v>3.0000000000000001E-3</v>
      </c>
      <c r="EH51" s="128">
        <v>3.0000000000000001E-3</v>
      </c>
      <c r="EI51" s="128">
        <v>3.0000000000000001E-3</v>
      </c>
      <c r="EJ51" s="13">
        <v>3.0000000000000001E-3</v>
      </c>
      <c r="EK51" s="13">
        <v>3.0000000000000001E-3</v>
      </c>
      <c r="EL51" s="13">
        <v>3.0000000000000001E-3</v>
      </c>
      <c r="EM51" s="13">
        <v>3.0000000000000001E-3</v>
      </c>
      <c r="EN51" s="13">
        <v>3.0000000000000001E-3</v>
      </c>
      <c r="EO51" s="13">
        <v>3.0000000000000001E-3</v>
      </c>
      <c r="EQ51" s="170" t="s">
        <v>86</v>
      </c>
      <c r="ER51" s="289"/>
      <c r="ES51" s="289"/>
      <c r="ET51" s="289"/>
      <c r="EU51" s="289"/>
      <c r="EV51" s="289"/>
      <c r="EW51" s="87"/>
      <c r="EX51" s="17"/>
      <c r="EY51" s="128">
        <v>2.5000000000000001E-3</v>
      </c>
      <c r="EZ51" s="128">
        <v>2.5000000000000001E-3</v>
      </c>
      <c r="FA51" s="128">
        <v>2.5000000000000001E-3</v>
      </c>
      <c r="FB51" s="128">
        <v>2.5000000000000001E-3</v>
      </c>
      <c r="FC51" s="128">
        <v>2.5000000000000001E-3</v>
      </c>
      <c r="FD51" s="128">
        <v>2.5000000000000001E-3</v>
      </c>
      <c r="FE51" s="128">
        <v>2.5000000000000001E-3</v>
      </c>
      <c r="FF51" s="13">
        <v>2.5000000000000001E-3</v>
      </c>
      <c r="FG51" s="13">
        <v>2.5000000000000001E-3</v>
      </c>
      <c r="FH51" s="13">
        <v>2.5000000000000001E-3</v>
      </c>
      <c r="FI51" s="13">
        <v>2.5000000000000001E-3</v>
      </c>
      <c r="FJ51" s="13">
        <v>2.5000000000000001E-3</v>
      </c>
      <c r="FK51" s="13">
        <v>2.5000000000000001E-3</v>
      </c>
      <c r="FM51" s="170" t="s">
        <v>86</v>
      </c>
      <c r="FN51" s="289"/>
      <c r="FO51" s="289"/>
      <c r="FP51" s="289"/>
      <c r="FQ51" s="87"/>
      <c r="FR51" s="17"/>
      <c r="FS51" s="128">
        <v>3.0000000000000001E-3</v>
      </c>
      <c r="FT51" s="128">
        <v>3.0000000000000001E-3</v>
      </c>
      <c r="FU51" s="128">
        <v>3.0000000000000001E-3</v>
      </c>
      <c r="FV51" s="128">
        <v>3.0000000000000001E-3</v>
      </c>
      <c r="FW51" s="128">
        <v>3.0000000000000001E-3</v>
      </c>
      <c r="FX51" s="128">
        <v>3.0000000000000001E-3</v>
      </c>
      <c r="FY51" s="128">
        <v>3.0000000000000001E-3</v>
      </c>
      <c r="FZ51" s="128">
        <v>3.0000000000000001E-3</v>
      </c>
      <c r="GA51" s="128">
        <v>3.0000000000000001E-3</v>
      </c>
      <c r="GB51" s="128">
        <v>3.0000000000000001E-3</v>
      </c>
      <c r="GC51" s="128">
        <v>3.0000000000000001E-3</v>
      </c>
      <c r="GD51" s="128">
        <v>3.0000000000000001E-3</v>
      </c>
      <c r="GE51" s="128">
        <v>3.0000000000000001E-3</v>
      </c>
      <c r="GG51" s="170" t="s">
        <v>86</v>
      </c>
      <c r="GH51" s="289"/>
      <c r="GI51" s="289"/>
      <c r="GJ51" s="289"/>
      <c r="GK51" s="87"/>
      <c r="GL51" s="17"/>
      <c r="GM51" s="404">
        <v>0</v>
      </c>
      <c r="GN51" s="404">
        <v>0</v>
      </c>
      <c r="GO51" s="404">
        <v>0</v>
      </c>
      <c r="GP51" s="404">
        <v>0</v>
      </c>
      <c r="GQ51" s="404">
        <v>0</v>
      </c>
      <c r="GR51" s="404">
        <v>0</v>
      </c>
      <c r="GS51" s="404">
        <v>0</v>
      </c>
      <c r="GT51" s="404">
        <v>0</v>
      </c>
      <c r="GU51" s="404">
        <v>0</v>
      </c>
      <c r="GV51" s="404">
        <v>0</v>
      </c>
      <c r="GW51" s="404">
        <v>0</v>
      </c>
      <c r="GX51" s="404">
        <v>0</v>
      </c>
      <c r="GY51" s="404">
        <v>0</v>
      </c>
      <c r="HA51" s="170" t="s">
        <v>86</v>
      </c>
      <c r="HB51" s="289"/>
      <c r="HC51" s="289"/>
      <c r="HD51" s="289"/>
      <c r="HE51" s="87"/>
      <c r="HF51" s="17"/>
      <c r="HG51" s="404">
        <v>4.0000000000000001E-3</v>
      </c>
      <c r="HH51" s="404">
        <v>4.0000000000000001E-3</v>
      </c>
      <c r="HI51" s="404">
        <v>4.0000000000000001E-3</v>
      </c>
      <c r="HJ51" s="404">
        <v>4.0000000000000001E-3</v>
      </c>
      <c r="HK51" s="404">
        <v>4.0000000000000001E-3</v>
      </c>
      <c r="HL51" s="404">
        <v>4.0000000000000001E-3</v>
      </c>
      <c r="HM51" s="404">
        <v>4.0000000000000001E-3</v>
      </c>
      <c r="HN51" s="404">
        <v>4.0000000000000001E-3</v>
      </c>
      <c r="HO51" s="404">
        <v>4.0000000000000001E-3</v>
      </c>
      <c r="HP51" s="404">
        <v>4.0000000000000001E-3</v>
      </c>
      <c r="HQ51" s="404">
        <v>4.0000000000000001E-3</v>
      </c>
      <c r="HR51" s="404">
        <v>4.0000000000000001E-3</v>
      </c>
      <c r="HS51" s="404">
        <v>4.0000000000000001E-3</v>
      </c>
    </row>
    <row r="52" spans="2:228" ht="17" thickBot="1" x14ac:dyDescent="0.25">
      <c r="B52" s="191" t="s">
        <v>84</v>
      </c>
      <c r="C52" s="313"/>
      <c r="D52" s="313"/>
      <c r="E52" s="313"/>
      <c r="F52" s="169"/>
      <c r="G52" s="194">
        <f t="shared" ref="G52:L52" si="215">G50-(1+G50)*G51</f>
        <v>-0.20490000000000003</v>
      </c>
      <c r="H52" s="194">
        <f t="shared" si="215"/>
        <v>0.20455999999999999</v>
      </c>
      <c r="I52" s="194">
        <f t="shared" si="215"/>
        <v>0.11746000000000001</v>
      </c>
      <c r="J52" s="194">
        <f t="shared" si="215"/>
        <v>8.0400000000000055E-3</v>
      </c>
      <c r="K52" s="194">
        <f t="shared" si="215"/>
        <v>0.11566</v>
      </c>
      <c r="L52" s="194">
        <f t="shared" si="215"/>
        <v>0.15462000000000001</v>
      </c>
      <c r="M52" s="194">
        <f>M50-(1+M50)*M51</f>
        <v>6.3960000000000017E-2</v>
      </c>
      <c r="N52" s="193">
        <f>N50-(1+N50)*N51</f>
        <v>-4.6999999999999993E-3</v>
      </c>
      <c r="O52" s="193">
        <f>O50-(1+O50)*O51</f>
        <v>7.1020000000000014E-2</v>
      </c>
      <c r="P52" s="193">
        <f>P50-(1+P50)*P51</f>
        <v>0.15402000000000005</v>
      </c>
      <c r="Q52" s="193">
        <f>Q50-(1+Q50)*Q51*9/12</f>
        <v>-5.0180000000000009E-2</v>
      </c>
      <c r="R52" s="193">
        <f>R50-(1+R50)*R51*9/12</f>
        <v>7.7060000000000003E-2</v>
      </c>
      <c r="S52" s="193">
        <f>S50-(1+S50)*S51</f>
        <v>5.5901872380885509E-2</v>
      </c>
      <c r="U52" s="192" t="s">
        <v>84</v>
      </c>
      <c r="V52" s="290"/>
      <c r="W52" s="290"/>
      <c r="X52" s="290"/>
      <c r="Y52" s="178"/>
      <c r="Z52" s="179"/>
      <c r="AA52" s="309">
        <f t="shared" ref="AA52:AF52" si="216">AA50-(1+AA50)*AA51</f>
        <v>-0.28145007699999997</v>
      </c>
      <c r="AB52" s="335">
        <f t="shared" si="216"/>
        <v>0.27912357650000003</v>
      </c>
      <c r="AC52" s="335">
        <f t="shared" si="216"/>
        <v>0.12605939600000002</v>
      </c>
      <c r="AD52" s="310">
        <f t="shared" si="216"/>
        <v>-1.8572518000000003E-2</v>
      </c>
      <c r="AE52" s="335">
        <f t="shared" si="216"/>
        <v>0.1416369545</v>
      </c>
      <c r="AF52" s="335">
        <f t="shared" si="216"/>
        <v>0.16412868425000002</v>
      </c>
      <c r="AG52" s="299">
        <f>AG50-(1+AG50)*AG51</f>
        <v>6.0047539250000004E-2</v>
      </c>
      <c r="AH52" s="193">
        <f>AH50-(1+AH50)*AH51</f>
        <v>-2.0609911749999994E-2</v>
      </c>
      <c r="AI52" s="193">
        <f>AI50-(1+AI50)*AI51</f>
        <v>8.945922575000001E-2</v>
      </c>
      <c r="AJ52" s="193">
        <f>AJ50-(1+AJ50)*AJ51</f>
        <v>0.17526646999999998</v>
      </c>
      <c r="AK52" s="193">
        <f>AK50-(1+AK50)*AK51*10/12</f>
        <v>-7.482646875E-2</v>
      </c>
      <c r="AL52" s="193">
        <f>AL50-(1+AL50)*AL51*10/12</f>
        <v>7.477491104166667E-2</v>
      </c>
      <c r="AM52" s="193">
        <f>AM50-(1+AM50)*AM51</f>
        <v>5.2087440374424636E-2</v>
      </c>
      <c r="AO52" s="192" t="s">
        <v>84</v>
      </c>
      <c r="AP52" s="290"/>
      <c r="AQ52" s="290"/>
      <c r="AR52" s="290"/>
      <c r="AS52" s="290"/>
      <c r="AT52" s="290"/>
      <c r="AU52" s="178"/>
      <c r="AV52" s="179"/>
      <c r="AW52" s="194">
        <f t="shared" ref="AW52:BB52" si="217">AW50-(1+AW50)*AW51</f>
        <v>-0.25171453780999997</v>
      </c>
      <c r="AX52" s="194">
        <f t="shared" si="217"/>
        <v>0.21664408944999999</v>
      </c>
      <c r="AY52" s="194">
        <f t="shared" si="217"/>
        <v>0.11733064735999998</v>
      </c>
      <c r="AZ52" s="194">
        <f t="shared" si="217"/>
        <v>-8.7209225899999993E-3</v>
      </c>
      <c r="BA52" s="194">
        <f t="shared" si="217"/>
        <v>0.12342003962999999</v>
      </c>
      <c r="BB52" s="194">
        <f t="shared" si="217"/>
        <v>0.18275884436000001</v>
      </c>
      <c r="BC52" s="194">
        <f>BC50-(1+BC50)*BC51</f>
        <v>6.5387626470000015E-2</v>
      </c>
      <c r="BD52" s="193">
        <f>BD50-(1+BD50)*BD51</f>
        <v>-1.1102457940000001E-2</v>
      </c>
      <c r="BE52" s="193">
        <f>BE50-(1+BE50)*BE51</f>
        <v>7.5898828049999992E-2</v>
      </c>
      <c r="BF52" s="193">
        <f>BF50-(1+BF50)*BF51</f>
        <v>0.16514813832</v>
      </c>
      <c r="BG52" s="193">
        <f>BG50-(1+BG50)*BG51*10/12</f>
        <v>-1.9935523133333334E-2</v>
      </c>
      <c r="BH52" s="193">
        <f>BH50-(1+BH50)*BH51*10/12</f>
        <v>7.71256736E-2</v>
      </c>
      <c r="BI52" s="193">
        <f>BI50-(1+BI50)*BI51</f>
        <v>5.6340035436078545E-2</v>
      </c>
      <c r="BK52" s="192" t="s">
        <v>84</v>
      </c>
      <c r="BL52" s="290"/>
      <c r="BM52" s="290"/>
      <c r="BN52" s="290"/>
      <c r="BO52" s="178"/>
      <c r="BP52" s="179"/>
      <c r="BQ52" s="194">
        <f t="shared" ref="BQ52:BV52" si="218">BQ50-(1+BQ50)*BQ51</f>
        <v>-0.37743137554999995</v>
      </c>
      <c r="BR52" s="194">
        <f t="shared" si="218"/>
        <v>0.34635777304999998</v>
      </c>
      <c r="BS52" s="194">
        <f t="shared" si="218"/>
        <v>0.15024124324999999</v>
      </c>
      <c r="BT52" s="194">
        <f t="shared" si="218"/>
        <v>-6.3938974249999975E-2</v>
      </c>
      <c r="BU52" s="194">
        <f t="shared" si="218"/>
        <v>0.17081901735000002</v>
      </c>
      <c r="BV52" s="194">
        <f t="shared" si="218"/>
        <v>0.1447151824</v>
      </c>
      <c r="BW52" s="194">
        <f>BW50-(1+BW50)*BW51</f>
        <v>4.7876697949999998E-2</v>
      </c>
      <c r="BX52" s="193">
        <f>BX50-(1+BX50)*BX51</f>
        <v>-4.3024800599999996E-2</v>
      </c>
      <c r="BY52" s="193">
        <f>BY50-(1+BY50)*BY51</f>
        <v>8.4349039850000002E-2</v>
      </c>
      <c r="BZ52" s="193">
        <f>BZ50-(1+BZ50)*BZ51</f>
        <v>0.19860682015</v>
      </c>
      <c r="CA52" s="193">
        <f>CA50-(1+CA50)*CA51*10/12</f>
        <v>-9.6961204999999995E-2</v>
      </c>
      <c r="CB52" s="193">
        <f>CB50-(1+CB50)*CB51*10/12</f>
        <v>7.786194737499999E-2</v>
      </c>
      <c r="CC52" s="193">
        <f>CC50-(1+CC50)*CC51</f>
        <v>3.8330241160515345E-2</v>
      </c>
      <c r="CE52" s="192" t="s">
        <v>84</v>
      </c>
      <c r="CF52" s="290"/>
      <c r="CG52" s="290"/>
      <c r="CH52" s="290"/>
      <c r="CI52" s="290"/>
      <c r="CJ52" s="290"/>
      <c r="CK52" s="178"/>
      <c r="CL52" s="179"/>
      <c r="CM52" s="194">
        <f t="shared" ref="CM52:CR52" si="219">CM50-(1+CM50)*CM51</f>
        <v>-0.31395809000000002</v>
      </c>
      <c r="CN52" s="194">
        <f t="shared" si="219"/>
        <v>0.32328674000000007</v>
      </c>
      <c r="CO52" s="194">
        <f t="shared" si="219"/>
        <v>0.15883645000000002</v>
      </c>
      <c r="CP52" s="194">
        <f t="shared" si="219"/>
        <v>-4.0725820000000003E-2</v>
      </c>
      <c r="CQ52" s="194">
        <f t="shared" si="219"/>
        <v>0.16036867999999999</v>
      </c>
      <c r="CR52" s="194">
        <f t="shared" si="219"/>
        <v>0.17584783000000004</v>
      </c>
      <c r="CS52" s="194">
        <f>CS50-(1+CS50)*CS51</f>
        <v>2.363589000000001E-2</v>
      </c>
      <c r="CT52" s="193">
        <f>CT50-(1+CT50)*CT51</f>
        <v>-4.180213E-2</v>
      </c>
      <c r="CU52" s="193">
        <f>CU50-(1+CU50)*CU51</f>
        <v>0.11778971000000002</v>
      </c>
      <c r="CV52" s="193">
        <f>CV50-(1+CV50)*CV51</f>
        <v>0.18634253000000001</v>
      </c>
      <c r="CW52" s="193">
        <f>CW50-(1+CW50)*CW51*10/12</f>
        <v>-9.0938150000000023E-2</v>
      </c>
      <c r="CX52" s="193">
        <f>CX50-(1+CX50)*CX51*10/12</f>
        <v>6.7273310000000003E-2</v>
      </c>
      <c r="CY52" s="193">
        <f>CY50-(1+CY50)*CY51</f>
        <v>4.9586167461940889E-2</v>
      </c>
      <c r="DA52" s="192" t="s">
        <v>84</v>
      </c>
      <c r="DB52" s="290"/>
      <c r="DC52" s="290"/>
      <c r="DD52" s="290"/>
      <c r="DE52" s="178"/>
      <c r="DF52" s="179"/>
      <c r="DG52" s="194">
        <f t="shared" ref="DG52:DL52" si="220">DG50-(1+DG50)*DG51</f>
        <v>-0.21712509250000001</v>
      </c>
      <c r="DH52" s="194">
        <f t="shared" si="220"/>
        <v>0.23854787</v>
      </c>
      <c r="DI52" s="194">
        <f t="shared" si="220"/>
        <v>0.12123388999999998</v>
      </c>
      <c r="DJ52" s="194">
        <f t="shared" si="220"/>
        <v>-4.1767975000000018E-3</v>
      </c>
      <c r="DK52" s="194">
        <f t="shared" si="220"/>
        <v>0.11874512749999999</v>
      </c>
      <c r="DL52" s="194">
        <f t="shared" si="220"/>
        <v>0.122544605</v>
      </c>
      <c r="DM52" s="194">
        <f>DM50-(1+DM50)*DM51</f>
        <v>5.7196385000000002E-2</v>
      </c>
      <c r="DN52" s="193">
        <f>DN50-(1+DN50)*DN51</f>
        <v>-2.2032047499999999E-2</v>
      </c>
      <c r="DO52" s="193">
        <f>DO50-(1+DO50)*DO51</f>
        <v>7.051101500000001E-2</v>
      </c>
      <c r="DP52" s="193">
        <f>DP50-(1+DP50)*DP51</f>
        <v>0.16136930000000002</v>
      </c>
      <c r="DQ52" s="193">
        <f>DQ50-(1+DQ50)*DQ51*10/12</f>
        <v>-5.7452739583333343E-2</v>
      </c>
      <c r="DR52" s="193">
        <f>DR50-(1+DR50)*DR51*10/12</f>
        <v>7.2749439583333339E-2</v>
      </c>
      <c r="DS52" s="193">
        <f>DS50-(1+DS50)*DS51</f>
        <v>5.119121330248403E-2</v>
      </c>
      <c r="DU52" s="192" t="s">
        <v>84</v>
      </c>
      <c r="DV52" s="290"/>
      <c r="DW52" s="290"/>
      <c r="DX52" s="290"/>
      <c r="DY52" s="290"/>
      <c r="DZ52" s="290"/>
      <c r="EA52" s="178"/>
      <c r="EB52" s="319"/>
      <c r="EC52" s="194">
        <f t="shared" ref="EC52:EH52" si="221">EC50-(1+EC50)*EC51</f>
        <v>-0.23900263168999999</v>
      </c>
      <c r="ED52" s="194">
        <f t="shared" si="221"/>
        <v>0.22988777437999999</v>
      </c>
      <c r="EE52" s="194">
        <f t="shared" si="221"/>
        <v>0.11505822959000001</v>
      </c>
      <c r="EF52" s="194">
        <f t="shared" si="221"/>
        <v>-8.8631376599999992E-3</v>
      </c>
      <c r="EG52" s="194">
        <f t="shared" si="221"/>
        <v>0.12581127339000003</v>
      </c>
      <c r="EH52" s="194">
        <f t="shared" si="221"/>
        <v>0.16244594865999998</v>
      </c>
      <c r="EI52" s="194">
        <f>EI50-(1+EI50)*EI51</f>
        <v>5.2646518119999999E-2</v>
      </c>
      <c r="EJ52" s="193">
        <f>EJ50-(1+EJ50)*EJ51</f>
        <v>-6.5082635400000016E-3</v>
      </c>
      <c r="EK52" s="193">
        <f>EK50-(1+EK50)*EK51</f>
        <v>6.1047180300000004E-2</v>
      </c>
      <c r="EL52" s="193">
        <f>EL50-(1+EL50)*EL51</f>
        <v>0.16432061773000001</v>
      </c>
      <c r="EM52" s="193">
        <f>EM50-(1+EM50)*EM51*10/12</f>
        <v>-5.2222462300000001E-2</v>
      </c>
      <c r="EN52" s="193">
        <f>EN50-(1+EN50)*EN51*10/12</f>
        <v>7.5168711575000005E-2</v>
      </c>
      <c r="EO52" s="193">
        <f>EO50-(1+EO50)*EO51</f>
        <v>5.1986125959468499E-2</v>
      </c>
      <c r="EQ52" s="192" t="s">
        <v>84</v>
      </c>
      <c r="ER52" s="290"/>
      <c r="ES52" s="290"/>
      <c r="ET52" s="290"/>
      <c r="EU52" s="290"/>
      <c r="EV52" s="290"/>
      <c r="EW52" s="178"/>
      <c r="EX52" s="179"/>
      <c r="EY52" s="194">
        <f t="shared" ref="EY52:FD52" si="222">EY50-(1+EY50)*EY51</f>
        <v>-0.37420222547499998</v>
      </c>
      <c r="EZ52" s="194">
        <f t="shared" si="222"/>
        <v>0.36762948717499999</v>
      </c>
      <c r="FA52" s="194">
        <f t="shared" si="222"/>
        <v>0.14940594334999999</v>
      </c>
      <c r="FB52" s="194">
        <f t="shared" si="222"/>
        <v>-5.6068951975000003E-2</v>
      </c>
      <c r="FC52" s="194">
        <f t="shared" si="222"/>
        <v>0.16998445812500002</v>
      </c>
      <c r="FD52" s="194">
        <f t="shared" si="222"/>
        <v>0.13815631789999999</v>
      </c>
      <c r="FE52" s="194">
        <f>FE50-(1+FE50)*FE51</f>
        <v>5.9250736250000012E-2</v>
      </c>
      <c r="FF52" s="193">
        <f>FF50-(1+FF50)*FF51</f>
        <v>-4.0350446724999996E-2</v>
      </c>
      <c r="FG52" s="193">
        <f>FG50-(1+FG50)*FG51</f>
        <v>8.9691723049999991E-2</v>
      </c>
      <c r="FH52" s="193">
        <f>FH50-(1+FH50)*FH51</f>
        <v>0.22103828367500006</v>
      </c>
      <c r="FI52" s="193">
        <f>FI50-(1+FI50)*FI51*10/12</f>
        <v>-9.6807579166666671E-2</v>
      </c>
      <c r="FJ52" s="193">
        <f>FJ50-(1+FJ50)*FJ51*10/12</f>
        <v>8.7962220125000004E-2</v>
      </c>
      <c r="FK52" s="193">
        <f>FK50-(1+FK50)*FK51</f>
        <v>4.4528786862839086E-2</v>
      </c>
      <c r="FM52" s="192" t="s">
        <v>84</v>
      </c>
      <c r="FN52" s="290"/>
      <c r="FO52" s="290"/>
      <c r="FP52" s="290"/>
      <c r="FQ52" s="178"/>
      <c r="FR52" s="179"/>
      <c r="FS52" s="194">
        <f t="shared" ref="FS52:FX52" si="223">FS50-(1+FS50)*FS51</f>
        <v>-0.210985167</v>
      </c>
      <c r="FT52" s="194">
        <f t="shared" si="223"/>
        <v>0.21405487599999998</v>
      </c>
      <c r="FU52" s="194">
        <f t="shared" si="223"/>
        <v>0.11208570400000001</v>
      </c>
      <c r="FV52" s="194">
        <f t="shared" si="223"/>
        <v>-3.5094670000000009E-3</v>
      </c>
      <c r="FW52" s="194">
        <f t="shared" si="223"/>
        <v>0.113322981</v>
      </c>
      <c r="FX52" s="194">
        <f t="shared" si="223"/>
        <v>0.15267357400000001</v>
      </c>
      <c r="FY52" s="194">
        <f>FY50-(1+FY50)*FY51</f>
        <v>5.5672453000000004E-2</v>
      </c>
      <c r="FZ52" s="193">
        <f>FZ50-(1+FZ50)*FZ51</f>
        <v>-5.7038640000000012E-3</v>
      </c>
      <c r="GA52" s="193">
        <f>GA50-(1+GA50)*GA51</f>
        <v>6.3162914000000001E-2</v>
      </c>
      <c r="GB52" s="193">
        <f>GB50-(1+GB50)*GB51</f>
        <v>0.15297666200000004</v>
      </c>
      <c r="GC52" s="193">
        <f>GC50-(1+GC50)*GC51*10/12</f>
        <v>-5.1852310000000006E-2</v>
      </c>
      <c r="GD52" s="193">
        <f>GD50-(1+GD50)*GD51*10/12</f>
        <v>7.2162875000000015E-2</v>
      </c>
      <c r="GE52" s="193">
        <f>GE50-(1+GE50)*GE51</f>
        <v>5.1966851755449586E-2</v>
      </c>
      <c r="GG52" s="192" t="s">
        <v>84</v>
      </c>
      <c r="GH52" s="290"/>
      <c r="GI52" s="290"/>
      <c r="GJ52" s="290"/>
      <c r="GK52" s="178"/>
      <c r="GL52" s="179"/>
      <c r="GM52" s="194">
        <f t="shared" ref="GM52:GR52" si="224">GM50-(1+GM50)*GM51</f>
        <v>-0.19444</v>
      </c>
      <c r="GN52" s="194">
        <f t="shared" si="224"/>
        <v>0.21045999999999998</v>
      </c>
      <c r="GO52" s="194">
        <f t="shared" si="224"/>
        <v>0.10328</v>
      </c>
      <c r="GP52" s="194">
        <f t="shared" si="224"/>
        <v>-1.3319999999999992E-2</v>
      </c>
      <c r="GQ52" s="194">
        <f t="shared" si="224"/>
        <v>0.11535999999999999</v>
      </c>
      <c r="GR52" s="194">
        <f t="shared" si="224"/>
        <v>0.1293</v>
      </c>
      <c r="GS52" s="194">
        <f>GS50-(1+GS50)*GS51</f>
        <v>4.5300000000000007E-2</v>
      </c>
      <c r="GT52" s="193">
        <f>GT50-(1+GT50)*GT51</f>
        <v>-8.9199999999999974E-3</v>
      </c>
      <c r="GU52" s="193">
        <f>GU50-(1+GU50)*GU51</f>
        <v>6.1139999999999993E-2</v>
      </c>
      <c r="GV52" s="193">
        <f>GV50-(1+GV50)*GV51</f>
        <v>0.16121999999999997</v>
      </c>
      <c r="GW52" s="193">
        <f>GW50-(1+GW50)*GW51*10/12</f>
        <v>-5.9040000000000002E-2</v>
      </c>
      <c r="GX52" s="193">
        <f>GX50-(1+GX50)*GX51*10/12</f>
        <v>7.4440000000000006E-2</v>
      </c>
      <c r="GY52" s="193">
        <f>GY50-(1+GY50)*GY51</f>
        <v>4.8944604713391016E-2</v>
      </c>
      <c r="HA52" s="192" t="s">
        <v>84</v>
      </c>
      <c r="HB52" s="290"/>
      <c r="HC52" s="290"/>
      <c r="HD52" s="290"/>
      <c r="HE52" s="178"/>
      <c r="HF52" s="179"/>
      <c r="HG52" s="194">
        <f t="shared" ref="HG52:HL52" si="225">HG50-(1+HG50)*HG51</f>
        <v>-0.24369736000000003</v>
      </c>
      <c r="HH52" s="194">
        <f t="shared" si="225"/>
        <v>0.24456674000000003</v>
      </c>
      <c r="HI52" s="194">
        <f t="shared" si="225"/>
        <v>0.13646090000000002</v>
      </c>
      <c r="HJ52" s="194">
        <f t="shared" si="225"/>
        <v>-2.6788480000000003E-2</v>
      </c>
      <c r="HK52" s="194">
        <f t="shared" si="225"/>
        <v>0.13075381999999999</v>
      </c>
      <c r="HL52" s="194">
        <f t="shared" si="225"/>
        <v>0.17334278000000006</v>
      </c>
      <c r="HM52" s="194">
        <f>HM50-(1+HM50)*HM51</f>
        <v>4.9251140000000006E-2</v>
      </c>
      <c r="HN52" s="193">
        <f>HN50-(1+HN50)*HN51</f>
        <v>-2.0678020000000005E-2</v>
      </c>
      <c r="HO52" s="193">
        <f>HO50-(1+HO50)*HO51</f>
        <v>8.797561999999999E-2</v>
      </c>
      <c r="HP52" s="193">
        <f>HP50-(1+HP50)*HP51</f>
        <v>0.12555469999999999</v>
      </c>
      <c r="HQ52" s="193">
        <f>HQ50-(1+HQ50)*HQ51*10/12</f>
        <v>-6.591403333333333E-2</v>
      </c>
      <c r="HR52" s="193">
        <f>HR50-(1+HR50)*HR51*10/12</f>
        <v>5.9591216666666662E-2</v>
      </c>
      <c r="HS52" s="193">
        <f>HS50-(1+HS50)*HS51</f>
        <v>4.8752875479842098E-2</v>
      </c>
    </row>
    <row r="53" spans="2:228" ht="17" thickTop="1" x14ac:dyDescent="0.2">
      <c r="FM53" s="92"/>
      <c r="FN53" s="27"/>
      <c r="FO53" s="27"/>
      <c r="FP53" s="27"/>
      <c r="FQ53" s="129"/>
      <c r="FR53" s="142"/>
      <c r="FS53" s="152"/>
      <c r="FT53" s="152"/>
      <c r="FU53" s="152"/>
      <c r="FV53" s="152"/>
      <c r="FW53" s="152"/>
      <c r="FX53" s="152"/>
      <c r="FY53" s="52"/>
      <c r="FZ53" s="52"/>
      <c r="GA53" s="52"/>
      <c r="GB53" s="52"/>
      <c r="GC53" s="61"/>
      <c r="GD53" s="61"/>
      <c r="GE53" s="61"/>
      <c r="GF53" s="414" t="s">
        <v>73</v>
      </c>
      <c r="GG53" s="92"/>
      <c r="GH53" s="27"/>
      <c r="GI53" s="27"/>
      <c r="GJ53" s="27"/>
      <c r="GK53" s="129"/>
      <c r="GL53" s="142"/>
      <c r="GM53" s="152"/>
      <c r="GN53" s="152"/>
      <c r="GO53" s="152"/>
      <c r="GP53" s="152"/>
      <c r="GQ53" s="152"/>
      <c r="GR53" s="152"/>
      <c r="GS53" s="52"/>
      <c r="GT53" s="52"/>
      <c r="GU53" s="52"/>
      <c r="GV53" s="52"/>
      <c r="GW53" s="61"/>
      <c r="GX53" s="61"/>
      <c r="GY53" s="61"/>
      <c r="GZ53" s="414" t="s">
        <v>73</v>
      </c>
      <c r="HA53" s="92"/>
      <c r="HB53" s="27"/>
      <c r="HC53" s="27"/>
      <c r="HD53" s="27"/>
      <c r="HE53" s="129"/>
      <c r="HF53" s="142"/>
      <c r="HG53" s="152"/>
      <c r="HH53" s="152"/>
      <c r="HI53" s="152"/>
      <c r="HJ53" s="152"/>
      <c r="HK53" s="152"/>
      <c r="HL53" s="152"/>
      <c r="HM53" s="52"/>
      <c r="HN53" s="52"/>
      <c r="HO53" s="52"/>
      <c r="HP53" s="52"/>
      <c r="HQ53" s="61"/>
      <c r="HR53" s="61"/>
      <c r="HS53" s="61"/>
      <c r="HT53" s="414" t="s">
        <v>73</v>
      </c>
    </row>
    <row r="54" spans="2:228" x14ac:dyDescent="0.2">
      <c r="F54" s="27"/>
      <c r="G54" s="27"/>
      <c r="H54" s="27"/>
      <c r="I54" s="27"/>
      <c r="J54" s="27"/>
      <c r="K54" s="27"/>
      <c r="L54" s="27"/>
      <c r="Y54" s="139"/>
      <c r="Z54" s="150"/>
      <c r="AA54" s="282"/>
      <c r="AB54" s="282"/>
      <c r="AC54" s="282"/>
      <c r="AD54" s="282"/>
      <c r="AE54" s="282"/>
      <c r="AF54" s="282"/>
      <c r="AG54" s="73"/>
      <c r="AH54" s="73"/>
      <c r="AI54" s="73"/>
      <c r="AJ54" s="73"/>
      <c r="AK54" s="43"/>
      <c r="AL54" s="43"/>
      <c r="AM54" s="74"/>
      <c r="AN54" s="3" t="s">
        <v>73</v>
      </c>
      <c r="AU54" s="121"/>
      <c r="AV54" s="119"/>
      <c r="AW54" s="306"/>
      <c r="AX54" s="306"/>
      <c r="AY54" s="306"/>
      <c r="AZ54" s="306"/>
      <c r="BA54" s="306"/>
      <c r="BB54" s="306"/>
      <c r="BJ54" s="3" t="s">
        <v>73</v>
      </c>
      <c r="BO54" s="90"/>
      <c r="BP54" s="119"/>
      <c r="BQ54" s="306"/>
      <c r="BR54" s="306"/>
      <c r="BS54" s="306"/>
      <c r="BT54" s="306"/>
      <c r="BU54" s="306"/>
      <c r="BV54" s="306"/>
      <c r="BW54" s="23"/>
      <c r="BX54" s="23"/>
      <c r="BY54" s="23"/>
      <c r="BZ54" s="23"/>
      <c r="CA54" s="43"/>
      <c r="CB54" s="43"/>
      <c r="CC54" s="43"/>
      <c r="CD54" s="3" t="s">
        <v>73</v>
      </c>
      <c r="CK54" s="90"/>
      <c r="CL54" s="119"/>
      <c r="CM54" s="306"/>
      <c r="CN54" s="306"/>
      <c r="CO54" s="306"/>
      <c r="CP54" s="306"/>
      <c r="CQ54" s="306"/>
      <c r="CR54" s="306"/>
      <c r="CS54" s="24"/>
      <c r="CT54" s="24"/>
      <c r="CU54" s="24"/>
      <c r="CV54" s="24"/>
      <c r="CW54" s="58"/>
      <c r="CX54" s="58"/>
      <c r="CY54" s="58"/>
      <c r="CZ54" s="3" t="s">
        <v>73</v>
      </c>
      <c r="DE54" s="90"/>
      <c r="DF54" s="119"/>
      <c r="DG54" s="306"/>
      <c r="DH54" s="306"/>
      <c r="DI54" s="306"/>
      <c r="DJ54" s="306"/>
      <c r="DK54" s="306"/>
      <c r="DL54" s="306"/>
      <c r="DM54" s="23"/>
      <c r="DN54" s="23"/>
      <c r="DO54" s="23"/>
      <c r="DP54" s="23"/>
      <c r="DQ54" s="43"/>
      <c r="DR54" s="43"/>
      <c r="DS54" s="43"/>
      <c r="DT54" s="3" t="s">
        <v>73</v>
      </c>
      <c r="EA54" s="90"/>
      <c r="EB54" s="119"/>
      <c r="EC54" s="306"/>
      <c r="ED54" s="306"/>
      <c r="EE54" s="306"/>
      <c r="EF54" s="306"/>
      <c r="EG54" s="306"/>
      <c r="EH54" s="306"/>
      <c r="EI54" s="23"/>
      <c r="EJ54" s="23"/>
      <c r="EK54" s="23"/>
      <c r="EL54" s="23"/>
      <c r="EM54" s="43"/>
      <c r="EN54" s="43"/>
      <c r="EO54" s="43"/>
      <c r="EP54" s="3" t="s">
        <v>73</v>
      </c>
      <c r="EW54" s="139"/>
      <c r="EX54" s="150"/>
      <c r="EY54" s="282"/>
      <c r="EZ54" s="282"/>
      <c r="FA54" s="282"/>
      <c r="FB54" s="282"/>
      <c r="FC54" s="282"/>
      <c r="FD54" s="282"/>
      <c r="FE54" s="73"/>
      <c r="FF54" s="73"/>
      <c r="FG54" s="73"/>
      <c r="FH54" s="73"/>
      <c r="FI54" s="74"/>
      <c r="FJ54" s="74"/>
      <c r="FK54" s="74"/>
      <c r="FL54" s="3" t="s">
        <v>73</v>
      </c>
      <c r="FM54" s="92"/>
      <c r="FN54" s="27"/>
      <c r="FO54" s="27"/>
      <c r="FP54" s="27"/>
      <c r="FQ54" s="139"/>
      <c r="FR54" s="150"/>
      <c r="FS54" s="282"/>
      <c r="FT54" s="282"/>
      <c r="FU54" s="282"/>
      <c r="FV54" s="282"/>
      <c r="FW54" s="282"/>
      <c r="FX54" s="282"/>
      <c r="FY54" s="73"/>
      <c r="FZ54" s="73"/>
      <c r="GA54" s="73"/>
      <c r="GB54" s="73"/>
      <c r="GC54" s="74"/>
      <c r="GD54" s="74"/>
      <c r="GE54" s="74"/>
      <c r="GF54" s="204">
        <v>4</v>
      </c>
      <c r="GG54" s="92"/>
      <c r="GH54" s="27"/>
      <c r="GI54" s="27"/>
      <c r="GJ54" s="27"/>
      <c r="GK54" s="139"/>
      <c r="GL54" s="150"/>
      <c r="GM54" s="282"/>
      <c r="GN54" s="282"/>
      <c r="GO54" s="282"/>
      <c r="GP54" s="282"/>
      <c r="GQ54" s="282"/>
      <c r="GR54" s="282"/>
      <c r="GS54" s="73"/>
      <c r="GT54" s="73"/>
      <c r="GU54" s="73"/>
      <c r="GV54" s="73"/>
      <c r="GW54" s="74"/>
      <c r="GX54" s="74"/>
      <c r="GY54" s="74"/>
      <c r="GZ54" s="204">
        <v>7</v>
      </c>
      <c r="HA54" s="92"/>
      <c r="HB54" s="27"/>
      <c r="HC54" s="27"/>
      <c r="HD54" s="27"/>
      <c r="HE54" s="139"/>
      <c r="HF54" s="150"/>
      <c r="HG54" s="282"/>
      <c r="HH54" s="282"/>
      <c r="HI54" s="282"/>
      <c r="HJ54" s="282"/>
      <c r="HK54" s="282"/>
      <c r="HL54" s="282"/>
      <c r="HM54" s="73"/>
      <c r="HN54" s="73"/>
      <c r="HO54" s="73"/>
      <c r="HP54" s="73"/>
      <c r="HQ54" s="74"/>
      <c r="HR54" s="74"/>
      <c r="HS54" s="74"/>
      <c r="HT54" s="204">
        <v>8</v>
      </c>
    </row>
    <row r="55" spans="2:228" s="8" customFormat="1" x14ac:dyDescent="0.2">
      <c r="B55" s="99" t="s">
        <v>67</v>
      </c>
      <c r="C55" s="121"/>
      <c r="D55" s="121"/>
      <c r="E55" s="121"/>
      <c r="F55" s="82"/>
      <c r="G55" s="16"/>
      <c r="H55" s="16"/>
      <c r="I55" s="16"/>
      <c r="J55" s="16"/>
      <c r="K55" s="16"/>
      <c r="L55" s="16"/>
      <c r="Q55" s="38"/>
      <c r="R55" s="38"/>
      <c r="S55" s="105"/>
      <c r="T55" s="102"/>
      <c r="U55" s="126" t="s">
        <v>67</v>
      </c>
      <c r="V55" s="291"/>
      <c r="W55" s="291"/>
      <c r="X55" s="291"/>
      <c r="Y55" s="140"/>
      <c r="Z55" s="151"/>
      <c r="AA55" s="201">
        <f t="shared" ref="AA55:AL55" si="226">AA52-G52</f>
        <v>-7.6550076999999939E-2</v>
      </c>
      <c r="AB55" s="202">
        <f t="shared" si="226"/>
        <v>7.4563576500000034E-2</v>
      </c>
      <c r="AC55" s="202">
        <f t="shared" si="226"/>
        <v>8.5993960000000091E-3</v>
      </c>
      <c r="AD55" s="201">
        <f t="shared" si="226"/>
        <v>-2.6612518000000009E-2</v>
      </c>
      <c r="AE55" s="202">
        <f t="shared" si="226"/>
        <v>2.5976954499999996E-2</v>
      </c>
      <c r="AF55" s="202">
        <f t="shared" si="226"/>
        <v>9.5086842500000102E-3</v>
      </c>
      <c r="AG55" s="201">
        <f t="shared" si="226"/>
        <v>-3.912460750000013E-3</v>
      </c>
      <c r="AH55" s="201">
        <f t="shared" si="226"/>
        <v>-1.5909911749999995E-2</v>
      </c>
      <c r="AI55" s="202">
        <f t="shared" si="226"/>
        <v>1.8439225749999996E-2</v>
      </c>
      <c r="AJ55" s="202">
        <f t="shared" si="226"/>
        <v>2.1246469999999934E-2</v>
      </c>
      <c r="AK55" s="33">
        <f t="shared" si="226"/>
        <v>-2.464646874999999E-2</v>
      </c>
      <c r="AL55" s="26">
        <f t="shared" si="226"/>
        <v>-2.2850889583333339E-3</v>
      </c>
      <c r="AM55" s="202">
        <f t="shared" ref="AM55" si="227">AM52-S52</f>
        <v>-3.814432006460873E-3</v>
      </c>
      <c r="AN55" s="204">
        <v>2</v>
      </c>
      <c r="AO55" s="25" t="s">
        <v>67</v>
      </c>
      <c r="AP55" s="25"/>
      <c r="AQ55" s="25"/>
      <c r="AR55" s="25"/>
      <c r="AS55" s="25"/>
      <c r="AT55" s="25"/>
      <c r="AU55" s="114"/>
      <c r="AV55" s="120"/>
      <c r="AW55" s="26">
        <f t="shared" ref="AW55:BH55" si="228">AW52-G52</f>
        <v>-4.6814537809999945E-2</v>
      </c>
      <c r="AX55" s="26">
        <f t="shared" si="228"/>
        <v>1.2084089450000002E-2</v>
      </c>
      <c r="AY55" s="26">
        <f t="shared" si="228"/>
        <v>-1.2935264000002444E-4</v>
      </c>
      <c r="AZ55" s="26">
        <f t="shared" si="228"/>
        <v>-1.6760922590000005E-2</v>
      </c>
      <c r="BA55" s="26">
        <f t="shared" si="228"/>
        <v>7.760039629999993E-3</v>
      </c>
      <c r="BB55" s="26">
        <f t="shared" si="228"/>
        <v>2.8138844359999998E-2</v>
      </c>
      <c r="BC55" s="26">
        <f t="shared" si="228"/>
        <v>1.4276264699999985E-3</v>
      </c>
      <c r="BD55" s="33">
        <f t="shared" si="228"/>
        <v>-6.4024579400000017E-3</v>
      </c>
      <c r="BE55" s="26">
        <f t="shared" si="228"/>
        <v>4.8788280499999781E-3</v>
      </c>
      <c r="BF55" s="26">
        <f t="shared" si="228"/>
        <v>1.1128138319999953E-2</v>
      </c>
      <c r="BG55" s="26">
        <f t="shared" si="228"/>
        <v>3.0244476866666675E-2</v>
      </c>
      <c r="BH55" s="26">
        <f t="shared" si="228"/>
        <v>6.5673599999996335E-5</v>
      </c>
      <c r="BI55" s="26">
        <f t="shared" ref="BI55" si="229">BI52-S52</f>
        <v>4.38163055193036E-4</v>
      </c>
      <c r="BJ55" s="204">
        <v>1</v>
      </c>
      <c r="BK55" s="126" t="s">
        <v>67</v>
      </c>
      <c r="BL55" s="291"/>
      <c r="BM55" s="291"/>
      <c r="BN55" s="291"/>
      <c r="BO55" s="114"/>
      <c r="BP55" s="120"/>
      <c r="BQ55" s="33">
        <f t="shared" ref="BQ55:CB55" si="230">BQ52-G52</f>
        <v>-0.17253137554999992</v>
      </c>
      <c r="BR55" s="26">
        <f t="shared" si="230"/>
        <v>0.14179777304999999</v>
      </c>
      <c r="BS55" s="26">
        <f t="shared" si="230"/>
        <v>3.2781243249999981E-2</v>
      </c>
      <c r="BT55" s="33">
        <f t="shared" si="230"/>
        <v>-7.197897424999998E-2</v>
      </c>
      <c r="BU55" s="26">
        <f t="shared" si="230"/>
        <v>5.515901735000002E-2</v>
      </c>
      <c r="BV55" s="33">
        <f t="shared" si="230"/>
        <v>-9.9048176000000043E-3</v>
      </c>
      <c r="BW55" s="33">
        <f t="shared" si="230"/>
        <v>-1.6083302050000019E-2</v>
      </c>
      <c r="BX55" s="33">
        <f t="shared" si="230"/>
        <v>-3.83248006E-2</v>
      </c>
      <c r="BY55" s="26">
        <f t="shared" si="230"/>
        <v>1.3329039849999988E-2</v>
      </c>
      <c r="BZ55" s="26">
        <f t="shared" si="230"/>
        <v>4.4586820149999956E-2</v>
      </c>
      <c r="CA55" s="33">
        <f t="shared" si="230"/>
        <v>-4.6781204999999985E-2</v>
      </c>
      <c r="CB55" s="26">
        <f t="shared" si="230"/>
        <v>8.019473749999867E-4</v>
      </c>
      <c r="CC55" s="33">
        <f t="shared" ref="CC55" si="231">CC52-S52</f>
        <v>-1.7571631220370164E-2</v>
      </c>
      <c r="CD55" s="204">
        <v>10</v>
      </c>
      <c r="CE55" s="126" t="s">
        <v>67</v>
      </c>
      <c r="CF55" s="291"/>
      <c r="CG55" s="291"/>
      <c r="CH55" s="291"/>
      <c r="CI55" s="291"/>
      <c r="CJ55" s="291"/>
      <c r="CK55" s="114"/>
      <c r="CL55" s="120"/>
      <c r="CM55" s="60">
        <f t="shared" ref="CM55:CX55" si="232">CM45-G45</f>
        <v>-0.10905809</v>
      </c>
      <c r="CN55" s="59">
        <f t="shared" si="232"/>
        <v>0.11872674000000008</v>
      </c>
      <c r="CO55" s="59">
        <f t="shared" si="232"/>
        <v>4.1376450000000009E-2</v>
      </c>
      <c r="CP55" s="60">
        <f t="shared" si="232"/>
        <v>-4.8765820000000008E-2</v>
      </c>
      <c r="CQ55" s="59">
        <f t="shared" si="232"/>
        <v>4.4708679999999987E-2</v>
      </c>
      <c r="CR55" s="59">
        <f t="shared" si="232"/>
        <v>2.1227830000000031E-2</v>
      </c>
      <c r="CS55" s="60">
        <f t="shared" si="232"/>
        <v>-4.032411000000001E-2</v>
      </c>
      <c r="CT55" s="60">
        <f t="shared" si="232"/>
        <v>-3.7102129999999997E-2</v>
      </c>
      <c r="CU55" s="59">
        <f t="shared" si="232"/>
        <v>4.6769710000000006E-2</v>
      </c>
      <c r="CV55" s="59">
        <f t="shared" si="232"/>
        <v>3.232252999999996E-2</v>
      </c>
      <c r="CW55" s="60">
        <f t="shared" si="232"/>
        <v>-4.0758150000000014E-2</v>
      </c>
      <c r="CX55" s="59">
        <f t="shared" si="232"/>
        <v>-9.7866900000000007E-3</v>
      </c>
      <c r="CY55" s="60">
        <f t="shared" ref="CY55" si="233">CY45-S45</f>
        <v>-6.3157049189446202E-3</v>
      </c>
      <c r="CZ55" s="204">
        <v>6</v>
      </c>
      <c r="DA55" s="126" t="s">
        <v>67</v>
      </c>
      <c r="DB55" s="291"/>
      <c r="DC55" s="291"/>
      <c r="DD55" s="291"/>
      <c r="DE55" s="114"/>
      <c r="DF55" s="120"/>
      <c r="DG55" s="33">
        <f t="shared" ref="DG55:DR55" si="234">DG52-G52</f>
        <v>-1.2225092499999979E-2</v>
      </c>
      <c r="DH55" s="26">
        <f t="shared" si="234"/>
        <v>3.3987870000000003E-2</v>
      </c>
      <c r="DI55" s="26">
        <f t="shared" si="234"/>
        <v>3.7738899999999742E-3</v>
      </c>
      <c r="DJ55" s="33">
        <f t="shared" si="234"/>
        <v>-1.2216797500000008E-2</v>
      </c>
      <c r="DK55" s="26">
        <f t="shared" si="234"/>
        <v>3.0851274999999928E-3</v>
      </c>
      <c r="DL55" s="33">
        <f t="shared" si="234"/>
        <v>-3.2075395000000007E-2</v>
      </c>
      <c r="DM55" s="33">
        <f t="shared" si="234"/>
        <v>-6.7636150000000145E-3</v>
      </c>
      <c r="DN55" s="33">
        <f t="shared" si="234"/>
        <v>-1.7332047499999999E-2</v>
      </c>
      <c r="DO55" s="33">
        <f t="shared" si="234"/>
        <v>-5.0898500000000346E-4</v>
      </c>
      <c r="DP55" s="26">
        <f t="shared" si="234"/>
        <v>7.3492999999999753E-3</v>
      </c>
      <c r="DQ55" s="33">
        <f t="shared" si="234"/>
        <v>-7.2727395833333333E-3</v>
      </c>
      <c r="DR55" s="33">
        <f t="shared" si="234"/>
        <v>-4.3105604166666645E-3</v>
      </c>
      <c r="DS55" s="33">
        <f t="shared" ref="DS55" si="235">DS52-S52</f>
        <v>-4.7106590784014787E-3</v>
      </c>
      <c r="DT55" s="204">
        <v>5</v>
      </c>
      <c r="DU55" s="126" t="s">
        <v>67</v>
      </c>
      <c r="DV55" s="291"/>
      <c r="DW55" s="291"/>
      <c r="DX55" s="291"/>
      <c r="DY55" s="291"/>
      <c r="DZ55" s="291"/>
      <c r="EA55" s="114"/>
      <c r="EB55" s="120"/>
      <c r="EC55" s="33">
        <f t="shared" ref="EC55:EN55" si="236">EC52-G52</f>
        <v>-3.4102631689999968E-2</v>
      </c>
      <c r="ED55" s="26">
        <f t="shared" si="236"/>
        <v>2.5327774380000001E-2</v>
      </c>
      <c r="EE55" s="33">
        <f t="shared" si="236"/>
        <v>-2.4017704100000037E-3</v>
      </c>
      <c r="EF55" s="33">
        <f t="shared" si="236"/>
        <v>-1.6903137660000005E-2</v>
      </c>
      <c r="EG55" s="26">
        <f t="shared" si="236"/>
        <v>1.0151273390000035E-2</v>
      </c>
      <c r="EH55" s="26">
        <f t="shared" si="236"/>
        <v>7.8259486599999706E-3</v>
      </c>
      <c r="EI55" s="33">
        <f t="shared" si="236"/>
        <v>-1.1313481880000018E-2</v>
      </c>
      <c r="EJ55" s="33">
        <f t="shared" si="236"/>
        <v>-1.8082635400000022E-3</v>
      </c>
      <c r="EK55" s="33">
        <f t="shared" si="236"/>
        <v>-9.9728197000000102E-3</v>
      </c>
      <c r="EL55" s="26">
        <f t="shared" si="236"/>
        <v>1.0300617729999961E-2</v>
      </c>
      <c r="EM55" s="26">
        <f t="shared" si="236"/>
        <v>-2.042462299999992E-3</v>
      </c>
      <c r="EN55" s="26">
        <f t="shared" si="236"/>
        <v>-1.8912884249999984E-3</v>
      </c>
      <c r="EO55" s="33">
        <f t="shared" ref="EO55" si="237">EO52-S52</f>
        <v>-3.9157464214170101E-3</v>
      </c>
      <c r="EP55" s="204">
        <v>3</v>
      </c>
      <c r="EQ55" s="126" t="s">
        <v>67</v>
      </c>
      <c r="ER55" s="291"/>
      <c r="ES55" s="291"/>
      <c r="ET55" s="291"/>
      <c r="EU55" s="291"/>
      <c r="EV55" s="291"/>
      <c r="EW55" s="140"/>
      <c r="EX55" s="151"/>
      <c r="EY55" s="201">
        <f t="shared" ref="EY55:FJ55" si="238">EY52-G52</f>
        <v>-0.16930222547499996</v>
      </c>
      <c r="EZ55" s="202">
        <f t="shared" si="238"/>
        <v>0.163069487175</v>
      </c>
      <c r="FA55" s="202">
        <f t="shared" si="238"/>
        <v>3.1945943349999978E-2</v>
      </c>
      <c r="FB55" s="201">
        <f t="shared" si="238"/>
        <v>-6.4108951975000009E-2</v>
      </c>
      <c r="FC55" s="202">
        <f t="shared" si="238"/>
        <v>5.4324458125000016E-2</v>
      </c>
      <c r="FD55" s="201">
        <f t="shared" si="238"/>
        <v>-1.6463682100000016E-2</v>
      </c>
      <c r="FE55" s="201">
        <f t="shared" si="238"/>
        <v>-4.7092637500000048E-3</v>
      </c>
      <c r="FF55" s="201">
        <f t="shared" si="238"/>
        <v>-3.5650446724999993E-2</v>
      </c>
      <c r="FG55" s="202">
        <f t="shared" si="238"/>
        <v>1.8671723049999978E-2</v>
      </c>
      <c r="FH55" s="202">
        <f t="shared" si="238"/>
        <v>6.7018283675000012E-2</v>
      </c>
      <c r="FI55" s="201">
        <f t="shared" si="238"/>
        <v>-4.6627579166666662E-2</v>
      </c>
      <c r="FJ55" s="202">
        <f t="shared" si="238"/>
        <v>1.0902220125000001E-2</v>
      </c>
      <c r="FK55" s="202">
        <f t="shared" ref="FK55" si="239">FK52-S52</f>
        <v>-1.1373085518046423E-2</v>
      </c>
      <c r="FL55" s="203">
        <v>9</v>
      </c>
      <c r="FM55" s="126" t="s">
        <v>67</v>
      </c>
      <c r="FN55" s="291"/>
      <c r="FO55" s="291"/>
      <c r="FP55" s="291"/>
      <c r="FQ55" s="140"/>
      <c r="FR55" s="151"/>
      <c r="FS55" s="201">
        <f t="shared" ref="FS55:GE55" si="240">FS52-G52</f>
        <v>-6.0851669999999747E-3</v>
      </c>
      <c r="FT55" s="202">
        <f t="shared" si="240"/>
        <v>9.4948759999999854E-3</v>
      </c>
      <c r="FU55" s="201">
        <f t="shared" si="240"/>
        <v>-5.3742960000000006E-3</v>
      </c>
      <c r="FV55" s="201">
        <f t="shared" si="240"/>
        <v>-1.1549467000000006E-2</v>
      </c>
      <c r="FW55" s="201">
        <f t="shared" si="240"/>
        <v>-2.3370189999999957E-3</v>
      </c>
      <c r="FX55" s="201">
        <f t="shared" si="240"/>
        <v>-1.9464260000000011E-3</v>
      </c>
      <c r="FY55" s="201">
        <f t="shared" si="240"/>
        <v>-8.2875470000000132E-3</v>
      </c>
      <c r="FZ55" s="201">
        <f t="shared" si="240"/>
        <v>-1.0038640000000019E-3</v>
      </c>
      <c r="GA55" s="202">
        <f t="shared" si="240"/>
        <v>-7.8570860000000131E-3</v>
      </c>
      <c r="GB55" s="202">
        <f t="shared" si="240"/>
        <v>-1.0433380000000048E-3</v>
      </c>
      <c r="GC55" s="201">
        <f t="shared" si="240"/>
        <v>-1.6723099999999963E-3</v>
      </c>
      <c r="GD55" s="201">
        <f t="shared" si="240"/>
        <v>-4.8971249999999883E-3</v>
      </c>
      <c r="GE55" s="202">
        <f t="shared" si="240"/>
        <v>-3.9350206254359227E-3</v>
      </c>
      <c r="GG55" s="126" t="s">
        <v>67</v>
      </c>
      <c r="GH55" s="291"/>
      <c r="GI55" s="291"/>
      <c r="GJ55" s="291"/>
      <c r="GK55" s="140"/>
      <c r="GL55" s="151"/>
      <c r="GM55" s="202">
        <f t="shared" ref="GM55:GY55" si="241">GM52-G52</f>
        <v>1.0460000000000025E-2</v>
      </c>
      <c r="GN55" s="202">
        <f t="shared" si="241"/>
        <v>5.8999999999999886E-3</v>
      </c>
      <c r="GO55" s="201">
        <f t="shared" si="241"/>
        <v>-1.4180000000000012E-2</v>
      </c>
      <c r="GP55" s="201">
        <f t="shared" si="241"/>
        <v>-2.1359999999999997E-2</v>
      </c>
      <c r="GQ55" s="201">
        <f t="shared" si="241"/>
        <v>-3.0000000000000859E-4</v>
      </c>
      <c r="GR55" s="201">
        <f t="shared" si="241"/>
        <v>-2.5320000000000009E-2</v>
      </c>
      <c r="GS55" s="201">
        <f t="shared" si="241"/>
        <v>-1.866000000000001E-2</v>
      </c>
      <c r="GT55" s="201">
        <f t="shared" si="241"/>
        <v>-4.2199999999999981E-3</v>
      </c>
      <c r="GU55" s="202">
        <f t="shared" si="241"/>
        <v>-9.8800000000000207E-3</v>
      </c>
      <c r="GV55" s="202">
        <f t="shared" si="241"/>
        <v>7.1999999999999287E-3</v>
      </c>
      <c r="GW55" s="201">
        <f t="shared" si="241"/>
        <v>-8.8599999999999929E-3</v>
      </c>
      <c r="GX55" s="201">
        <f t="shared" si="241"/>
        <v>-2.6199999999999973E-3</v>
      </c>
      <c r="GY55" s="202">
        <f t="shared" si="241"/>
        <v>-6.9572676674944933E-3</v>
      </c>
      <c r="HA55" s="126" t="s">
        <v>67</v>
      </c>
      <c r="HB55" s="291"/>
      <c r="HC55" s="291"/>
      <c r="HD55" s="291"/>
      <c r="HE55" s="140"/>
      <c r="HF55" s="151"/>
      <c r="HG55" s="202">
        <f t="shared" ref="HG55:HS55" si="242">HG52-G52</f>
        <v>-3.8797360000000003E-2</v>
      </c>
      <c r="HH55" s="201">
        <f t="shared" si="242"/>
        <v>4.0006740000000041E-2</v>
      </c>
      <c r="HI55" s="201">
        <f t="shared" si="242"/>
        <v>1.9000900000000015E-2</v>
      </c>
      <c r="HJ55" s="201">
        <f t="shared" si="242"/>
        <v>-3.4828480000000009E-2</v>
      </c>
      <c r="HK55" s="202">
        <f t="shared" si="242"/>
        <v>1.5093819999999994E-2</v>
      </c>
      <c r="HL55" s="202">
        <f t="shared" si="242"/>
        <v>1.872278000000005E-2</v>
      </c>
      <c r="HM55" s="201">
        <f t="shared" si="242"/>
        <v>-1.4708860000000011E-2</v>
      </c>
      <c r="HN55" s="201">
        <f t="shared" si="242"/>
        <v>-1.5978020000000006E-2</v>
      </c>
      <c r="HO55" s="202">
        <f t="shared" si="242"/>
        <v>1.6955619999999977E-2</v>
      </c>
      <c r="HP55" s="202">
        <f t="shared" si="242"/>
        <v>-2.8465300000000054E-2</v>
      </c>
      <c r="HQ55" s="201">
        <f t="shared" si="242"/>
        <v>-1.5734033333333321E-2</v>
      </c>
      <c r="HR55" s="202">
        <f t="shared" si="242"/>
        <v>-1.7468783333333342E-2</v>
      </c>
      <c r="HS55" s="202">
        <f t="shared" si="242"/>
        <v>-7.1489969010434112E-3</v>
      </c>
    </row>
    <row r="56" spans="2:228" x14ac:dyDescent="0.2">
      <c r="F56" s="17"/>
      <c r="T56" s="27"/>
      <c r="U56" s="166" t="s">
        <v>80</v>
      </c>
      <c r="V56" s="121"/>
      <c r="W56" s="121"/>
      <c r="X56" s="121"/>
      <c r="Y56" s="27"/>
      <c r="Z56" s="115"/>
      <c r="AA56" s="164">
        <f t="shared" ref="AA56:AF56" si="243">1000000*AA55</f>
        <v>-76550.076999999932</v>
      </c>
      <c r="AB56" s="164">
        <f t="shared" si="243"/>
        <v>74563.576500000039</v>
      </c>
      <c r="AC56" s="164">
        <f t="shared" si="243"/>
        <v>8599.3960000000097</v>
      </c>
      <c r="AD56" s="164">
        <f t="shared" si="243"/>
        <v>-26612.518000000007</v>
      </c>
      <c r="AE56" s="164">
        <f t="shared" si="243"/>
        <v>25976.954499999996</v>
      </c>
      <c r="AF56" s="164">
        <f t="shared" si="243"/>
        <v>9508.6842500000093</v>
      </c>
      <c r="AG56" s="164">
        <f t="shared" ref="AG56:AL56" si="244">1000000*AG55</f>
        <v>-3912.4607500000129</v>
      </c>
      <c r="AH56" s="164">
        <f t="shared" si="244"/>
        <v>-15909.911749999996</v>
      </c>
      <c r="AI56" s="164">
        <f t="shared" si="244"/>
        <v>18439.225749999998</v>
      </c>
      <c r="AJ56" s="164">
        <f t="shared" si="244"/>
        <v>21246.469999999936</v>
      </c>
      <c r="AK56" s="164">
        <f t="shared" si="244"/>
        <v>-24646.468749999989</v>
      </c>
      <c r="AL56" s="164">
        <f t="shared" si="244"/>
        <v>-2285.0889583333337</v>
      </c>
      <c r="AM56" s="165">
        <f>1000000*AM55*(10+10/12)</f>
        <v>-41323.013403326127</v>
      </c>
      <c r="AN56" s="27"/>
      <c r="AO56" s="166" t="s">
        <v>80</v>
      </c>
      <c r="AP56" s="121"/>
      <c r="AQ56" s="121"/>
      <c r="AR56" s="121"/>
      <c r="AS56" s="121"/>
      <c r="AT56" s="121"/>
      <c r="AU56" s="27"/>
      <c r="AW56" s="164">
        <f t="shared" ref="AW56:BB56" si="245">1000000*AW55</f>
        <v>-46814.537809999943</v>
      </c>
      <c r="AX56" s="164">
        <f t="shared" si="245"/>
        <v>12084.089450000001</v>
      </c>
      <c r="AY56" s="164">
        <f t="shared" si="245"/>
        <v>-129.35264000002445</v>
      </c>
      <c r="AZ56" s="164">
        <f t="shared" si="245"/>
        <v>-16760.922590000006</v>
      </c>
      <c r="BA56" s="164">
        <f t="shared" si="245"/>
        <v>7760.0396299999929</v>
      </c>
      <c r="BB56" s="164">
        <f t="shared" si="245"/>
        <v>28138.844359999999</v>
      </c>
      <c r="BC56" s="164">
        <f t="shared" ref="BC56:BH56" si="246">1000000*BC55</f>
        <v>1427.6264699999986</v>
      </c>
      <c r="BD56" s="164">
        <f t="shared" si="246"/>
        <v>-6402.4579400000021</v>
      </c>
      <c r="BE56" s="164">
        <f t="shared" si="246"/>
        <v>4878.8280499999782</v>
      </c>
      <c r="BF56" s="164">
        <f t="shared" si="246"/>
        <v>11128.138319999953</v>
      </c>
      <c r="BG56" s="164">
        <f t="shared" si="246"/>
        <v>30244.476866666675</v>
      </c>
      <c r="BH56" s="164">
        <f t="shared" si="246"/>
        <v>65.673599999996341</v>
      </c>
      <c r="BI56" s="165">
        <f>1000000*BI55*(10+10/12)</f>
        <v>4746.76643125789</v>
      </c>
      <c r="BK56" s="166" t="s">
        <v>80</v>
      </c>
      <c r="BL56" s="121"/>
      <c r="BM56" s="121"/>
      <c r="BN56" s="121"/>
      <c r="BO56" s="27"/>
      <c r="BQ56" s="164">
        <f t="shared" ref="BQ56:BV56" si="247">1000000*BQ55</f>
        <v>-172531.37554999991</v>
      </c>
      <c r="BR56" s="164">
        <f t="shared" si="247"/>
        <v>141797.77304999999</v>
      </c>
      <c r="BS56" s="164">
        <f t="shared" si="247"/>
        <v>32781.243249999978</v>
      </c>
      <c r="BT56" s="164">
        <f t="shared" si="247"/>
        <v>-71978.974249999985</v>
      </c>
      <c r="BU56" s="164">
        <f t="shared" si="247"/>
        <v>55159.017350000016</v>
      </c>
      <c r="BV56" s="164">
        <f t="shared" si="247"/>
        <v>-9904.8176000000039</v>
      </c>
      <c r="BW56" s="164">
        <f t="shared" ref="BW56:CB56" si="248">1000000*BW55</f>
        <v>-16083.302050000018</v>
      </c>
      <c r="BX56" s="164">
        <f t="shared" si="248"/>
        <v>-38324.800600000002</v>
      </c>
      <c r="BY56" s="164">
        <f t="shared" si="248"/>
        <v>13329.039849999988</v>
      </c>
      <c r="BZ56" s="164">
        <f t="shared" si="248"/>
        <v>44586.820149999956</v>
      </c>
      <c r="CA56" s="164">
        <f t="shared" si="248"/>
        <v>-46781.204999999987</v>
      </c>
      <c r="CB56" s="164">
        <f t="shared" si="248"/>
        <v>801.94737499998666</v>
      </c>
      <c r="CC56" s="165">
        <f>1000000*CC55*(10+10/12)</f>
        <v>-190359.33822067679</v>
      </c>
      <c r="CE56" s="166" t="s">
        <v>80</v>
      </c>
      <c r="CF56" s="121"/>
      <c r="CG56" s="121"/>
      <c r="CH56" s="121"/>
      <c r="CI56" s="121"/>
      <c r="CJ56" s="121"/>
      <c r="CK56" s="27"/>
      <c r="CM56" s="164">
        <f t="shared" ref="CM56:CR56" si="249">1000000*CM55</f>
        <v>-109058.09</v>
      </c>
      <c r="CN56" s="164">
        <f t="shared" si="249"/>
        <v>118726.74000000008</v>
      </c>
      <c r="CO56" s="164">
        <f t="shared" si="249"/>
        <v>41376.450000000012</v>
      </c>
      <c r="CP56" s="164">
        <f t="shared" si="249"/>
        <v>-48765.820000000007</v>
      </c>
      <c r="CQ56" s="164">
        <f t="shared" si="249"/>
        <v>44708.679999999986</v>
      </c>
      <c r="CR56" s="164">
        <f t="shared" si="249"/>
        <v>21227.830000000031</v>
      </c>
      <c r="CS56" s="164">
        <f t="shared" ref="CS56:CX56" si="250">1000000*CS55</f>
        <v>-40324.110000000008</v>
      </c>
      <c r="CT56" s="164">
        <f t="shared" si="250"/>
        <v>-37102.129999999997</v>
      </c>
      <c r="CU56" s="164">
        <f t="shared" si="250"/>
        <v>46769.710000000006</v>
      </c>
      <c r="CV56" s="164">
        <f t="shared" si="250"/>
        <v>32322.529999999959</v>
      </c>
      <c r="CW56" s="164">
        <f t="shared" si="250"/>
        <v>-40758.150000000016</v>
      </c>
      <c r="CX56" s="164">
        <f t="shared" si="250"/>
        <v>-9786.69</v>
      </c>
      <c r="CY56" s="165">
        <f>1000000*CY55*(10+10/12)</f>
        <v>-68420.136621900048</v>
      </c>
      <c r="DA56" s="166" t="s">
        <v>80</v>
      </c>
      <c r="DB56" s="121"/>
      <c r="DC56" s="121"/>
      <c r="DD56" s="121"/>
      <c r="DE56" s="27"/>
      <c r="DG56" s="164">
        <f t="shared" ref="DG56:DL56" si="251">1000000*DG55</f>
        <v>-12225.092499999979</v>
      </c>
      <c r="DH56" s="164">
        <f t="shared" si="251"/>
        <v>33987.870000000003</v>
      </c>
      <c r="DI56" s="164">
        <f t="shared" si="251"/>
        <v>3773.8899999999744</v>
      </c>
      <c r="DJ56" s="164">
        <f t="shared" si="251"/>
        <v>-12216.797500000008</v>
      </c>
      <c r="DK56" s="164">
        <f t="shared" si="251"/>
        <v>3085.1274999999928</v>
      </c>
      <c r="DL56" s="164">
        <f t="shared" si="251"/>
        <v>-32075.395000000008</v>
      </c>
      <c r="DM56" s="164">
        <f t="shared" ref="DM56:DR56" si="252">1000000*DM55</f>
        <v>-6763.6150000000143</v>
      </c>
      <c r="DN56" s="164">
        <f t="shared" si="252"/>
        <v>-17332.047500000001</v>
      </c>
      <c r="DO56" s="164">
        <f t="shared" si="252"/>
        <v>-508.98500000000348</v>
      </c>
      <c r="DP56" s="164">
        <f t="shared" si="252"/>
        <v>7349.2999999999756</v>
      </c>
      <c r="DQ56" s="164">
        <f t="shared" si="252"/>
        <v>-7272.739583333333</v>
      </c>
      <c r="DR56" s="164">
        <f t="shared" si="252"/>
        <v>-4310.5604166666644</v>
      </c>
      <c r="DS56" s="165">
        <f>1000000*DS55*(10+10/12)</f>
        <v>-51032.140016016026</v>
      </c>
      <c r="DU56" s="166" t="s">
        <v>80</v>
      </c>
      <c r="DV56" s="121"/>
      <c r="DW56" s="121"/>
      <c r="DX56" s="121"/>
      <c r="DY56" s="121"/>
      <c r="DZ56" s="121"/>
      <c r="EA56" s="27"/>
      <c r="EC56" s="164">
        <f t="shared" ref="EC56:EH56" si="253">1000000*EC55</f>
        <v>-34102.631689999966</v>
      </c>
      <c r="ED56" s="164">
        <f t="shared" si="253"/>
        <v>25327.774380000003</v>
      </c>
      <c r="EE56" s="164">
        <f t="shared" si="253"/>
        <v>-2401.7704100000037</v>
      </c>
      <c r="EF56" s="164">
        <f t="shared" si="253"/>
        <v>-16903.137660000004</v>
      </c>
      <c r="EG56" s="164">
        <f t="shared" si="253"/>
        <v>10151.273390000035</v>
      </c>
      <c r="EH56" s="164">
        <f t="shared" si="253"/>
        <v>7825.9486599999709</v>
      </c>
      <c r="EI56" s="164">
        <f t="shared" ref="EI56:EN56" si="254">1000000*EI55</f>
        <v>-11313.481880000018</v>
      </c>
      <c r="EJ56" s="164">
        <f t="shared" si="254"/>
        <v>-1808.2635400000022</v>
      </c>
      <c r="EK56" s="164">
        <f t="shared" si="254"/>
        <v>-9972.8197000000109</v>
      </c>
      <c r="EL56" s="164">
        <f t="shared" si="254"/>
        <v>10300.617729999962</v>
      </c>
      <c r="EM56" s="164">
        <f t="shared" si="254"/>
        <v>-2042.462299999992</v>
      </c>
      <c r="EN56" s="164">
        <f t="shared" si="254"/>
        <v>-1891.2884249999984</v>
      </c>
      <c r="EO56" s="165">
        <f>1000000*EO55*(10+10/12)</f>
        <v>-42420.586232017609</v>
      </c>
      <c r="EQ56" s="166" t="s">
        <v>80</v>
      </c>
      <c r="ER56" s="121"/>
      <c r="ES56" s="121"/>
      <c r="ET56" s="121"/>
      <c r="EU56" s="121"/>
      <c r="EV56" s="121"/>
      <c r="EW56" s="27"/>
      <c r="EX56" s="115"/>
      <c r="EY56" s="164">
        <f t="shared" ref="EY56:FD56" si="255">1000000*EY55</f>
        <v>-169302.22547499996</v>
      </c>
      <c r="EZ56" s="164">
        <f t="shared" si="255"/>
        <v>163069.48717499999</v>
      </c>
      <c r="FA56" s="164">
        <f t="shared" si="255"/>
        <v>31945.94334999998</v>
      </c>
      <c r="FB56" s="164">
        <f t="shared" si="255"/>
        <v>-64108.951975000011</v>
      </c>
      <c r="FC56" s="164">
        <f t="shared" si="255"/>
        <v>54324.458125000019</v>
      </c>
      <c r="FD56" s="164">
        <f t="shared" si="255"/>
        <v>-16463.682100000016</v>
      </c>
      <c r="FE56" s="164">
        <f t="shared" ref="FE56:FJ56" si="256">1000000*FE55</f>
        <v>-4709.2637500000046</v>
      </c>
      <c r="FF56" s="164">
        <f t="shared" si="256"/>
        <v>-35650.446724999994</v>
      </c>
      <c r="FG56" s="164">
        <f t="shared" si="256"/>
        <v>18671.723049999979</v>
      </c>
      <c r="FH56" s="164">
        <f t="shared" si="256"/>
        <v>67018.283675000013</v>
      </c>
      <c r="FI56" s="164">
        <f t="shared" si="256"/>
        <v>-46627.579166666663</v>
      </c>
      <c r="FJ56" s="164">
        <f t="shared" si="256"/>
        <v>10902.220125</v>
      </c>
      <c r="FK56" s="165">
        <f>1000000*FK55*(10+10/12)</f>
        <v>-123208.42644550293</v>
      </c>
      <c r="FM56" s="166" t="s">
        <v>80</v>
      </c>
      <c r="FN56" s="121"/>
      <c r="FO56" s="121"/>
      <c r="FP56" s="121"/>
      <c r="FQ56" s="27"/>
      <c r="FR56" s="115"/>
      <c r="FS56" s="164">
        <f t="shared" ref="FS56:GD56" si="257">1000000*FS55</f>
        <v>-6085.1669999999749</v>
      </c>
      <c r="FT56" s="164">
        <f t="shared" si="257"/>
        <v>9494.8759999999857</v>
      </c>
      <c r="FU56" s="164">
        <f t="shared" si="257"/>
        <v>-5374.2960000000003</v>
      </c>
      <c r="FV56" s="164">
        <f t="shared" si="257"/>
        <v>-11549.467000000006</v>
      </c>
      <c r="FW56" s="164">
        <f t="shared" si="257"/>
        <v>-2337.0189999999957</v>
      </c>
      <c r="FX56" s="164">
        <f t="shared" si="257"/>
        <v>-1946.4260000000011</v>
      </c>
      <c r="FY56" s="164">
        <f t="shared" si="257"/>
        <v>-8287.5470000000132</v>
      </c>
      <c r="FZ56" s="164">
        <f t="shared" si="257"/>
        <v>-1003.8640000000019</v>
      </c>
      <c r="GA56" s="164">
        <f t="shared" si="257"/>
        <v>-7857.086000000013</v>
      </c>
      <c r="GB56" s="164">
        <f t="shared" si="257"/>
        <v>-1043.3380000000047</v>
      </c>
      <c r="GC56" s="164">
        <f t="shared" si="257"/>
        <v>-1672.3099999999963</v>
      </c>
      <c r="GD56" s="164">
        <f t="shared" si="257"/>
        <v>-4897.1249999999882</v>
      </c>
      <c r="GE56" s="165">
        <f>1000000*GE55*(10+10/12)</f>
        <v>-42629.390108889165</v>
      </c>
      <c r="GG56" s="166" t="s">
        <v>80</v>
      </c>
      <c r="GH56" s="121"/>
      <c r="GI56" s="121"/>
      <c r="GJ56" s="121"/>
      <c r="GK56" s="27"/>
      <c r="GL56" s="115"/>
      <c r="GM56" s="164">
        <f t="shared" ref="GM56:GX56" si="258">1000000*GM55</f>
        <v>10460.000000000025</v>
      </c>
      <c r="GN56" s="164">
        <f t="shared" si="258"/>
        <v>5899.9999999999882</v>
      </c>
      <c r="GO56" s="164">
        <f t="shared" si="258"/>
        <v>-14180.000000000013</v>
      </c>
      <c r="GP56" s="164">
        <f t="shared" si="258"/>
        <v>-21359.999999999996</v>
      </c>
      <c r="GQ56" s="164">
        <f t="shared" si="258"/>
        <v>-300.00000000000858</v>
      </c>
      <c r="GR56" s="164">
        <f t="shared" si="258"/>
        <v>-25320.000000000011</v>
      </c>
      <c r="GS56" s="164">
        <f t="shared" si="258"/>
        <v>-18660.000000000011</v>
      </c>
      <c r="GT56" s="164">
        <f t="shared" si="258"/>
        <v>-4219.9999999999982</v>
      </c>
      <c r="GU56" s="164">
        <f t="shared" si="258"/>
        <v>-9880.00000000002</v>
      </c>
      <c r="GV56" s="164">
        <f t="shared" si="258"/>
        <v>7199.9999999999291</v>
      </c>
      <c r="GW56" s="164">
        <f t="shared" si="258"/>
        <v>-8859.9999999999927</v>
      </c>
      <c r="GX56" s="164">
        <f t="shared" si="258"/>
        <v>-2619.9999999999973</v>
      </c>
      <c r="GY56" s="165">
        <f>1000000*GY55*(10+10/12)</f>
        <v>-75370.399731190351</v>
      </c>
      <c r="HA56" s="166" t="s">
        <v>80</v>
      </c>
      <c r="HB56" s="121"/>
      <c r="HC56" s="121"/>
      <c r="HD56" s="121"/>
      <c r="HE56" s="27"/>
      <c r="HF56" s="115"/>
      <c r="HG56" s="164">
        <f t="shared" ref="HG56:HR56" si="259">1000000*HG55</f>
        <v>-38797.360000000001</v>
      </c>
      <c r="HH56" s="164">
        <f t="shared" si="259"/>
        <v>40006.740000000042</v>
      </c>
      <c r="HI56" s="164">
        <f t="shared" si="259"/>
        <v>19000.900000000016</v>
      </c>
      <c r="HJ56" s="164">
        <f t="shared" si="259"/>
        <v>-34828.48000000001</v>
      </c>
      <c r="HK56" s="164">
        <f t="shared" si="259"/>
        <v>15093.819999999994</v>
      </c>
      <c r="HL56" s="164">
        <f t="shared" si="259"/>
        <v>18722.78000000005</v>
      </c>
      <c r="HM56" s="164">
        <f t="shared" si="259"/>
        <v>-14708.860000000011</v>
      </c>
      <c r="HN56" s="164">
        <f t="shared" si="259"/>
        <v>-15978.020000000006</v>
      </c>
      <c r="HO56" s="164">
        <f t="shared" si="259"/>
        <v>16955.619999999977</v>
      </c>
      <c r="HP56" s="164">
        <f t="shared" si="259"/>
        <v>-28465.300000000054</v>
      </c>
      <c r="HQ56" s="164">
        <f t="shared" si="259"/>
        <v>-15734.03333333332</v>
      </c>
      <c r="HR56" s="164">
        <f t="shared" si="259"/>
        <v>-17468.78333333334</v>
      </c>
      <c r="HS56" s="165">
        <f>1000000*HS55*(10+10/12)</f>
        <v>-77447.466427970299</v>
      </c>
    </row>
    <row r="57" spans="2:228" x14ac:dyDescent="0.2">
      <c r="AM57" s="165"/>
    </row>
  </sheetData>
  <mergeCells count="21">
    <mergeCell ref="FQ2:GC2"/>
    <mergeCell ref="FY3:GC3"/>
    <mergeCell ref="EA2:EM2"/>
    <mergeCell ref="EI3:EM3"/>
    <mergeCell ref="EW2:FI2"/>
    <mergeCell ref="HE2:HQ2"/>
    <mergeCell ref="HM3:HQ3"/>
    <mergeCell ref="F2:Q2"/>
    <mergeCell ref="AU2:BG2"/>
    <mergeCell ref="CK2:CW2"/>
    <mergeCell ref="CS3:CW3"/>
    <mergeCell ref="M3:Q3"/>
    <mergeCell ref="BC3:BG3"/>
    <mergeCell ref="Y2:AK2"/>
    <mergeCell ref="AG3:AK3"/>
    <mergeCell ref="BW3:CA3"/>
    <mergeCell ref="BO2:CA2"/>
    <mergeCell ref="GK2:GW2"/>
    <mergeCell ref="GS3:GW3"/>
    <mergeCell ref="DE2:DQ2"/>
    <mergeCell ref="DM3:DQ3"/>
  </mergeCells>
  <phoneticPr fontId="27" type="noConversion"/>
  <conditionalFormatting sqref="CU18">
    <cfRule type="cellIs" dxfId="171" priority="237" operator="lessThan">
      <formula>0</formula>
    </cfRule>
  </conditionalFormatting>
  <conditionalFormatting sqref="CS17:CW23 CM23:CR23">
    <cfRule type="cellIs" dxfId="170" priority="232" operator="lessThan">
      <formula>0</formula>
    </cfRule>
    <cfRule type="cellIs" dxfId="169" priority="233" operator="lessThan">
      <formula>0</formula>
    </cfRule>
    <cfRule type="cellIs" dxfId="168" priority="235" operator="lessThan">
      <formula>0</formula>
    </cfRule>
    <cfRule type="cellIs" dxfId="167" priority="236" operator="lessThan">
      <formula>0</formula>
    </cfRule>
  </conditionalFormatting>
  <conditionalFormatting sqref="CS46:CW46 CS60:CY1048576 CS1:CY3 A56:T56 GF50:GF52 CS30:CW30 EI5:EM13 EI32:EM36 FE5:FI13 FE30:FI30 CS15:CW28 CS32:CW44 EI38:EM44 EI15:EM22 FE15:FI28 FE32:FI44 AO53:BG54 CZ56 DU53:EM54 EI24:EM29 DM27:DQ30 EC14:EM14 EC23:EM23 EC31:EM31 CM14:CW14 CM23:CR23 CM31:CW31 CM37:CR37 CM45:CW45 EC37:EM37 EY14:FI14 EY23:FD23 EY31:FI31 EY37:FD37 CC52:CV52 DU52:EL52 DU50:EM51 EO52:FH52 A53:T54 CD56:CW56 DU56:EM56 EP56:FI56 AO56:BG56 BJ56:CA56 AO52:BF52 AO50:BG51 BI52:BZ52 A50:Q52 S50:T52 BI50:CA51 BI53:CA54 CC53:CW54 CC50:CW51 CY50:CZ54 CY32:CY33 CY15:CY16 CY38:CY44 CY30 CY24:CY25 CY10:CY13 CS4:CW13 CY4:CY5 FK50:FL55 FK32:FK33 FK15:FK16 FK38:FK44 FK30 FK24:FK25 FK9:FK13 FK5 EO50:FI51 EO53:FI54 EO15:EO16 EO24:EO25 EO38:EO44 EO32:EO36 EO20:EO22 EO11:EO13 EO5 GZ50:GZ52 FM52:GB52 FL56:GC56 FM50:GC50 FM53:GC54 FM51:FS51 FM55:FR55 GG52:GV52 GG56:GW56 GG50:GW50 GG53:GW54 GG51:GM51 GG55:GL55 GF55:GF56 GZ55:GZ56 HT50:XFD52 HT55:XFD56 HU53:XFD54">
    <cfRule type="cellIs" dxfId="166" priority="231" operator="lessThan">
      <formula>0</formula>
    </cfRule>
  </conditionalFormatting>
  <conditionalFormatting sqref="EB15:EH15">
    <cfRule type="cellIs" dxfId="165" priority="230" operator="lessThan">
      <formula>0</formula>
    </cfRule>
  </conditionalFormatting>
  <conditionalFormatting sqref="EI47 EK47:EM47 EI46:EM46 EC45:EM45 EO47">
    <cfRule type="cellIs" dxfId="164" priority="229" operator="lessThan">
      <formula>0</formula>
    </cfRule>
  </conditionalFormatting>
  <conditionalFormatting sqref="FE46:FI46 EY45:FI45">
    <cfRule type="cellIs" dxfId="163" priority="228" operator="lessThan">
      <formula>0</formula>
    </cfRule>
  </conditionalFormatting>
  <conditionalFormatting sqref="AN54">
    <cfRule type="cellIs" dxfId="162" priority="206" operator="lessThan">
      <formula>0</formula>
    </cfRule>
  </conditionalFormatting>
  <conditionalFormatting sqref="AN55">
    <cfRule type="cellIs" dxfId="161" priority="205" operator="lessThan">
      <formula>0</formula>
    </cfRule>
  </conditionalFormatting>
  <conditionalFormatting sqref="AA50:AK50 AM50">
    <cfRule type="cellIs" dxfId="160" priority="204" operator="lessThan">
      <formula>0</formula>
    </cfRule>
  </conditionalFormatting>
  <conditionalFormatting sqref="AM57">
    <cfRule type="cellIs" dxfId="159" priority="203" operator="lessThan">
      <formula>0</formula>
    </cfRule>
  </conditionalFormatting>
  <conditionalFormatting sqref="AM57">
    <cfRule type="cellIs" dxfId="158" priority="202" operator="lessThan">
      <formula>0</formula>
    </cfRule>
  </conditionalFormatting>
  <conditionalFormatting sqref="AM56">
    <cfRule type="cellIs" dxfId="157" priority="201" operator="lessThan">
      <formula>0</formula>
    </cfRule>
  </conditionalFormatting>
  <conditionalFormatting sqref="A56:T56 CZ56 EP56 CD56:CW56 DU56:EM56 AO56:BG56 BJ56:CA56">
    <cfRule type="cellIs" dxfId="156" priority="221" operator="lessThan">
      <formula>0</formula>
    </cfRule>
  </conditionalFormatting>
  <conditionalFormatting sqref="B50:E50">
    <cfRule type="cellIs" dxfId="155" priority="219" operator="lessThan">
      <formula>0</formula>
    </cfRule>
  </conditionalFormatting>
  <conditionalFormatting sqref="A55:T55 BE55:BG55 CD55:CL55 CU55:CV55 CZ55 EL55:EM55 EP55:EX55 FG55:FH55 DU55:EB55 AO55:BC55 BI55:BP55">
    <cfRule type="cellIs" dxfId="154" priority="217" operator="lessThan">
      <formula>0</formula>
    </cfRule>
  </conditionalFormatting>
  <conditionalFormatting sqref="AG5:AK13 AG15:AK22 AG24:AK36 AG38:AK44 Y50:Z50 Y53:AK54 AA31:AF31 AA23:AK23 AA37:AK37 Y52:AJ52 AA14:AK14 Y51:AK51 Y56:AK56 AM51:AM55 AM38:AM44 AM24:AM25 AM15:AM16 AM19:AM22 AM10:AM13 AM32:AM36 AM5">
    <cfRule type="cellIs" dxfId="153" priority="216" operator="lessThan">
      <formula>0</formula>
    </cfRule>
  </conditionalFormatting>
  <conditionalFormatting sqref="AG46:AK46 AA45:AK45">
    <cfRule type="cellIs" dxfId="152" priority="215" operator="lessThan">
      <formula>0</formula>
    </cfRule>
  </conditionalFormatting>
  <conditionalFormatting sqref="Y55:Z55">
    <cfRule type="cellIs" dxfId="151" priority="213" operator="lessThan">
      <formula>0</formula>
    </cfRule>
  </conditionalFormatting>
  <conditionalFormatting sqref="AN56 AN50:AN53">
    <cfRule type="cellIs" dxfId="150" priority="212" operator="lessThan">
      <formula>0</formula>
    </cfRule>
  </conditionalFormatting>
  <conditionalFormatting sqref="AN56">
    <cfRule type="cellIs" dxfId="149" priority="211" operator="lessThan">
      <formula>0</formula>
    </cfRule>
  </conditionalFormatting>
  <conditionalFormatting sqref="U56:X56">
    <cfRule type="cellIs" dxfId="148" priority="208" operator="lessThan">
      <formula>0</formula>
    </cfRule>
  </conditionalFormatting>
  <conditionalFormatting sqref="U50:X54 U56:X56">
    <cfRule type="cellIs" dxfId="147" priority="209" operator="lessThan">
      <formula>0</formula>
    </cfRule>
  </conditionalFormatting>
  <conditionalFormatting sqref="U55:X55">
    <cfRule type="cellIs" dxfId="146" priority="207" operator="lessThan">
      <formula>0</formula>
    </cfRule>
  </conditionalFormatting>
  <conditionalFormatting sqref="AM56">
    <cfRule type="cellIs" dxfId="145" priority="200" operator="lessThan">
      <formula>0</formula>
    </cfRule>
  </conditionalFormatting>
  <conditionalFormatting sqref="DM5:DQ13 DM38:DQ44 DM24:DQ25 DM15:DQ22 DT56 DA53:DQ54 DM32:DQ36 DG14:DQ14 DG23:DQ23 DG37:DQ37 DA52:DP52 DA56:DQ56 DA50:DQ51 DS32:DS36 DS50:DT54 DS15:DS16 DS24:DS25 DS38:DS44 DS20:DS22 DS11:DS13 DS5">
    <cfRule type="cellIs" dxfId="144" priority="183" operator="lessThan">
      <formula>0</formula>
    </cfRule>
  </conditionalFormatting>
  <conditionalFormatting sqref="DF15:DL15">
    <cfRule type="cellIs" dxfId="143" priority="182" operator="lessThan">
      <formula>0</formula>
    </cfRule>
  </conditionalFormatting>
  <conditionalFormatting sqref="DM47 DM46:DP46">
    <cfRule type="cellIs" dxfId="142" priority="181" operator="lessThan">
      <formula>0</formula>
    </cfRule>
  </conditionalFormatting>
  <conditionalFormatting sqref="DT56 DA56:DQ56">
    <cfRule type="cellIs" dxfId="141" priority="180" operator="lessThan">
      <formula>0</formula>
    </cfRule>
  </conditionalFormatting>
  <conditionalFormatting sqref="DT55 DA55:DF55">
    <cfRule type="cellIs" dxfId="140" priority="179" operator="lessThan">
      <formula>0</formula>
    </cfRule>
  </conditionalFormatting>
  <conditionalFormatting sqref="DM26:DQ26">
    <cfRule type="cellIs" dxfId="139" priority="175" operator="lessThan">
      <formula>0</formula>
    </cfRule>
  </conditionalFormatting>
  <conditionalFormatting sqref="DG45:DQ45">
    <cfRule type="cellIs" dxfId="138" priority="173" operator="lessThan">
      <formula>0</formula>
    </cfRule>
  </conditionalFormatting>
  <conditionalFormatting sqref="DG31:DQ31">
    <cfRule type="cellIs" dxfId="137" priority="172" operator="lessThan">
      <formula>0</formula>
    </cfRule>
  </conditionalFormatting>
  <conditionalFormatting sqref="BG52">
    <cfRule type="cellIs" dxfId="136" priority="117" operator="lessThan">
      <formula>0</formula>
    </cfRule>
  </conditionalFormatting>
  <conditionalFormatting sqref="AK52">
    <cfRule type="cellIs" dxfId="135" priority="118" operator="lessThan">
      <formula>0</formula>
    </cfRule>
  </conditionalFormatting>
  <conditionalFormatting sqref="CA52">
    <cfRule type="cellIs" dxfId="134" priority="116" operator="lessThan">
      <formula>0</formula>
    </cfRule>
  </conditionalFormatting>
  <conditionalFormatting sqref="CW52">
    <cfRule type="cellIs" dxfId="133" priority="115" operator="lessThan">
      <formula>0</formula>
    </cfRule>
  </conditionalFormatting>
  <conditionalFormatting sqref="DQ52">
    <cfRule type="cellIs" dxfId="132" priority="114" operator="lessThan">
      <formula>0</formula>
    </cfRule>
  </conditionalFormatting>
  <conditionalFormatting sqref="EM52">
    <cfRule type="cellIs" dxfId="131" priority="113" operator="lessThan">
      <formula>0</formula>
    </cfRule>
  </conditionalFormatting>
  <conditionalFormatting sqref="FI52">
    <cfRule type="cellIs" dxfId="130" priority="112" operator="lessThan">
      <formula>0</formula>
    </cfRule>
  </conditionalFormatting>
  <conditionalFormatting sqref="EC47:EH47">
    <cfRule type="cellIs" dxfId="129" priority="111" operator="lessThan">
      <formula>0</formula>
    </cfRule>
  </conditionalFormatting>
  <conditionalFormatting sqref="DG47:DL47">
    <cfRule type="cellIs" dxfId="128" priority="110" operator="lessThan">
      <formula>0</formula>
    </cfRule>
  </conditionalFormatting>
  <conditionalFormatting sqref="BI56">
    <cfRule type="cellIs" dxfId="127" priority="109" operator="lessThan">
      <formula>0</formula>
    </cfRule>
  </conditionalFormatting>
  <conditionalFormatting sqref="BI56">
    <cfRule type="cellIs" dxfId="126" priority="108" operator="lessThan">
      <formula>0</formula>
    </cfRule>
  </conditionalFormatting>
  <conditionalFormatting sqref="CC56">
    <cfRule type="cellIs" dxfId="125" priority="107" operator="lessThan">
      <formula>0</formula>
    </cfRule>
  </conditionalFormatting>
  <conditionalFormatting sqref="CC56">
    <cfRule type="cellIs" dxfId="124" priority="106" operator="lessThan">
      <formula>0</formula>
    </cfRule>
  </conditionalFormatting>
  <conditionalFormatting sqref="FK56">
    <cfRule type="cellIs" dxfId="123" priority="98" operator="lessThan">
      <formula>0</formula>
    </cfRule>
  </conditionalFormatting>
  <conditionalFormatting sqref="CY56">
    <cfRule type="cellIs" dxfId="122" priority="105" operator="lessThan">
      <formula>0</formula>
    </cfRule>
  </conditionalFormatting>
  <conditionalFormatting sqref="CY56">
    <cfRule type="cellIs" dxfId="121" priority="104" operator="lessThan">
      <formula>0</formula>
    </cfRule>
  </conditionalFormatting>
  <conditionalFormatting sqref="DS56">
    <cfRule type="cellIs" dxfId="120" priority="103" operator="lessThan">
      <formula>0</formula>
    </cfRule>
  </conditionalFormatting>
  <conditionalFormatting sqref="DS56">
    <cfRule type="cellIs" dxfId="119" priority="102" operator="lessThan">
      <formula>0</formula>
    </cfRule>
  </conditionalFormatting>
  <conditionalFormatting sqref="EO56">
    <cfRule type="cellIs" dxfId="118" priority="101" operator="lessThan">
      <formula>0</formula>
    </cfRule>
  </conditionalFormatting>
  <conditionalFormatting sqref="EO56">
    <cfRule type="cellIs" dxfId="117" priority="100" operator="lessThan">
      <formula>0</formula>
    </cfRule>
  </conditionalFormatting>
  <conditionalFormatting sqref="FK56">
    <cfRule type="cellIs" dxfId="116" priority="99" operator="lessThan">
      <formula>0</formula>
    </cfRule>
  </conditionalFormatting>
  <conditionalFormatting sqref="DQ46">
    <cfRule type="cellIs" dxfId="115" priority="97" operator="lessThan">
      <formula>0</formula>
    </cfRule>
  </conditionalFormatting>
  <conditionalFormatting sqref="R50:R52">
    <cfRule type="cellIs" dxfId="114" priority="96" operator="lessThan">
      <formula>0</formula>
    </cfRule>
  </conditionalFormatting>
  <conditionalFormatting sqref="AL50">
    <cfRule type="cellIs" dxfId="113" priority="93" operator="lessThan">
      <formula>0</formula>
    </cfRule>
  </conditionalFormatting>
  <conditionalFormatting sqref="AL53:AL54 AL5 AL51 AL56 AL7:AL44">
    <cfRule type="cellIs" dxfId="112" priority="95" operator="lessThan">
      <formula>0</formula>
    </cfRule>
  </conditionalFormatting>
  <conditionalFormatting sqref="AL45:AL46">
    <cfRule type="cellIs" dxfId="111" priority="94" operator="lessThan">
      <formula>0</formula>
    </cfRule>
  </conditionalFormatting>
  <conditionalFormatting sqref="AL52">
    <cfRule type="cellIs" dxfId="110" priority="92" operator="lessThan">
      <formula>0</formula>
    </cfRule>
  </conditionalFormatting>
  <conditionalFormatting sqref="BH53:BH54 BH56 BH50:BH51">
    <cfRule type="cellIs" dxfId="109" priority="91" operator="lessThan">
      <formula>0</formula>
    </cfRule>
  </conditionalFormatting>
  <conditionalFormatting sqref="BH56">
    <cfRule type="cellIs" dxfId="108" priority="90" operator="lessThan">
      <formula>0</formula>
    </cfRule>
  </conditionalFormatting>
  <conditionalFormatting sqref="BH55">
    <cfRule type="cellIs" dxfId="107" priority="89" operator="lessThan">
      <formula>0</formula>
    </cfRule>
  </conditionalFormatting>
  <conditionalFormatting sqref="BH52">
    <cfRule type="cellIs" dxfId="106" priority="88" operator="lessThan">
      <formula>0</formula>
    </cfRule>
  </conditionalFormatting>
  <conditionalFormatting sqref="CB56 CB50:CB51 CB53:CB54">
    <cfRule type="cellIs" dxfId="105" priority="87" operator="lessThan">
      <formula>0</formula>
    </cfRule>
  </conditionalFormatting>
  <conditionalFormatting sqref="CB56">
    <cfRule type="cellIs" dxfId="104" priority="86" operator="lessThan">
      <formula>0</formula>
    </cfRule>
  </conditionalFormatting>
  <conditionalFormatting sqref="CB52">
    <cfRule type="cellIs" dxfId="103" priority="85" operator="lessThan">
      <formula>0</formula>
    </cfRule>
  </conditionalFormatting>
  <conditionalFormatting sqref="CX17:CX23">
    <cfRule type="cellIs" dxfId="102" priority="81" operator="lessThan">
      <formula>0</formula>
    </cfRule>
    <cfRule type="cellIs" dxfId="101" priority="82" operator="lessThan">
      <formula>0</formula>
    </cfRule>
    <cfRule type="cellIs" dxfId="100" priority="83" operator="lessThan">
      <formula>0</formula>
    </cfRule>
    <cfRule type="cellIs" dxfId="99" priority="84" operator="lessThan">
      <formula>0</formula>
    </cfRule>
  </conditionalFormatting>
  <conditionalFormatting sqref="CX30:CX46 CX56 CX53:CX54 CX50:CX51 CX4:CX27">
    <cfRule type="cellIs" dxfId="98" priority="80" operator="lessThan">
      <formula>0</formula>
    </cfRule>
  </conditionalFormatting>
  <conditionalFormatting sqref="CX56">
    <cfRule type="cellIs" dxfId="97" priority="79" operator="lessThan">
      <formula>0</formula>
    </cfRule>
  </conditionalFormatting>
  <conditionalFormatting sqref="CX52">
    <cfRule type="cellIs" dxfId="96" priority="78" operator="lessThan">
      <formula>0</formula>
    </cfRule>
  </conditionalFormatting>
  <conditionalFormatting sqref="DR27:DR30">
    <cfRule type="cellIs" dxfId="95" priority="77" operator="lessThan">
      <formula>0</formula>
    </cfRule>
  </conditionalFormatting>
  <conditionalFormatting sqref="DR53:DR54 DR5:DR25 DR32:DR44 DR56 DR50:DR51">
    <cfRule type="cellIs" dxfId="94" priority="76" operator="lessThan">
      <formula>0</formula>
    </cfRule>
  </conditionalFormatting>
  <conditionalFormatting sqref="DR56">
    <cfRule type="cellIs" dxfId="93" priority="75" operator="lessThan">
      <formula>0</formula>
    </cfRule>
  </conditionalFormatting>
  <conditionalFormatting sqref="DR26">
    <cfRule type="cellIs" dxfId="92" priority="74" operator="lessThan">
      <formula>0</formula>
    </cfRule>
  </conditionalFormatting>
  <conditionalFormatting sqref="DR45">
    <cfRule type="cellIs" dxfId="91" priority="73" operator="lessThan">
      <formula>0</formula>
    </cfRule>
  </conditionalFormatting>
  <conditionalFormatting sqref="DR31">
    <cfRule type="cellIs" dxfId="90" priority="72" operator="lessThan">
      <formula>0</formula>
    </cfRule>
  </conditionalFormatting>
  <conditionalFormatting sqref="DR52">
    <cfRule type="cellIs" dxfId="89" priority="71" operator="lessThan">
      <formula>0</formula>
    </cfRule>
  </conditionalFormatting>
  <conditionalFormatting sqref="DR46">
    <cfRule type="cellIs" dxfId="88" priority="70" operator="lessThan">
      <formula>0</formula>
    </cfRule>
  </conditionalFormatting>
  <conditionalFormatting sqref="FJ53:FJ54 FJ6:FJ28 FJ30:FJ44 FJ50:FJ51 FJ56">
    <cfRule type="cellIs" dxfId="87" priority="69" operator="lessThan">
      <formula>0</formula>
    </cfRule>
  </conditionalFormatting>
  <conditionalFormatting sqref="FJ45:FJ46">
    <cfRule type="cellIs" dxfId="86" priority="68" operator="lessThan">
      <formula>0</formula>
    </cfRule>
  </conditionalFormatting>
  <conditionalFormatting sqref="FJ52">
    <cfRule type="cellIs" dxfId="85" priority="67" operator="lessThan">
      <formula>0</formula>
    </cfRule>
  </conditionalFormatting>
  <conditionalFormatting sqref="EN53:EN54 EN5:EN29 EN31:EN44 EN50:EN51 EN56">
    <cfRule type="cellIs" dxfId="84" priority="66" operator="lessThan">
      <formula>0</formula>
    </cfRule>
  </conditionalFormatting>
  <conditionalFormatting sqref="EN45:EN47">
    <cfRule type="cellIs" dxfId="83" priority="65" operator="lessThan">
      <formula>0</formula>
    </cfRule>
  </conditionalFormatting>
  <conditionalFormatting sqref="EN56">
    <cfRule type="cellIs" dxfId="82" priority="64" operator="lessThan">
      <formula>0</formula>
    </cfRule>
  </conditionalFormatting>
  <conditionalFormatting sqref="EN55">
    <cfRule type="cellIs" dxfId="81" priority="63" operator="lessThan">
      <formula>0</formula>
    </cfRule>
  </conditionalFormatting>
  <conditionalFormatting sqref="EN52">
    <cfRule type="cellIs" dxfId="80" priority="62" operator="lessThan">
      <formula>0</formula>
    </cfRule>
  </conditionalFormatting>
  <conditionalFormatting sqref="FY30:GC30 FY15:GC22 FY32:GC44 FS14 FS37:FX37 GE50 GE32:GE33 GE15:GE16 GE38:GE44 GE30 GE24:GE25 GE9:GE13 GE5 FY6:GC13 FY24:GC28 GE52:GE55">
    <cfRule type="cellIs" dxfId="79" priority="61" operator="lessThan">
      <formula>0</formula>
    </cfRule>
  </conditionalFormatting>
  <conditionalFormatting sqref="FY46:GC46 FS45">
    <cfRule type="cellIs" dxfId="78" priority="60" operator="lessThan">
      <formula>0</formula>
    </cfRule>
  </conditionalFormatting>
  <conditionalFormatting sqref="GA55:GB55">
    <cfRule type="cellIs" dxfId="77" priority="59" operator="lessThan">
      <formula>0</formula>
    </cfRule>
  </conditionalFormatting>
  <conditionalFormatting sqref="GC52">
    <cfRule type="cellIs" dxfId="76" priority="58" operator="lessThan">
      <formula>0</formula>
    </cfRule>
  </conditionalFormatting>
  <conditionalFormatting sqref="GE56">
    <cfRule type="cellIs" dxfId="75" priority="56" operator="lessThan">
      <formula>0</formula>
    </cfRule>
  </conditionalFormatting>
  <conditionalFormatting sqref="GE56">
    <cfRule type="cellIs" dxfId="74" priority="57" operator="lessThan">
      <formula>0</formula>
    </cfRule>
  </conditionalFormatting>
  <conditionalFormatting sqref="GD53:GD54 GD7:GD13 GD30 GD50 GD56 GD15:GD17 GD24:GD28 GD32:GD44 GD19:GD22">
    <cfRule type="cellIs" dxfId="73" priority="55" operator="lessThan">
      <formula>0</formula>
    </cfRule>
  </conditionalFormatting>
  <conditionalFormatting sqref="GD46">
    <cfRule type="cellIs" dxfId="72" priority="54" operator="lessThan">
      <formula>0</formula>
    </cfRule>
  </conditionalFormatting>
  <conditionalFormatting sqref="GD52">
    <cfRule type="cellIs" dxfId="71" priority="53" operator="lessThan">
      <formula>0</formula>
    </cfRule>
  </conditionalFormatting>
  <conditionalFormatting sqref="FN26">
    <cfRule type="cellIs" dxfId="70" priority="52" operator="lessThan">
      <formula>0</formula>
    </cfRule>
  </conditionalFormatting>
  <conditionalFormatting sqref="FT14:GD14">
    <cfRule type="cellIs" dxfId="69" priority="51" operator="lessThan">
      <formula>0</formula>
    </cfRule>
  </conditionalFormatting>
  <conditionalFormatting sqref="FS23:GD23">
    <cfRule type="cellIs" dxfId="68" priority="50" operator="lessThan">
      <formula>0</formula>
    </cfRule>
  </conditionalFormatting>
  <conditionalFormatting sqref="FT45:GD45">
    <cfRule type="cellIs" dxfId="67" priority="48" operator="lessThan">
      <formula>0</formula>
    </cfRule>
  </conditionalFormatting>
  <conditionalFormatting sqref="FS31:GD31">
    <cfRule type="cellIs" dxfId="66" priority="47" operator="lessThan">
      <formula>0</formula>
    </cfRule>
  </conditionalFormatting>
  <conditionalFormatting sqref="FT51:GE51">
    <cfRule type="cellIs" dxfId="65" priority="46" operator="lessThan">
      <formula>0</formula>
    </cfRule>
  </conditionalFormatting>
  <conditionalFormatting sqref="GS30:GW30 GS15:GW22 GS32:GW44 GM14 GM37:GR37 GY50 GY32:GY33 GY15:GY16 GY38:GY44 GY30 GY24:GY25 GY9:GY13 GY5 GS6:GW13 GS24:GW28 GY52:GY55">
    <cfRule type="cellIs" dxfId="64" priority="45" operator="lessThan">
      <formula>0</formula>
    </cfRule>
  </conditionalFormatting>
  <conditionalFormatting sqref="GS46:GW46 GM45">
    <cfRule type="cellIs" dxfId="63" priority="44" operator="lessThan">
      <formula>0</formula>
    </cfRule>
  </conditionalFormatting>
  <conditionalFormatting sqref="GU55:GV55">
    <cfRule type="cellIs" dxfId="62" priority="43" operator="lessThan">
      <formula>0</formula>
    </cfRule>
  </conditionalFormatting>
  <conditionalFormatting sqref="GW52">
    <cfRule type="cellIs" dxfId="61" priority="42" operator="lessThan">
      <formula>0</formula>
    </cfRule>
  </conditionalFormatting>
  <conditionalFormatting sqref="GY56">
    <cfRule type="cellIs" dxfId="60" priority="40" operator="lessThan">
      <formula>0</formula>
    </cfRule>
  </conditionalFormatting>
  <conditionalFormatting sqref="GY56">
    <cfRule type="cellIs" dxfId="59" priority="41" operator="lessThan">
      <formula>0</formula>
    </cfRule>
  </conditionalFormatting>
  <conditionalFormatting sqref="GX53:GX54 GX7:GX13 GX30 GX50 GX56 GX15:GX22 GX24:GX28 GX32:GX44">
    <cfRule type="cellIs" dxfId="58" priority="39" operator="lessThan">
      <formula>0</formula>
    </cfRule>
  </conditionalFormatting>
  <conditionalFormatting sqref="GX46">
    <cfRule type="cellIs" dxfId="57" priority="38" operator="lessThan">
      <formula>0</formula>
    </cfRule>
  </conditionalFormatting>
  <conditionalFormatting sqref="GX52">
    <cfRule type="cellIs" dxfId="56" priority="37" operator="lessThan">
      <formula>0</formula>
    </cfRule>
  </conditionalFormatting>
  <conditionalFormatting sqref="GN14:GX14">
    <cfRule type="cellIs" dxfId="55" priority="35" operator="lessThan">
      <formula>0</formula>
    </cfRule>
  </conditionalFormatting>
  <conditionalFormatting sqref="GM23:GX23">
    <cfRule type="cellIs" dxfId="54" priority="34" operator="lessThan">
      <formula>0</formula>
    </cfRule>
  </conditionalFormatting>
  <conditionalFormatting sqref="GM31:GX31">
    <cfRule type="cellIs" dxfId="53" priority="32" operator="lessThan">
      <formula>0</formula>
    </cfRule>
  </conditionalFormatting>
  <conditionalFormatting sqref="GN45:GX45">
    <cfRule type="cellIs" dxfId="52" priority="30" operator="lessThan">
      <formula>0</formula>
    </cfRule>
  </conditionalFormatting>
  <conditionalFormatting sqref="GN51:GY51">
    <cfRule type="cellIs" dxfId="51" priority="29" operator="lessThan">
      <formula>0</formula>
    </cfRule>
  </conditionalFormatting>
  <conditionalFormatting sqref="GD18">
    <cfRule type="cellIs" dxfId="50" priority="28" operator="lessThan">
      <formula>0</formula>
    </cfRule>
  </conditionalFormatting>
  <conditionalFormatting sqref="GF53">
    <cfRule type="cellIs" dxfId="49" priority="27" operator="lessThan">
      <formula>0</formula>
    </cfRule>
  </conditionalFormatting>
  <conditionalFormatting sqref="GF54">
    <cfRule type="cellIs" dxfId="48" priority="26" operator="lessThan">
      <formula>0</formula>
    </cfRule>
  </conditionalFormatting>
  <conditionalFormatting sqref="GZ53">
    <cfRule type="cellIs" dxfId="47" priority="25" operator="lessThan">
      <formula>0</formula>
    </cfRule>
  </conditionalFormatting>
  <conditionalFormatting sqref="GZ54">
    <cfRule type="cellIs" dxfId="46" priority="24" operator="lessThan">
      <formula>0</formula>
    </cfRule>
  </conditionalFormatting>
  <conditionalFormatting sqref="HA52:HP52 HA56:HQ56 HA50:HQ50 HA53:HQ54 HA51:HG51 HA55:HF55">
    <cfRule type="cellIs" dxfId="45" priority="23" operator="lessThan">
      <formula>0</formula>
    </cfRule>
  </conditionalFormatting>
  <conditionalFormatting sqref="HM30:HQ30 HM15:HQ22 HM32:HQ36 HG14 HG37 HS50 HS32:HS33 HS15:HS16 HS38:HS44 HS30 HS24:HS25 HS9:HS13 HS5 HM6:HQ13 HM24:HQ28 HS52:HS55 HM38:HQ44">
    <cfRule type="cellIs" dxfId="44" priority="22" operator="lessThan">
      <formula>0</formula>
    </cfRule>
  </conditionalFormatting>
  <conditionalFormatting sqref="HM46:HQ46 HG45">
    <cfRule type="cellIs" dxfId="43" priority="21" operator="lessThan">
      <formula>0</formula>
    </cfRule>
  </conditionalFormatting>
  <conditionalFormatting sqref="HO55:HP55">
    <cfRule type="cellIs" dxfId="42" priority="20" operator="lessThan">
      <formula>0</formula>
    </cfRule>
  </conditionalFormatting>
  <conditionalFormatting sqref="HQ52">
    <cfRule type="cellIs" dxfId="41" priority="19" operator="lessThan">
      <formula>0</formula>
    </cfRule>
  </conditionalFormatting>
  <conditionalFormatting sqref="HS56">
    <cfRule type="cellIs" dxfId="40" priority="17" operator="lessThan">
      <formula>0</formula>
    </cfRule>
  </conditionalFormatting>
  <conditionalFormatting sqref="HS56">
    <cfRule type="cellIs" dxfId="39" priority="18" operator="lessThan">
      <formula>0</formula>
    </cfRule>
  </conditionalFormatting>
  <conditionalFormatting sqref="HR53:HR54 HR7:HR13 HR30 HR50 HR56 HR15:HR22 HR24:HR28 HR32:HR36 HR38:HR44">
    <cfRule type="cellIs" dxfId="38" priority="16" operator="lessThan">
      <formula>0</formula>
    </cfRule>
  </conditionalFormatting>
  <conditionalFormatting sqref="HR46">
    <cfRule type="cellIs" dxfId="37" priority="15" operator="lessThan">
      <formula>0</formula>
    </cfRule>
  </conditionalFormatting>
  <conditionalFormatting sqref="HR52">
    <cfRule type="cellIs" dxfId="36" priority="14" operator="lessThan">
      <formula>0</formula>
    </cfRule>
  </conditionalFormatting>
  <conditionalFormatting sqref="HH14:HR14">
    <cfRule type="cellIs" dxfId="35" priority="8" operator="lessThan">
      <formula>0</formula>
    </cfRule>
  </conditionalFormatting>
  <conditionalFormatting sqref="HG23:HR23">
    <cfRule type="cellIs" dxfId="34" priority="12" operator="lessThan">
      <formula>0</formula>
    </cfRule>
  </conditionalFormatting>
  <conditionalFormatting sqref="HG31:HR31">
    <cfRule type="cellIs" dxfId="33" priority="11" operator="lessThan">
      <formula>0</formula>
    </cfRule>
  </conditionalFormatting>
  <conditionalFormatting sqref="HH37:HR37">
    <cfRule type="cellIs" dxfId="32" priority="7" operator="lessThan">
      <formula>0</formula>
    </cfRule>
  </conditionalFormatting>
  <conditionalFormatting sqref="HH45:HR45">
    <cfRule type="cellIs" dxfId="31" priority="6" operator="lessThan">
      <formula>0</formula>
    </cfRule>
  </conditionalFormatting>
  <conditionalFormatting sqref="HC28:HD28">
    <cfRule type="cellIs" dxfId="30" priority="5" operator="lessThan">
      <formula>0</formula>
    </cfRule>
  </conditionalFormatting>
  <conditionalFormatting sqref="HC8:HD8">
    <cfRule type="cellIs" dxfId="29" priority="4" operator="lessThan">
      <formula>0</formula>
    </cfRule>
  </conditionalFormatting>
  <conditionalFormatting sqref="HH51:HS51">
    <cfRule type="cellIs" dxfId="28" priority="3" operator="lessThan">
      <formula>0</formula>
    </cfRule>
  </conditionalFormatting>
  <conditionalFormatting sqref="HT53">
    <cfRule type="cellIs" dxfId="27" priority="2" operator="lessThan">
      <formula>0</formula>
    </cfRule>
  </conditionalFormatting>
  <conditionalFormatting sqref="HT54">
    <cfRule type="cellIs" dxfId="26" priority="1" operator="lessThan">
      <formula>0</formula>
    </cfRule>
  </conditionalFormatting>
  <pageMargins left="0.75" right="0.75" top="1" bottom="1" header="0.5" footer="0.5"/>
  <pageSetup scale="50" orientation="landscape" horizontalDpi="4294967292" verticalDpi="4294967292" r:id="rId1"/>
  <rowBreaks count="1" manualBreakCount="1">
    <brk id="57" max="16383" man="1"/>
  </rowBreaks>
  <colBreaks count="4" manualBreakCount="4">
    <brk id="40" max="1048575" man="1"/>
    <brk id="82" max="1048575" man="1"/>
    <brk id="124" max="1048575" man="1"/>
    <brk id="168" max="1048575" man="1"/>
  </col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99"/>
  <sheetViews>
    <sheetView workbookViewId="0">
      <selection activeCell="A2" sqref="A2"/>
    </sheetView>
  </sheetViews>
  <sheetFormatPr baseColWidth="10" defaultColWidth="10.83203125" defaultRowHeight="16" x14ac:dyDescent="0.2"/>
  <cols>
    <col min="1" max="1" width="13" style="1" customWidth="1"/>
    <col min="2" max="2" width="9.83203125" style="1" customWidth="1"/>
    <col min="3" max="3" width="17" style="1" customWidth="1"/>
    <col min="4" max="4" width="13.5" style="31" customWidth="1"/>
    <col min="5" max="5" width="16" style="31" customWidth="1"/>
    <col min="6" max="6" width="21.6640625" style="1" customWidth="1"/>
    <col min="7" max="9" width="10.83203125" style="1"/>
    <col min="10" max="10" width="13.1640625" style="1" customWidth="1"/>
    <col min="11" max="11" width="10.83203125" style="1"/>
    <col min="12" max="13" width="10.83203125" style="1" customWidth="1"/>
    <col min="14" max="14" width="10.83203125" style="1"/>
    <col min="15" max="15" width="12.83203125" style="1" customWidth="1"/>
    <col min="16" max="16384" width="10.83203125" style="1"/>
  </cols>
  <sheetData>
    <row r="1" spans="1:15" x14ac:dyDescent="0.2">
      <c r="A1" s="1" t="s">
        <v>185</v>
      </c>
      <c r="B1" s="167"/>
    </row>
    <row r="2" spans="1:15" ht="16" customHeight="1" x14ac:dyDescent="0.2">
      <c r="B2" s="438" t="s">
        <v>183</v>
      </c>
      <c r="C2" s="438"/>
      <c r="D2" s="438"/>
      <c r="E2" s="438"/>
      <c r="F2" s="438"/>
      <c r="G2" s="438"/>
    </row>
    <row r="3" spans="1:15" ht="16" customHeight="1" x14ac:dyDescent="0.2">
      <c r="B3" s="438"/>
      <c r="C3" s="438"/>
      <c r="D3" s="438"/>
      <c r="E3" s="438"/>
      <c r="F3" s="438"/>
      <c r="G3" s="438"/>
    </row>
    <row r="5" spans="1:15" ht="22" customHeight="1" thickBot="1" x14ac:dyDescent="0.25">
      <c r="B5" s="439" t="s">
        <v>184</v>
      </c>
      <c r="C5" s="439"/>
      <c r="D5" s="439"/>
      <c r="E5" s="439"/>
      <c r="F5" s="439"/>
      <c r="I5" s="341"/>
    </row>
    <row r="6" spans="1:15" ht="20" customHeight="1" x14ac:dyDescent="0.2">
      <c r="B6" s="28" t="s">
        <v>73</v>
      </c>
      <c r="C6" s="28" t="s">
        <v>74</v>
      </c>
      <c r="D6" s="173" t="s">
        <v>75</v>
      </c>
      <c r="E6" s="173" t="s">
        <v>66</v>
      </c>
      <c r="F6" s="243" t="s">
        <v>121</v>
      </c>
      <c r="K6" s="174"/>
      <c r="L6" s="174"/>
      <c r="M6" s="244"/>
    </row>
    <row r="7" spans="1:15" x14ac:dyDescent="0.2">
      <c r="B7" s="1">
        <v>1</v>
      </c>
      <c r="C7" s="1" t="s">
        <v>11</v>
      </c>
      <c r="D7" s="174">
        <f>Portfolios!BI52</f>
        <v>5.6340035436078545E-2</v>
      </c>
      <c r="E7" s="174">
        <f t="shared" ref="E7:E17" si="0">D7-$D$7</f>
        <v>0</v>
      </c>
      <c r="F7" s="244">
        <f>Portfolios!BI56-Portfolios!$BI$56</f>
        <v>0</v>
      </c>
      <c r="K7" s="174"/>
      <c r="L7" s="174"/>
      <c r="M7" s="244"/>
      <c r="O7" s="341"/>
    </row>
    <row r="8" spans="1:15" x14ac:dyDescent="0.2">
      <c r="B8" s="1">
        <v>2</v>
      </c>
      <c r="C8" s="1" t="s">
        <v>96</v>
      </c>
      <c r="D8" s="174">
        <f>Portfolios!AM52</f>
        <v>5.2087440374424636E-2</v>
      </c>
      <c r="E8" s="174">
        <f t="shared" si="0"/>
        <v>-4.252595061653909E-3</v>
      </c>
      <c r="F8" s="244">
        <f>Portfolios!AM56-Portfolios!$BI$56</f>
        <v>-46069.77983458402</v>
      </c>
      <c r="K8" s="174"/>
      <c r="L8" s="174"/>
      <c r="M8" s="244"/>
    </row>
    <row r="9" spans="1:15" x14ac:dyDescent="0.2">
      <c r="B9" s="1">
        <v>3</v>
      </c>
      <c r="C9" s="1" t="s">
        <v>32</v>
      </c>
      <c r="D9" s="174">
        <f>Portfolios!EO52</f>
        <v>5.1986125959468499E-2</v>
      </c>
      <c r="E9" s="174">
        <f t="shared" ref="E9:E14" si="1">D9-$D$7</f>
        <v>-4.3539094766100461E-3</v>
      </c>
      <c r="F9" s="244">
        <f>Portfolios!EO56-Portfolios!$BI$56</f>
        <v>-47167.352663275502</v>
      </c>
      <c r="L9" s="174"/>
      <c r="M9" s="244"/>
    </row>
    <row r="10" spans="1:15" x14ac:dyDescent="0.2">
      <c r="B10" s="1">
        <v>4</v>
      </c>
      <c r="C10" s="1" t="s">
        <v>158</v>
      </c>
      <c r="D10" s="174">
        <f>Portfolios!GE52</f>
        <v>5.1966851755449586E-2</v>
      </c>
      <c r="E10" s="174">
        <f t="shared" si="1"/>
        <v>-4.3731836806289587E-3</v>
      </c>
      <c r="F10" s="244">
        <f>Portfolios!GE56-Portfolios!$BI$56</f>
        <v>-47376.156540147058</v>
      </c>
      <c r="L10" s="174"/>
      <c r="M10" s="244"/>
    </row>
    <row r="11" spans="1:15" x14ac:dyDescent="0.2">
      <c r="B11" s="1">
        <v>5</v>
      </c>
      <c r="C11" s="1" t="s">
        <v>108</v>
      </c>
      <c r="D11" s="174">
        <f>Portfolios!DS52</f>
        <v>5.119121330248403E-2</v>
      </c>
      <c r="E11" s="174">
        <f t="shared" si="1"/>
        <v>-5.1488221335945147E-3</v>
      </c>
      <c r="F11" s="244">
        <f>Portfolios!DS56-Portfolios!$BI$56</f>
        <v>-55778.906447273919</v>
      </c>
      <c r="K11" s="174"/>
      <c r="L11" s="174"/>
      <c r="M11" s="244"/>
    </row>
    <row r="12" spans="1:15" x14ac:dyDescent="0.2">
      <c r="B12" s="1">
        <v>6</v>
      </c>
      <c r="C12" s="1" t="s">
        <v>31</v>
      </c>
      <c r="D12" s="174">
        <f>Portfolios!CY52</f>
        <v>4.9586167461940889E-2</v>
      </c>
      <c r="E12" s="174">
        <f t="shared" si="1"/>
        <v>-6.7538679741376562E-3</v>
      </c>
      <c r="F12" s="244">
        <f>Portfolios!CY56-Portfolios!$BI$56</f>
        <v>-73166.903053157934</v>
      </c>
      <c r="L12" s="174"/>
      <c r="M12" s="244"/>
    </row>
    <row r="13" spans="1:15" x14ac:dyDescent="0.2">
      <c r="B13" s="1">
        <v>7</v>
      </c>
      <c r="C13" s="1" t="s">
        <v>162</v>
      </c>
      <c r="D13" s="174">
        <f>Portfolios!GY52</f>
        <v>4.8944604713391016E-2</v>
      </c>
      <c r="E13" s="174">
        <f t="shared" si="1"/>
        <v>-7.3954307226875293E-3</v>
      </c>
      <c r="F13" s="244">
        <f>Portfolios!GY56-Portfolios!BI56</f>
        <v>-80117.166162448237</v>
      </c>
      <c r="L13" s="174"/>
      <c r="M13" s="244"/>
    </row>
    <row r="14" spans="1:15" x14ac:dyDescent="0.2">
      <c r="B14" s="1">
        <v>8</v>
      </c>
      <c r="C14" s="1" t="s">
        <v>167</v>
      </c>
      <c r="D14" s="174">
        <f>Portfolios!HS52</f>
        <v>4.8752875479842098E-2</v>
      </c>
      <c r="E14" s="174">
        <f t="shared" si="1"/>
        <v>-7.5871599562364472E-3</v>
      </c>
      <c r="F14" s="244">
        <f>Portfolios!HS56-Portfolios!$BI$56</f>
        <v>-82194.232859228185</v>
      </c>
      <c r="L14" s="174"/>
      <c r="M14" s="244"/>
    </row>
    <row r="15" spans="1:15" x14ac:dyDescent="0.2">
      <c r="B15" s="1">
        <v>9</v>
      </c>
      <c r="C15" s="1" t="s">
        <v>33</v>
      </c>
      <c r="D15" s="174">
        <f>Portfolios!FK52</f>
        <v>4.4528786862839086E-2</v>
      </c>
      <c r="E15" s="174">
        <f t="shared" ref="E15" si="2">D15-$D$7</f>
        <v>-1.1811248573239459E-2</v>
      </c>
      <c r="F15" s="244">
        <f>Portfolios!FK56-Portfolios!$BI$56</f>
        <v>-127955.19287676082</v>
      </c>
      <c r="I15" s="273"/>
      <c r="J15" s="273"/>
      <c r="K15" s="267"/>
      <c r="L15" s="267"/>
      <c r="M15" s="275"/>
    </row>
    <row r="16" spans="1:15" ht="17" thickBot="1" x14ac:dyDescent="0.25">
      <c r="B16" s="273">
        <v>10</v>
      </c>
      <c r="C16" s="273" t="s">
        <v>30</v>
      </c>
      <c r="D16" s="267">
        <f>Portfolios!CC52</f>
        <v>3.8330241160515345E-2</v>
      </c>
      <c r="E16" s="267">
        <f t="shared" si="0"/>
        <v>-1.80097942755632E-2</v>
      </c>
      <c r="F16" s="275">
        <f>Portfolios!CC56-Portfolios!$BI$56</f>
        <v>-195106.10465193467</v>
      </c>
      <c r="I16" s="345"/>
      <c r="J16" s="345"/>
      <c r="K16" s="379"/>
      <c r="L16" s="379"/>
      <c r="M16" s="380"/>
    </row>
    <row r="17" spans="2:11" ht="17" thickBot="1" x14ac:dyDescent="0.25">
      <c r="B17" s="255">
        <v>2</v>
      </c>
      <c r="C17" s="256" t="s">
        <v>82</v>
      </c>
      <c r="D17" s="257">
        <f>Portfolios!S52</f>
        <v>5.5901872380885509E-2</v>
      </c>
      <c r="E17" s="257">
        <f t="shared" si="0"/>
        <v>-4.38163055193036E-4</v>
      </c>
      <c r="F17" s="258">
        <f>Portfolios!S56-Portfolios!$BI$56</f>
        <v>-4746.76643125789</v>
      </c>
    </row>
    <row r="18" spans="2:11" x14ac:dyDescent="0.2">
      <c r="K18" s="284"/>
    </row>
    <row r="19" spans="2:11" ht="17" thickBot="1" x14ac:dyDescent="0.25">
      <c r="B19" s="440" t="s">
        <v>182</v>
      </c>
      <c r="C19" s="440"/>
      <c r="D19" s="440"/>
      <c r="E19" s="440"/>
      <c r="K19" s="284"/>
    </row>
    <row r="20" spans="2:11" x14ac:dyDescent="0.2">
      <c r="B20" s="28" t="s">
        <v>73</v>
      </c>
      <c r="C20" s="28" t="s">
        <v>74</v>
      </c>
      <c r="D20" s="173" t="s">
        <v>87</v>
      </c>
      <c r="E20" s="173" t="s">
        <v>66</v>
      </c>
      <c r="J20" s="273"/>
      <c r="K20" s="284"/>
    </row>
    <row r="21" spans="2:11" x14ac:dyDescent="0.2">
      <c r="B21" s="1">
        <v>1</v>
      </c>
      <c r="C21" s="1" t="s">
        <v>162</v>
      </c>
      <c r="D21" s="207">
        <v>-3.0700000000000002E-2</v>
      </c>
      <c r="E21" s="267">
        <f>D21-$D$21</f>
        <v>0</v>
      </c>
      <c r="K21" s="284"/>
    </row>
    <row r="22" spans="2:11" x14ac:dyDescent="0.2">
      <c r="B22" s="1">
        <v>2</v>
      </c>
      <c r="C22" s="1" t="s">
        <v>158</v>
      </c>
      <c r="D22" s="207">
        <v>-3.1800000000000002E-2</v>
      </c>
      <c r="E22" s="267">
        <f t="shared" ref="E22:E31" si="3">D22-$D$21</f>
        <v>-1.1000000000000003E-3</v>
      </c>
    </row>
    <row r="23" spans="2:11" x14ac:dyDescent="0.2">
      <c r="B23" s="1">
        <v>3</v>
      </c>
      <c r="C23" s="1" t="s">
        <v>108</v>
      </c>
      <c r="D23" s="207">
        <v>-3.2500000000000001E-2</v>
      </c>
      <c r="E23" s="267">
        <f t="shared" si="3"/>
        <v>-1.7999999999999995E-3</v>
      </c>
      <c r="K23" s="284"/>
    </row>
    <row r="24" spans="2:11" x14ac:dyDescent="0.2">
      <c r="B24" s="1">
        <v>4</v>
      </c>
      <c r="C24" s="1" t="s">
        <v>32</v>
      </c>
      <c r="D24" s="207">
        <v>-3.6499999999999998E-2</v>
      </c>
      <c r="E24" s="267">
        <f t="shared" si="3"/>
        <v>-5.7999999999999961E-3</v>
      </c>
      <c r="F24" s="1" t="s">
        <v>164</v>
      </c>
    </row>
    <row r="25" spans="2:11" x14ac:dyDescent="0.2">
      <c r="B25" s="1">
        <v>5</v>
      </c>
      <c r="C25" s="1" t="s">
        <v>167</v>
      </c>
      <c r="D25" s="207">
        <v>-3.78E-2</v>
      </c>
      <c r="E25" s="267">
        <f t="shared" si="3"/>
        <v>-7.0999999999999987E-3</v>
      </c>
      <c r="F25" s="1" t="s">
        <v>165</v>
      </c>
    </row>
    <row r="26" spans="2:11" x14ac:dyDescent="0.2">
      <c r="B26" s="1">
        <v>6</v>
      </c>
      <c r="C26" s="1" t="s">
        <v>11</v>
      </c>
      <c r="D26" s="207">
        <v>-4.1000000000000002E-2</v>
      </c>
      <c r="E26" s="267">
        <f t="shared" si="3"/>
        <v>-1.03E-2</v>
      </c>
    </row>
    <row r="27" spans="2:11" x14ac:dyDescent="0.2">
      <c r="B27" s="1">
        <v>7</v>
      </c>
      <c r="C27" s="1" t="s">
        <v>96</v>
      </c>
      <c r="D27" s="207">
        <v>-4.3499999999999997E-2</v>
      </c>
      <c r="E27" s="267">
        <f t="shared" si="3"/>
        <v>-1.2799999999999995E-2</v>
      </c>
    </row>
    <row r="28" spans="2:11" x14ac:dyDescent="0.2">
      <c r="B28" s="1">
        <v>8</v>
      </c>
      <c r="C28" s="1" t="s">
        <v>30</v>
      </c>
      <c r="D28" s="207">
        <v>-4.5900000000000003E-2</v>
      </c>
      <c r="E28" s="267">
        <f t="shared" si="3"/>
        <v>-1.5200000000000002E-2</v>
      </c>
    </row>
    <row r="29" spans="2:11" x14ac:dyDescent="0.2">
      <c r="B29" s="273">
        <v>9</v>
      </c>
      <c r="C29" s="273" t="s">
        <v>33</v>
      </c>
      <c r="D29" s="207">
        <v>-4.8399999999999999E-2</v>
      </c>
      <c r="E29" s="267">
        <f t="shared" si="3"/>
        <v>-1.7699999999999997E-2</v>
      </c>
    </row>
    <row r="30" spans="2:11" ht="17" thickBot="1" x14ac:dyDescent="0.25">
      <c r="B30" s="1">
        <v>10</v>
      </c>
      <c r="C30" s="1" t="s">
        <v>31</v>
      </c>
      <c r="D30" s="207">
        <v>-4.9200000000000001E-2</v>
      </c>
      <c r="E30" s="267">
        <f t="shared" si="3"/>
        <v>-1.8499999999999999E-2</v>
      </c>
    </row>
    <row r="31" spans="2:11" ht="17" thickBot="1" x14ac:dyDescent="0.25">
      <c r="B31" s="255">
        <v>2</v>
      </c>
      <c r="C31" s="256" t="s">
        <v>81</v>
      </c>
      <c r="D31" s="389">
        <v>-3.1800000000000002E-2</v>
      </c>
      <c r="E31" s="259">
        <f t="shared" si="3"/>
        <v>-1.1000000000000003E-3</v>
      </c>
    </row>
    <row r="32" spans="2:11" x14ac:dyDescent="0.2">
      <c r="B32" s="345"/>
      <c r="C32" s="345"/>
      <c r="D32" s="413"/>
      <c r="E32" s="379"/>
    </row>
    <row r="33" spans="2:5" ht="17" thickBot="1" x14ac:dyDescent="0.25">
      <c r="B33" s="440" t="s">
        <v>166</v>
      </c>
      <c r="C33" s="440"/>
      <c r="D33" s="440"/>
      <c r="E33" s="440"/>
    </row>
    <row r="34" spans="2:5" x14ac:dyDescent="0.2">
      <c r="B34" s="28" t="s">
        <v>73</v>
      </c>
      <c r="C34" s="28" t="s">
        <v>74</v>
      </c>
      <c r="D34" s="173" t="s">
        <v>87</v>
      </c>
      <c r="E34" s="173" t="s">
        <v>66</v>
      </c>
    </row>
    <row r="35" spans="2:5" x14ac:dyDescent="0.2">
      <c r="B35" s="1">
        <v>1</v>
      </c>
      <c r="C35" s="1" t="s">
        <v>33</v>
      </c>
      <c r="D35" s="174">
        <f>Portfolios!FJ52</f>
        <v>8.7962220125000004E-2</v>
      </c>
      <c r="E35" s="174">
        <f t="shared" ref="E35:E44" si="4">D35-$D$35</f>
        <v>0</v>
      </c>
    </row>
    <row r="36" spans="2:5" x14ac:dyDescent="0.2">
      <c r="B36" s="274">
        <v>2</v>
      </c>
      <c r="C36" s="273" t="s">
        <v>30</v>
      </c>
      <c r="D36" s="267">
        <f>Portfolios!CB52</f>
        <v>7.786194737499999E-2</v>
      </c>
      <c r="E36" s="174">
        <f t="shared" si="4"/>
        <v>-1.0100272750000014E-2</v>
      </c>
    </row>
    <row r="37" spans="2:5" x14ac:dyDescent="0.2">
      <c r="B37" s="1">
        <v>3</v>
      </c>
      <c r="C37" s="1" t="s">
        <v>11</v>
      </c>
      <c r="D37" s="174">
        <f>Portfolios!BH52</f>
        <v>7.71256736E-2</v>
      </c>
      <c r="E37" s="174">
        <f t="shared" si="4"/>
        <v>-1.0836546525000004E-2</v>
      </c>
    </row>
    <row r="38" spans="2:5" x14ac:dyDescent="0.2">
      <c r="B38" s="31">
        <v>4</v>
      </c>
      <c r="C38" s="1" t="s">
        <v>32</v>
      </c>
      <c r="D38" s="174">
        <f>Portfolios!EN52</f>
        <v>7.5168711575000005E-2</v>
      </c>
      <c r="E38" s="174">
        <f t="shared" si="4"/>
        <v>-1.2793508549999999E-2</v>
      </c>
    </row>
    <row r="39" spans="2:5" x14ac:dyDescent="0.2">
      <c r="B39" s="1">
        <v>5</v>
      </c>
      <c r="C39" s="1" t="s">
        <v>96</v>
      </c>
      <c r="D39" s="174">
        <f>Portfolios!AL52</f>
        <v>7.477491104166667E-2</v>
      </c>
      <c r="E39" s="174">
        <f t="shared" si="4"/>
        <v>-1.3187309083333335E-2</v>
      </c>
    </row>
    <row r="40" spans="2:5" x14ac:dyDescent="0.2">
      <c r="B40" s="1">
        <v>6</v>
      </c>
      <c r="C40" s="1" t="s">
        <v>162</v>
      </c>
      <c r="D40" s="174">
        <f>Portfolios!GX52</f>
        <v>7.4440000000000006E-2</v>
      </c>
      <c r="E40" s="174">
        <f t="shared" si="4"/>
        <v>-1.3522220124999998E-2</v>
      </c>
    </row>
    <row r="41" spans="2:5" x14ac:dyDescent="0.2">
      <c r="B41" s="1">
        <v>7</v>
      </c>
      <c r="C41" s="1" t="s">
        <v>108</v>
      </c>
      <c r="D41" s="174">
        <f>Portfolios!DR52</f>
        <v>7.2749439583333339E-2</v>
      </c>
      <c r="E41" s="174">
        <f t="shared" si="4"/>
        <v>-1.5212780541666665E-2</v>
      </c>
    </row>
    <row r="42" spans="2:5" x14ac:dyDescent="0.2">
      <c r="B42" s="1">
        <v>8</v>
      </c>
      <c r="C42" s="1" t="s">
        <v>158</v>
      </c>
      <c r="D42" s="174">
        <f>Portfolios!GD52</f>
        <v>7.2162875000000015E-2</v>
      </c>
      <c r="E42" s="174">
        <f t="shared" si="4"/>
        <v>-1.5799345124999989E-2</v>
      </c>
    </row>
    <row r="43" spans="2:5" x14ac:dyDescent="0.2">
      <c r="B43" s="1">
        <v>9</v>
      </c>
      <c r="C43" s="1" t="s">
        <v>31</v>
      </c>
      <c r="D43" s="174">
        <f>Portfolios!CX52</f>
        <v>6.7273310000000003E-2</v>
      </c>
      <c r="E43" s="174">
        <f t="shared" si="4"/>
        <v>-2.0688910125000001E-2</v>
      </c>
    </row>
    <row r="44" spans="2:5" ht="17" thickBot="1" x14ac:dyDescent="0.25">
      <c r="B44" s="31">
        <v>10</v>
      </c>
      <c r="C44" s="1" t="s">
        <v>167</v>
      </c>
      <c r="D44" s="174">
        <f>Portfolios!HR52</f>
        <v>5.9591216666666662E-2</v>
      </c>
      <c r="E44" s="174">
        <f t="shared" si="4"/>
        <v>-2.8371003458333342E-2</v>
      </c>
    </row>
    <row r="45" spans="2:5" ht="17" thickBot="1" x14ac:dyDescent="0.25">
      <c r="B45" s="255">
        <v>3</v>
      </c>
      <c r="C45" s="256" t="s">
        <v>81</v>
      </c>
      <c r="D45" s="257">
        <f>Portfolios!R52</f>
        <v>7.7060000000000003E-2</v>
      </c>
      <c r="E45" s="259">
        <f t="shared" ref="E45" si="5">D45-$D$35</f>
        <v>-1.0902220125000001E-2</v>
      </c>
    </row>
    <row r="47" spans="2:5" ht="17" thickBot="1" x14ac:dyDescent="0.25">
      <c r="B47" s="440" t="s">
        <v>152</v>
      </c>
      <c r="C47" s="440"/>
      <c r="D47" s="440"/>
      <c r="E47" s="440"/>
    </row>
    <row r="48" spans="2:5" x14ac:dyDescent="0.2">
      <c r="B48" s="28" t="s">
        <v>73</v>
      </c>
      <c r="C48" s="28" t="s">
        <v>74</v>
      </c>
      <c r="D48" s="173" t="s">
        <v>87</v>
      </c>
      <c r="E48" s="173" t="s">
        <v>66</v>
      </c>
    </row>
    <row r="49" spans="2:22" x14ac:dyDescent="0.2">
      <c r="B49" s="1">
        <v>1</v>
      </c>
      <c r="C49" s="1" t="s">
        <v>11</v>
      </c>
      <c r="D49" s="352">
        <f>Portfolios!BG52</f>
        <v>-1.9935523133333334E-2</v>
      </c>
      <c r="E49" s="174">
        <f t="shared" ref="E49:E59" si="6">D49-$D$49</f>
        <v>0</v>
      </c>
      <c r="V49" s="343"/>
    </row>
    <row r="50" spans="2:22" x14ac:dyDescent="0.2">
      <c r="B50" s="1">
        <v>2</v>
      </c>
      <c r="C50" s="1" t="s">
        <v>158</v>
      </c>
      <c r="D50" s="352">
        <f>Portfolios!GC52</f>
        <v>-5.1852310000000006E-2</v>
      </c>
      <c r="E50" s="174">
        <f t="shared" si="6"/>
        <v>-3.1916786866666672E-2</v>
      </c>
      <c r="V50" s="343"/>
    </row>
    <row r="51" spans="2:22" x14ac:dyDescent="0.2">
      <c r="B51" s="31">
        <v>3</v>
      </c>
      <c r="C51" s="1" t="s">
        <v>32</v>
      </c>
      <c r="D51" s="352">
        <f>Portfolios!EM52</f>
        <v>-5.2222462300000001E-2</v>
      </c>
      <c r="E51" s="174">
        <f t="shared" si="6"/>
        <v>-3.2286939166666667E-2</v>
      </c>
      <c r="G51" s="226"/>
      <c r="V51" s="343"/>
    </row>
    <row r="52" spans="2:22" x14ac:dyDescent="0.2">
      <c r="B52" s="1">
        <v>4</v>
      </c>
      <c r="C52" s="1" t="s">
        <v>108</v>
      </c>
      <c r="D52" s="352">
        <f>Portfolios!DQ52</f>
        <v>-5.7452739583333343E-2</v>
      </c>
      <c r="E52" s="174">
        <f t="shared" si="6"/>
        <v>-3.7517216450000009E-2</v>
      </c>
      <c r="V52" s="343"/>
    </row>
    <row r="53" spans="2:22" x14ac:dyDescent="0.2">
      <c r="B53" s="1">
        <v>5</v>
      </c>
      <c r="C53" s="1" t="s">
        <v>162</v>
      </c>
      <c r="D53" s="352">
        <f>Portfolios!GW52</f>
        <v>-5.9040000000000002E-2</v>
      </c>
      <c r="E53" s="174">
        <f t="shared" si="6"/>
        <v>-3.9104476866666668E-2</v>
      </c>
      <c r="V53" s="343"/>
    </row>
    <row r="54" spans="2:22" x14ac:dyDescent="0.2">
      <c r="B54" s="1">
        <v>6</v>
      </c>
      <c r="C54" s="1" t="s">
        <v>167</v>
      </c>
      <c r="D54" s="352">
        <f>Portfolios!HQ52</f>
        <v>-6.591403333333333E-2</v>
      </c>
      <c r="E54" s="174">
        <f t="shared" si="6"/>
        <v>-4.5978510199999996E-2</v>
      </c>
      <c r="V54" s="343"/>
    </row>
    <row r="55" spans="2:22" x14ac:dyDescent="0.2">
      <c r="B55" s="1">
        <v>7</v>
      </c>
      <c r="C55" s="1" t="s">
        <v>96</v>
      </c>
      <c r="D55" s="352">
        <f>Portfolios!AK52</f>
        <v>-7.482646875E-2</v>
      </c>
      <c r="E55" s="174">
        <f t="shared" si="6"/>
        <v>-5.4890945616666666E-2</v>
      </c>
      <c r="V55" s="343"/>
    </row>
    <row r="56" spans="2:22" x14ac:dyDescent="0.2">
      <c r="B56" s="1">
        <v>8</v>
      </c>
      <c r="C56" s="1" t="s">
        <v>31</v>
      </c>
      <c r="D56" s="352">
        <f>Portfolios!CW52</f>
        <v>-9.0938150000000023E-2</v>
      </c>
      <c r="E56" s="174">
        <f t="shared" si="6"/>
        <v>-7.1002626866666696E-2</v>
      </c>
      <c r="V56" s="343"/>
    </row>
    <row r="57" spans="2:22" x14ac:dyDescent="0.2">
      <c r="B57" s="1">
        <v>9</v>
      </c>
      <c r="C57" s="1" t="s">
        <v>33</v>
      </c>
      <c r="D57" s="352">
        <f>Portfolios!FI52</f>
        <v>-9.6807579166666671E-2</v>
      </c>
      <c r="E57" s="174">
        <f t="shared" si="6"/>
        <v>-7.687205603333333E-2</v>
      </c>
      <c r="V57" s="343"/>
    </row>
    <row r="58" spans="2:22" ht="17" thickBot="1" x14ac:dyDescent="0.25">
      <c r="B58" s="274">
        <v>10</v>
      </c>
      <c r="C58" s="273" t="s">
        <v>30</v>
      </c>
      <c r="D58" s="409">
        <f>Portfolios!CA52</f>
        <v>-9.6961204999999995E-2</v>
      </c>
      <c r="E58" s="267">
        <f t="shared" si="6"/>
        <v>-7.7025681866666668E-2</v>
      </c>
      <c r="V58" s="343"/>
    </row>
    <row r="59" spans="2:22" ht="17" thickBot="1" x14ac:dyDescent="0.25">
      <c r="B59" s="255">
        <v>2</v>
      </c>
      <c r="C59" s="256" t="s">
        <v>81</v>
      </c>
      <c r="D59" s="410">
        <f>Portfolios!Q52</f>
        <v>-5.0180000000000009E-2</v>
      </c>
      <c r="E59" s="259">
        <f t="shared" si="6"/>
        <v>-3.0244476866666675E-2</v>
      </c>
      <c r="V59" s="343"/>
    </row>
    <row r="61" spans="2:22" ht="17" thickBot="1" x14ac:dyDescent="0.25">
      <c r="B61" s="440" t="s">
        <v>97</v>
      </c>
      <c r="C61" s="440"/>
      <c r="D61" s="440"/>
      <c r="E61" s="440"/>
    </row>
    <row r="62" spans="2:22" x14ac:dyDescent="0.2">
      <c r="B62" s="29" t="s">
        <v>73</v>
      </c>
      <c r="C62" s="29" t="s">
        <v>74</v>
      </c>
      <c r="D62" s="173" t="s">
        <v>87</v>
      </c>
      <c r="E62" s="175" t="s">
        <v>66</v>
      </c>
    </row>
    <row r="63" spans="2:22" x14ac:dyDescent="0.2">
      <c r="B63" s="30">
        <v>1</v>
      </c>
      <c r="C63" s="30" t="s">
        <v>33</v>
      </c>
      <c r="D63" s="176">
        <f>Portfolios!FH52</f>
        <v>0.22103828367500006</v>
      </c>
      <c r="E63" s="176">
        <f>D63-$D$63</f>
        <v>0</v>
      </c>
    </row>
    <row r="64" spans="2:22" x14ac:dyDescent="0.2">
      <c r="B64" s="30">
        <v>2</v>
      </c>
      <c r="C64" s="30" t="s">
        <v>30</v>
      </c>
      <c r="D64" s="176">
        <f>Portfolios!BZ52</f>
        <v>0.19860682015</v>
      </c>
      <c r="E64" s="176">
        <f t="shared" ref="E64:E68" si="7">D64-$D$63</f>
        <v>-2.2431463525000056E-2</v>
      </c>
    </row>
    <row r="65" spans="2:5" x14ac:dyDescent="0.2">
      <c r="B65" s="30">
        <v>3</v>
      </c>
      <c r="C65" s="30" t="s">
        <v>31</v>
      </c>
      <c r="D65" s="176">
        <f>Portfolios!CV52</f>
        <v>0.18634253000000001</v>
      </c>
      <c r="E65" s="176">
        <f t="shared" si="7"/>
        <v>-3.4695753675000052E-2</v>
      </c>
    </row>
    <row r="66" spans="2:5" x14ac:dyDescent="0.2">
      <c r="B66" s="1">
        <v>4</v>
      </c>
      <c r="C66" s="1" t="s">
        <v>96</v>
      </c>
      <c r="D66" s="174">
        <f>Portfolios!AJ52</f>
        <v>0.17526646999999998</v>
      </c>
      <c r="E66" s="176">
        <f t="shared" si="7"/>
        <v>-4.5771813675000078E-2</v>
      </c>
    </row>
    <row r="67" spans="2:5" x14ac:dyDescent="0.2">
      <c r="B67" s="30">
        <v>5</v>
      </c>
      <c r="C67" s="30" t="s">
        <v>11</v>
      </c>
      <c r="D67" s="176">
        <f>Portfolios!BF52</f>
        <v>0.16514813832</v>
      </c>
      <c r="E67" s="176">
        <f t="shared" si="7"/>
        <v>-5.5890145355000059E-2</v>
      </c>
    </row>
    <row r="68" spans="2:5" x14ac:dyDescent="0.2">
      <c r="B68" s="30">
        <v>6</v>
      </c>
      <c r="C68" s="30" t="s">
        <v>32</v>
      </c>
      <c r="D68" s="176">
        <f>Portfolios!EL52</f>
        <v>0.16432061773000001</v>
      </c>
      <c r="E68" s="176">
        <f t="shared" si="7"/>
        <v>-5.6717665945000051E-2</v>
      </c>
    </row>
    <row r="69" spans="2:5" x14ac:dyDescent="0.2">
      <c r="B69" s="1">
        <v>7</v>
      </c>
      <c r="C69" s="1" t="s">
        <v>108</v>
      </c>
      <c r="D69" s="174">
        <f>Portfolios!DP52</f>
        <v>0.16136930000000002</v>
      </c>
      <c r="E69" s="176">
        <f>D69-$D$63</f>
        <v>-5.9668983675000037E-2</v>
      </c>
    </row>
    <row r="70" spans="2:5" x14ac:dyDescent="0.2">
      <c r="B70" s="1">
        <v>8</v>
      </c>
      <c r="C70" s="1" t="s">
        <v>162</v>
      </c>
      <c r="D70" s="174">
        <f>Portfolios!GV52</f>
        <v>0.16121999999999997</v>
      </c>
      <c r="E70" s="176">
        <f>D70-$D$63</f>
        <v>-5.9818283675000083E-2</v>
      </c>
    </row>
    <row r="71" spans="2:5" x14ac:dyDescent="0.2">
      <c r="B71" s="1">
        <v>9</v>
      </c>
      <c r="C71" s="1" t="s">
        <v>158</v>
      </c>
      <c r="D71" s="284">
        <f>Portfolios!GB52</f>
        <v>0.15297666200000004</v>
      </c>
      <c r="E71" s="176">
        <f>D71-$D$63</f>
        <v>-6.8061621675000017E-2</v>
      </c>
    </row>
    <row r="72" spans="2:5" ht="17" thickBot="1" x14ac:dyDescent="0.25">
      <c r="B72" s="1">
        <v>10</v>
      </c>
      <c r="C72" s="1" t="s">
        <v>167</v>
      </c>
      <c r="D72" s="284">
        <f>Portfolios!HP52</f>
        <v>0.12555469999999999</v>
      </c>
      <c r="E72" s="176">
        <f>D72-$D$63</f>
        <v>-9.5483583675000067E-2</v>
      </c>
    </row>
    <row r="73" spans="2:5" ht="17" thickBot="1" x14ac:dyDescent="0.25">
      <c r="B73" s="255">
        <v>7</v>
      </c>
      <c r="C73" s="256" t="s">
        <v>81</v>
      </c>
      <c r="D73" s="260">
        <f>Portfolios!P52</f>
        <v>0.15402000000000005</v>
      </c>
      <c r="E73" s="261">
        <f>D73-$D$63</f>
        <v>-6.7018283675000012E-2</v>
      </c>
    </row>
    <row r="75" spans="2:5" ht="17" thickBot="1" x14ac:dyDescent="0.25">
      <c r="B75" s="440" t="s">
        <v>98</v>
      </c>
      <c r="C75" s="440"/>
      <c r="D75" s="440"/>
      <c r="E75" s="440"/>
    </row>
    <row r="76" spans="2:5" x14ac:dyDescent="0.2">
      <c r="B76" s="29" t="s">
        <v>73</v>
      </c>
      <c r="C76" s="29" t="s">
        <v>74</v>
      </c>
      <c r="D76" s="173" t="s">
        <v>87</v>
      </c>
      <c r="E76" s="175" t="s">
        <v>66</v>
      </c>
    </row>
    <row r="77" spans="2:5" x14ac:dyDescent="0.2">
      <c r="B77" s="30">
        <v>1</v>
      </c>
      <c r="C77" s="30" t="s">
        <v>31</v>
      </c>
      <c r="D77" s="176">
        <f>Portfolios!CU52</f>
        <v>0.11778971000000002</v>
      </c>
      <c r="E77" s="177">
        <f>D77-$D$77</f>
        <v>0</v>
      </c>
    </row>
    <row r="78" spans="2:5" x14ac:dyDescent="0.2">
      <c r="B78" s="30">
        <v>2</v>
      </c>
      <c r="C78" s="30" t="s">
        <v>33</v>
      </c>
      <c r="D78" s="176">
        <f>Portfolios!FG52</f>
        <v>8.9691723049999991E-2</v>
      </c>
      <c r="E78" s="177">
        <f t="shared" ref="E78:E86" si="8">D78-$D$77</f>
        <v>-2.8097986950000028E-2</v>
      </c>
    </row>
    <row r="79" spans="2:5" x14ac:dyDescent="0.2">
      <c r="B79" s="1">
        <v>3</v>
      </c>
      <c r="C79" s="1" t="s">
        <v>96</v>
      </c>
      <c r="D79" s="174">
        <f>Portfolios!AI52</f>
        <v>8.945922575000001E-2</v>
      </c>
      <c r="E79" s="177">
        <f t="shared" si="8"/>
        <v>-2.833048425000001E-2</v>
      </c>
    </row>
    <row r="80" spans="2:5" x14ac:dyDescent="0.2">
      <c r="B80" s="1">
        <v>4</v>
      </c>
      <c r="C80" s="1" t="s">
        <v>167</v>
      </c>
      <c r="D80" s="174">
        <f>Portfolios!HO52</f>
        <v>8.797561999999999E-2</v>
      </c>
      <c r="E80" s="177">
        <f t="shared" si="8"/>
        <v>-2.9814090000000029E-2</v>
      </c>
    </row>
    <row r="81" spans="2:5" x14ac:dyDescent="0.2">
      <c r="B81" s="30">
        <v>5</v>
      </c>
      <c r="C81" s="30" t="s">
        <v>30</v>
      </c>
      <c r="D81" s="176">
        <f>Portfolios!BY52</f>
        <v>8.4349039850000002E-2</v>
      </c>
      <c r="E81" s="177">
        <f t="shared" si="8"/>
        <v>-3.3440670150000018E-2</v>
      </c>
    </row>
    <row r="82" spans="2:5" x14ac:dyDescent="0.2">
      <c r="B82" s="30">
        <v>6</v>
      </c>
      <c r="C82" s="30" t="s">
        <v>11</v>
      </c>
      <c r="D82" s="176">
        <f>Portfolios!BE52</f>
        <v>7.5898828049999992E-2</v>
      </c>
      <c r="E82" s="177">
        <f t="shared" si="8"/>
        <v>-4.1890881950000028E-2</v>
      </c>
    </row>
    <row r="83" spans="2:5" x14ac:dyDescent="0.2">
      <c r="B83" s="1">
        <v>7</v>
      </c>
      <c r="C83" s="1" t="s">
        <v>108</v>
      </c>
      <c r="D83" s="174">
        <f>Portfolios!DO52</f>
        <v>7.051101500000001E-2</v>
      </c>
      <c r="E83" s="177">
        <f t="shared" si="8"/>
        <v>-4.7278695000000009E-2</v>
      </c>
    </row>
    <row r="84" spans="2:5" x14ac:dyDescent="0.2">
      <c r="B84" s="1">
        <v>8</v>
      </c>
      <c r="C84" s="1" t="s">
        <v>158</v>
      </c>
      <c r="D84" s="174">
        <f>Portfolios!GA52</f>
        <v>6.3162914000000001E-2</v>
      </c>
      <c r="E84" s="177">
        <f t="shared" si="8"/>
        <v>-5.4626796000000019E-2</v>
      </c>
    </row>
    <row r="85" spans="2:5" x14ac:dyDescent="0.2">
      <c r="B85" s="1">
        <v>9</v>
      </c>
      <c r="C85" s="1" t="s">
        <v>162</v>
      </c>
      <c r="D85" s="174">
        <f>Portfolios!GU52</f>
        <v>6.1139999999999993E-2</v>
      </c>
      <c r="E85" s="177">
        <f t="shared" si="8"/>
        <v>-5.6649710000000027E-2</v>
      </c>
    </row>
    <row r="86" spans="2:5" ht="17" thickBot="1" x14ac:dyDescent="0.25">
      <c r="B86" s="30">
        <v>10</v>
      </c>
      <c r="C86" s="30" t="s">
        <v>32</v>
      </c>
      <c r="D86" s="176">
        <f>Portfolios!EK52</f>
        <v>6.1047180300000004E-2</v>
      </c>
      <c r="E86" s="177">
        <f t="shared" si="8"/>
        <v>-5.6742529700000016E-2</v>
      </c>
    </row>
    <row r="87" spans="2:5" ht="17" thickBot="1" x14ac:dyDescent="0.25">
      <c r="B87" s="255">
        <v>7</v>
      </c>
      <c r="C87" s="256" t="s">
        <v>81</v>
      </c>
      <c r="D87" s="260">
        <f>Portfolios!O52</f>
        <v>7.1020000000000014E-2</v>
      </c>
      <c r="E87" s="261">
        <f>D87-$D$77</f>
        <v>-4.6769710000000006E-2</v>
      </c>
    </row>
    <row r="89" spans="2:5" ht="17" thickBot="1" x14ac:dyDescent="0.25">
      <c r="B89" s="440" t="s">
        <v>99</v>
      </c>
      <c r="C89" s="440"/>
      <c r="D89" s="440"/>
      <c r="E89" s="440"/>
    </row>
    <row r="90" spans="2:5" x14ac:dyDescent="0.2">
      <c r="B90" s="29" t="s">
        <v>73</v>
      </c>
      <c r="C90" s="29" t="s">
        <v>74</v>
      </c>
      <c r="D90" s="173" t="s">
        <v>87</v>
      </c>
      <c r="E90" s="175" t="s">
        <v>66</v>
      </c>
    </row>
    <row r="91" spans="2:5" s="405" customFormat="1" x14ac:dyDescent="0.2">
      <c r="B91" s="406">
        <v>1</v>
      </c>
      <c r="C91" s="406" t="s">
        <v>158</v>
      </c>
      <c r="D91" s="411">
        <f>Portfolios!FZ52</f>
        <v>-5.7038640000000012E-3</v>
      </c>
      <c r="E91" s="174">
        <f>D91-$D$91</f>
        <v>0</v>
      </c>
    </row>
    <row r="92" spans="2:5" x14ac:dyDescent="0.2">
      <c r="B92" s="30">
        <v>2</v>
      </c>
      <c r="C92" s="30" t="s">
        <v>32</v>
      </c>
      <c r="D92" s="352">
        <f>Portfolios!EJ52</f>
        <v>-6.5082635400000016E-3</v>
      </c>
      <c r="E92" s="174">
        <f>D92-$D$91</f>
        <v>-8.0439954000000036E-4</v>
      </c>
    </row>
    <row r="93" spans="2:5" x14ac:dyDescent="0.2">
      <c r="B93" s="30">
        <v>3</v>
      </c>
      <c r="C93" s="30" t="s">
        <v>162</v>
      </c>
      <c r="D93" s="352">
        <f>Portfolios!GT52</f>
        <v>-8.9199999999999974E-3</v>
      </c>
      <c r="E93" s="174">
        <f t="shared" ref="E93:E101" si="9">D93-$D$91</f>
        <v>-3.2161359999999962E-3</v>
      </c>
    </row>
    <row r="94" spans="2:5" x14ac:dyDescent="0.2">
      <c r="B94" s="30">
        <v>4</v>
      </c>
      <c r="C94" s="30" t="s">
        <v>11</v>
      </c>
      <c r="D94" s="352">
        <f>Portfolios!BD52</f>
        <v>-1.1102457940000001E-2</v>
      </c>
      <c r="E94" s="174">
        <f t="shared" si="9"/>
        <v>-5.3985939399999999E-3</v>
      </c>
    </row>
    <row r="95" spans="2:5" x14ac:dyDescent="0.2">
      <c r="B95" s="30">
        <v>5</v>
      </c>
      <c r="C95" s="1" t="s">
        <v>96</v>
      </c>
      <c r="D95" s="352">
        <f>Portfolios!AH52</f>
        <v>-2.0609911749999994E-2</v>
      </c>
      <c r="E95" s="174">
        <f t="shared" si="9"/>
        <v>-1.4906047749999993E-2</v>
      </c>
    </row>
    <row r="96" spans="2:5" x14ac:dyDescent="0.2">
      <c r="B96" s="30">
        <v>6</v>
      </c>
      <c r="C96" s="1" t="s">
        <v>167</v>
      </c>
      <c r="D96" s="352">
        <f>Portfolios!HN52</f>
        <v>-2.0678020000000005E-2</v>
      </c>
      <c r="E96" s="174">
        <f t="shared" si="9"/>
        <v>-1.4974156000000004E-2</v>
      </c>
    </row>
    <row r="97" spans="2:5" x14ac:dyDescent="0.2">
      <c r="B97" s="1">
        <v>7</v>
      </c>
      <c r="C97" s="1" t="s">
        <v>108</v>
      </c>
      <c r="D97" s="352">
        <f>Portfolios!DN52</f>
        <v>-2.2032047499999999E-2</v>
      </c>
      <c r="E97" s="174">
        <f t="shared" si="9"/>
        <v>-1.6328183499999996E-2</v>
      </c>
    </row>
    <row r="98" spans="2:5" x14ac:dyDescent="0.2">
      <c r="B98" s="30">
        <v>8</v>
      </c>
      <c r="C98" s="30" t="s">
        <v>33</v>
      </c>
      <c r="D98" s="352">
        <f>Portfolios!FF52</f>
        <v>-4.0350446724999996E-2</v>
      </c>
      <c r="E98" s="174">
        <f t="shared" si="9"/>
        <v>-3.4646582724999993E-2</v>
      </c>
    </row>
    <row r="99" spans="2:5" x14ac:dyDescent="0.2">
      <c r="B99" s="30">
        <v>9</v>
      </c>
      <c r="C99" s="30" t="s">
        <v>31</v>
      </c>
      <c r="D99" s="352">
        <f>Portfolios!CT52</f>
        <v>-4.180213E-2</v>
      </c>
      <c r="E99" s="174">
        <f t="shared" si="9"/>
        <v>-3.6098265999999997E-2</v>
      </c>
    </row>
    <row r="100" spans="2:5" ht="17" thickBot="1" x14ac:dyDescent="0.25">
      <c r="B100" s="30">
        <v>10</v>
      </c>
      <c r="C100" s="30" t="s">
        <v>30</v>
      </c>
      <c r="D100" s="352">
        <f>Portfolios!BX52</f>
        <v>-4.3024800599999996E-2</v>
      </c>
      <c r="E100" s="174">
        <f t="shared" si="9"/>
        <v>-3.7320936599999993E-2</v>
      </c>
    </row>
    <row r="101" spans="2:5" ht="17" thickBot="1" x14ac:dyDescent="0.25">
      <c r="B101" s="262">
        <v>1</v>
      </c>
      <c r="C101" s="256" t="s">
        <v>81</v>
      </c>
      <c r="D101" s="410">
        <f>Portfolios!N52</f>
        <v>-4.6999999999999993E-3</v>
      </c>
      <c r="E101" s="259">
        <f t="shared" si="9"/>
        <v>1.0038640000000019E-3</v>
      </c>
    </row>
    <row r="103" spans="2:5" ht="17" thickBot="1" x14ac:dyDescent="0.25">
      <c r="B103" s="440" t="s">
        <v>100</v>
      </c>
      <c r="C103" s="440"/>
      <c r="D103" s="440"/>
      <c r="E103" s="440"/>
    </row>
    <row r="104" spans="2:5" x14ac:dyDescent="0.2">
      <c r="B104" s="29" t="s">
        <v>73</v>
      </c>
      <c r="C104" s="29" t="s">
        <v>74</v>
      </c>
      <c r="D104" s="173" t="s">
        <v>87</v>
      </c>
      <c r="E104" s="175" t="s">
        <v>66</v>
      </c>
    </row>
    <row r="105" spans="2:5" x14ac:dyDescent="0.2">
      <c r="B105" s="30">
        <v>1</v>
      </c>
      <c r="C105" s="30" t="s">
        <v>11</v>
      </c>
      <c r="D105" s="176">
        <f>Portfolios!BC52</f>
        <v>6.5387626470000015E-2</v>
      </c>
      <c r="E105" s="174">
        <f>D105-$D$105</f>
        <v>0</v>
      </c>
    </row>
    <row r="106" spans="2:5" x14ac:dyDescent="0.2">
      <c r="B106" s="30">
        <v>2</v>
      </c>
      <c r="C106" s="1" t="s">
        <v>96</v>
      </c>
      <c r="D106" s="176">
        <f>Portfolios!AG52</f>
        <v>6.0047539250000004E-2</v>
      </c>
      <c r="E106" s="174">
        <f t="shared" ref="E106:E115" si="10">D106-$D$105</f>
        <v>-5.3400872200000116E-3</v>
      </c>
    </row>
    <row r="107" spans="2:5" x14ac:dyDescent="0.2">
      <c r="B107" s="30">
        <v>3</v>
      </c>
      <c r="C107" s="30" t="s">
        <v>33</v>
      </c>
      <c r="D107" s="176">
        <f>Portfolios!FE52</f>
        <v>5.9250736250000012E-2</v>
      </c>
      <c r="E107" s="174">
        <f t="shared" si="10"/>
        <v>-6.1368902200000033E-3</v>
      </c>
    </row>
    <row r="108" spans="2:5" x14ac:dyDescent="0.2">
      <c r="B108" s="1">
        <v>4</v>
      </c>
      <c r="C108" s="1" t="s">
        <v>108</v>
      </c>
      <c r="D108" s="174">
        <f>Portfolios!DM52</f>
        <v>5.7196385000000002E-2</v>
      </c>
      <c r="E108" s="174">
        <f t="shared" si="10"/>
        <v>-8.191241470000013E-3</v>
      </c>
    </row>
    <row r="109" spans="2:5" x14ac:dyDescent="0.2">
      <c r="B109" s="1">
        <v>5</v>
      </c>
      <c r="C109" s="1" t="s">
        <v>158</v>
      </c>
      <c r="D109" s="174">
        <f>Portfolios!FY52</f>
        <v>5.5672453000000004E-2</v>
      </c>
      <c r="E109" s="174">
        <f t="shared" si="10"/>
        <v>-9.7151734700000117E-3</v>
      </c>
    </row>
    <row r="110" spans="2:5" x14ac:dyDescent="0.2">
      <c r="B110" s="30">
        <v>6</v>
      </c>
      <c r="C110" s="30" t="s">
        <v>32</v>
      </c>
      <c r="D110" s="176">
        <f>Portfolios!EI52</f>
        <v>5.2646518119999999E-2</v>
      </c>
      <c r="E110" s="174">
        <f t="shared" si="10"/>
        <v>-1.2741108350000016E-2</v>
      </c>
    </row>
    <row r="111" spans="2:5" x14ac:dyDescent="0.2">
      <c r="B111" s="30">
        <v>7</v>
      </c>
      <c r="C111" s="30" t="s">
        <v>167</v>
      </c>
      <c r="D111" s="176">
        <f>Portfolios!HM52</f>
        <v>4.9251140000000006E-2</v>
      </c>
      <c r="E111" s="174">
        <f t="shared" si="10"/>
        <v>-1.613648647000001E-2</v>
      </c>
    </row>
    <row r="112" spans="2:5" x14ac:dyDescent="0.2">
      <c r="B112" s="30">
        <v>8</v>
      </c>
      <c r="C112" s="30" t="s">
        <v>30</v>
      </c>
      <c r="D112" s="176">
        <f>Portfolios!BW52</f>
        <v>4.7876697949999998E-2</v>
      </c>
      <c r="E112" s="174">
        <f t="shared" si="10"/>
        <v>-1.7510928520000017E-2</v>
      </c>
    </row>
    <row r="113" spans="2:5" x14ac:dyDescent="0.2">
      <c r="B113" s="30">
        <v>9</v>
      </c>
      <c r="C113" s="30" t="s">
        <v>162</v>
      </c>
      <c r="D113" s="176">
        <f>Portfolios!GS52</f>
        <v>4.5300000000000007E-2</v>
      </c>
      <c r="E113" s="174">
        <f t="shared" si="10"/>
        <v>-2.0087626470000008E-2</v>
      </c>
    </row>
    <row r="114" spans="2:5" ht="17" thickBot="1" x14ac:dyDescent="0.25">
      <c r="B114" s="30">
        <v>10</v>
      </c>
      <c r="C114" s="30" t="s">
        <v>31</v>
      </c>
      <c r="D114" s="176">
        <f>Portfolios!CS52</f>
        <v>2.363589000000001E-2</v>
      </c>
      <c r="E114" s="174">
        <f t="shared" si="10"/>
        <v>-4.1751736470000009E-2</v>
      </c>
    </row>
    <row r="115" spans="2:5" ht="17" thickBot="1" x14ac:dyDescent="0.25">
      <c r="B115" s="262">
        <v>2</v>
      </c>
      <c r="C115" s="256" t="s">
        <v>81</v>
      </c>
      <c r="D115" s="260">
        <f>Portfolios!M52</f>
        <v>6.3960000000000017E-2</v>
      </c>
      <c r="E115" s="259">
        <f t="shared" si="10"/>
        <v>-1.4276264699999985E-3</v>
      </c>
    </row>
    <row r="117" spans="2:5" ht="17" thickBot="1" x14ac:dyDescent="0.25">
      <c r="B117" s="440" t="s">
        <v>146</v>
      </c>
      <c r="C117" s="440"/>
      <c r="D117" s="440"/>
      <c r="E117" s="440"/>
    </row>
    <row r="118" spans="2:5" x14ac:dyDescent="0.2">
      <c r="B118" s="29" t="s">
        <v>73</v>
      </c>
      <c r="C118" s="29" t="s">
        <v>74</v>
      </c>
      <c r="D118" s="173" t="s">
        <v>87</v>
      </c>
      <c r="E118" s="175" t="s">
        <v>66</v>
      </c>
    </row>
    <row r="119" spans="2:5" x14ac:dyDescent="0.2">
      <c r="B119" s="30">
        <v>1</v>
      </c>
      <c r="C119" s="30" t="s">
        <v>11</v>
      </c>
      <c r="D119" s="176">
        <v>0.18275884436000001</v>
      </c>
      <c r="E119" s="174">
        <f t="shared" ref="E119:E129" si="11">D119-$D$119</f>
        <v>0</v>
      </c>
    </row>
    <row r="120" spans="2:5" x14ac:dyDescent="0.2">
      <c r="B120" s="30">
        <v>2</v>
      </c>
      <c r="C120" s="30" t="s">
        <v>31</v>
      </c>
      <c r="D120" s="226">
        <v>0.17584783000000004</v>
      </c>
      <c r="E120" s="174">
        <f t="shared" si="11"/>
        <v>-6.9110143599999674E-3</v>
      </c>
    </row>
    <row r="121" spans="2:5" x14ac:dyDescent="0.2">
      <c r="B121" s="30">
        <v>3</v>
      </c>
      <c r="C121" s="30" t="s">
        <v>167</v>
      </c>
      <c r="D121" s="226">
        <f>Portfolios!HL52</f>
        <v>0.17334278000000006</v>
      </c>
      <c r="E121" s="174">
        <f t="shared" si="11"/>
        <v>-9.4160643599999483E-3</v>
      </c>
    </row>
    <row r="122" spans="2:5" x14ac:dyDescent="0.2">
      <c r="B122" s="30">
        <v>4</v>
      </c>
      <c r="C122" s="1" t="s">
        <v>96</v>
      </c>
      <c r="D122" s="176">
        <v>0.16412868425000002</v>
      </c>
      <c r="E122" s="174">
        <f t="shared" si="11"/>
        <v>-1.8630160109999988E-2</v>
      </c>
    </row>
    <row r="123" spans="2:5" x14ac:dyDescent="0.2">
      <c r="B123" s="30">
        <v>5</v>
      </c>
      <c r="C123" s="30" t="s">
        <v>32</v>
      </c>
      <c r="D123" s="176">
        <v>0.16244594865999998</v>
      </c>
      <c r="E123" s="174">
        <f t="shared" si="11"/>
        <v>-2.0312895700000028E-2</v>
      </c>
    </row>
    <row r="124" spans="2:5" x14ac:dyDescent="0.2">
      <c r="B124" s="30">
        <v>6</v>
      </c>
      <c r="C124" s="30" t="s">
        <v>158</v>
      </c>
      <c r="D124" s="176">
        <f>Portfolios!FX52</f>
        <v>0.15267357400000001</v>
      </c>
      <c r="E124" s="174">
        <f t="shared" si="11"/>
        <v>-3.0085270359999999E-2</v>
      </c>
    </row>
    <row r="125" spans="2:5" x14ac:dyDescent="0.2">
      <c r="B125" s="30">
        <v>7</v>
      </c>
      <c r="C125" s="30" t="s">
        <v>30</v>
      </c>
      <c r="D125" s="176">
        <v>0.1447151824</v>
      </c>
      <c r="E125" s="174">
        <f t="shared" si="11"/>
        <v>-3.8043661960000003E-2</v>
      </c>
    </row>
    <row r="126" spans="2:5" x14ac:dyDescent="0.2">
      <c r="B126" s="30">
        <v>8</v>
      </c>
      <c r="C126" s="30" t="s">
        <v>33</v>
      </c>
      <c r="D126" s="176">
        <v>0.13815631789999999</v>
      </c>
      <c r="E126" s="174">
        <f t="shared" si="11"/>
        <v>-4.4602526460000014E-2</v>
      </c>
    </row>
    <row r="127" spans="2:5" x14ac:dyDescent="0.2">
      <c r="B127" s="30">
        <v>9</v>
      </c>
      <c r="C127" s="30" t="s">
        <v>162</v>
      </c>
      <c r="D127" s="176">
        <f>Portfolios!GR52</f>
        <v>0.1293</v>
      </c>
      <c r="E127" s="174">
        <f t="shared" si="11"/>
        <v>-5.3458844360000007E-2</v>
      </c>
    </row>
    <row r="128" spans="2:5" ht="17" thickBot="1" x14ac:dyDescent="0.25">
      <c r="B128" s="1">
        <v>10</v>
      </c>
      <c r="C128" s="1" t="s">
        <v>108</v>
      </c>
      <c r="D128" s="226">
        <v>0.122544605</v>
      </c>
      <c r="E128" s="174">
        <f t="shared" si="11"/>
        <v>-6.0214239360000005E-2</v>
      </c>
    </row>
    <row r="129" spans="2:5" ht="17" thickBot="1" x14ac:dyDescent="0.25">
      <c r="B129" s="262">
        <v>6</v>
      </c>
      <c r="C129" s="256" t="s">
        <v>81</v>
      </c>
      <c r="D129" s="336">
        <v>0.15462000000000001</v>
      </c>
      <c r="E129" s="259">
        <f t="shared" si="11"/>
        <v>-2.8138844359999998E-2</v>
      </c>
    </row>
    <row r="131" spans="2:5" ht="17" thickBot="1" x14ac:dyDescent="0.25">
      <c r="B131" s="440" t="s">
        <v>147</v>
      </c>
      <c r="C131" s="440"/>
      <c r="D131" s="440"/>
      <c r="E131" s="440"/>
    </row>
    <row r="132" spans="2:5" x14ac:dyDescent="0.2">
      <c r="B132" s="29" t="s">
        <v>73</v>
      </c>
      <c r="C132" s="29" t="s">
        <v>74</v>
      </c>
      <c r="D132" s="173" t="s">
        <v>87</v>
      </c>
      <c r="E132" s="175" t="s">
        <v>66</v>
      </c>
    </row>
    <row r="133" spans="2:5" x14ac:dyDescent="0.2">
      <c r="B133" s="30">
        <v>1</v>
      </c>
      <c r="C133" s="30" t="s">
        <v>30</v>
      </c>
      <c r="D133" s="176">
        <v>0.17081901735000002</v>
      </c>
      <c r="E133" s="174">
        <f>D133-$D$133</f>
        <v>0</v>
      </c>
    </row>
    <row r="134" spans="2:5" x14ac:dyDescent="0.2">
      <c r="B134" s="30">
        <v>2</v>
      </c>
      <c r="C134" s="30" t="s">
        <v>33</v>
      </c>
      <c r="D134" s="176">
        <v>0.16998445812500002</v>
      </c>
      <c r="E134" s="174">
        <f t="shared" ref="E134:E143" si="12">D134-$D$133</f>
        <v>-8.3455922500000335E-4</v>
      </c>
    </row>
    <row r="135" spans="2:5" x14ac:dyDescent="0.2">
      <c r="B135" s="30">
        <v>3</v>
      </c>
      <c r="C135" s="30" t="s">
        <v>31</v>
      </c>
      <c r="D135" s="226">
        <v>0.16036867999999999</v>
      </c>
      <c r="E135" s="174">
        <f t="shared" si="12"/>
        <v>-1.0450337350000033E-2</v>
      </c>
    </row>
    <row r="136" spans="2:5" x14ac:dyDescent="0.2">
      <c r="B136" s="30">
        <v>4</v>
      </c>
      <c r="C136" s="1" t="s">
        <v>96</v>
      </c>
      <c r="D136" s="176">
        <v>0.1416369545</v>
      </c>
      <c r="E136" s="174">
        <f t="shared" si="12"/>
        <v>-2.9182062850000023E-2</v>
      </c>
    </row>
    <row r="137" spans="2:5" x14ac:dyDescent="0.2">
      <c r="B137" s="30">
        <v>5</v>
      </c>
      <c r="C137" s="1" t="s">
        <v>167</v>
      </c>
      <c r="D137" s="176">
        <f>Portfolios!HK52</f>
        <v>0.13075381999999999</v>
      </c>
      <c r="E137" s="174">
        <f t="shared" si="12"/>
        <v>-4.0065197350000026E-2</v>
      </c>
    </row>
    <row r="138" spans="2:5" x14ac:dyDescent="0.2">
      <c r="B138" s="30">
        <v>6</v>
      </c>
      <c r="C138" s="30" t="s">
        <v>32</v>
      </c>
      <c r="D138" s="176">
        <v>0.12581127339000003</v>
      </c>
      <c r="E138" s="174">
        <f t="shared" si="12"/>
        <v>-4.5007743959999985E-2</v>
      </c>
    </row>
    <row r="139" spans="2:5" x14ac:dyDescent="0.2">
      <c r="B139" s="30">
        <v>7</v>
      </c>
      <c r="C139" s="30" t="s">
        <v>11</v>
      </c>
      <c r="D139" s="176">
        <v>0.12342003962999999</v>
      </c>
      <c r="E139" s="174">
        <f t="shared" si="12"/>
        <v>-4.7398977720000027E-2</v>
      </c>
    </row>
    <row r="140" spans="2:5" x14ac:dyDescent="0.2">
      <c r="B140" s="1">
        <v>8</v>
      </c>
      <c r="C140" s="1" t="s">
        <v>108</v>
      </c>
      <c r="D140" s="226">
        <v>0.11874512749999999</v>
      </c>
      <c r="E140" s="174">
        <f>D140-$D$133</f>
        <v>-5.2073889850000027E-2</v>
      </c>
    </row>
    <row r="141" spans="2:5" x14ac:dyDescent="0.2">
      <c r="B141" s="1">
        <v>9</v>
      </c>
      <c r="C141" s="1" t="s">
        <v>162</v>
      </c>
      <c r="D141" s="226">
        <f>Portfolios!GQ52</f>
        <v>0.11535999999999999</v>
      </c>
      <c r="E141" s="174">
        <f>D141-$D$133</f>
        <v>-5.5459017350000028E-2</v>
      </c>
    </row>
    <row r="142" spans="2:5" ht="17" thickBot="1" x14ac:dyDescent="0.25">
      <c r="B142" s="1">
        <v>10</v>
      </c>
      <c r="C142" s="1" t="s">
        <v>158</v>
      </c>
      <c r="D142" s="284">
        <f>Portfolios!FW52</f>
        <v>0.113322981</v>
      </c>
      <c r="E142" s="174">
        <f>D142-$D$133</f>
        <v>-5.7496036350000015E-2</v>
      </c>
    </row>
    <row r="143" spans="2:5" ht="17" thickBot="1" x14ac:dyDescent="0.25">
      <c r="B143" s="262">
        <v>9</v>
      </c>
      <c r="C143" s="256" t="s">
        <v>81</v>
      </c>
      <c r="D143" s="336">
        <v>0.11566</v>
      </c>
      <c r="E143" s="259">
        <f t="shared" si="12"/>
        <v>-5.515901735000002E-2</v>
      </c>
    </row>
    <row r="145" spans="2:5" ht="17" thickBot="1" x14ac:dyDescent="0.25">
      <c r="B145" s="440" t="s">
        <v>148</v>
      </c>
      <c r="C145" s="440"/>
      <c r="D145" s="440"/>
      <c r="E145" s="440"/>
    </row>
    <row r="146" spans="2:5" x14ac:dyDescent="0.2">
      <c r="B146" s="29" t="s">
        <v>73</v>
      </c>
      <c r="C146" s="29" t="s">
        <v>74</v>
      </c>
      <c r="D146" s="173" t="s">
        <v>87</v>
      </c>
      <c r="E146" s="175" t="s">
        <v>66</v>
      </c>
    </row>
    <row r="147" spans="2:5" s="405" customFormat="1" x14ac:dyDescent="0.2">
      <c r="B147" s="406">
        <v>1</v>
      </c>
      <c r="C147" s="406" t="s">
        <v>158</v>
      </c>
      <c r="D147" s="411">
        <f>Portfolios!FV52</f>
        <v>-3.5094670000000009E-3</v>
      </c>
      <c r="E147" s="174">
        <f>D147-$D$147</f>
        <v>0</v>
      </c>
    </row>
    <row r="148" spans="2:5" x14ac:dyDescent="0.2">
      <c r="B148" s="1">
        <v>2</v>
      </c>
      <c r="C148" s="1" t="s">
        <v>108</v>
      </c>
      <c r="D148" s="349">
        <v>-4.1767975000000018E-3</v>
      </c>
      <c r="E148" s="174">
        <f>D148-$D$147</f>
        <v>-6.6733050000000087E-4</v>
      </c>
    </row>
    <row r="149" spans="2:5" x14ac:dyDescent="0.2">
      <c r="B149" s="30">
        <v>3</v>
      </c>
      <c r="C149" s="30" t="s">
        <v>11</v>
      </c>
      <c r="D149" s="352">
        <v>-8.7209225899999993E-3</v>
      </c>
      <c r="E149" s="174">
        <f t="shared" ref="E149:E157" si="13">D149-$D$147</f>
        <v>-5.2114555899999988E-3</v>
      </c>
    </row>
    <row r="150" spans="2:5" x14ac:dyDescent="0.2">
      <c r="B150" s="30">
        <v>4</v>
      </c>
      <c r="C150" s="30" t="s">
        <v>32</v>
      </c>
      <c r="D150" s="352">
        <v>-8.8631376599999992E-3</v>
      </c>
      <c r="E150" s="174">
        <f t="shared" si="13"/>
        <v>-5.3536706599999987E-3</v>
      </c>
    </row>
    <row r="151" spans="2:5" x14ac:dyDescent="0.2">
      <c r="B151" s="30">
        <v>5</v>
      </c>
      <c r="C151" s="30" t="s">
        <v>162</v>
      </c>
      <c r="D151" s="352">
        <f>Portfolios!GP52</f>
        <v>-1.3319999999999992E-2</v>
      </c>
      <c r="E151" s="174">
        <f t="shared" si="13"/>
        <v>-9.8105329999999911E-3</v>
      </c>
    </row>
    <row r="152" spans="2:5" x14ac:dyDescent="0.2">
      <c r="B152" s="30">
        <v>6</v>
      </c>
      <c r="C152" s="1" t="s">
        <v>96</v>
      </c>
      <c r="D152" s="352">
        <v>-1.8572518000000003E-2</v>
      </c>
      <c r="E152" s="174">
        <f t="shared" si="13"/>
        <v>-1.5063051000000003E-2</v>
      </c>
    </row>
    <row r="153" spans="2:5" x14ac:dyDescent="0.2">
      <c r="B153" s="30">
        <v>7</v>
      </c>
      <c r="C153" s="1" t="s">
        <v>167</v>
      </c>
      <c r="D153" s="352">
        <f>Portfolios!HJ52</f>
        <v>-2.6788480000000003E-2</v>
      </c>
      <c r="E153" s="174">
        <f t="shared" si="13"/>
        <v>-2.3279013000000001E-2</v>
      </c>
    </row>
    <row r="154" spans="2:5" x14ac:dyDescent="0.2">
      <c r="B154" s="30">
        <v>8</v>
      </c>
      <c r="C154" s="30" t="s">
        <v>31</v>
      </c>
      <c r="D154" s="349">
        <v>-4.0725820000000003E-2</v>
      </c>
      <c r="E154" s="174">
        <f t="shared" si="13"/>
        <v>-3.7216353000000001E-2</v>
      </c>
    </row>
    <row r="155" spans="2:5" x14ac:dyDescent="0.2">
      <c r="B155" s="1">
        <v>9</v>
      </c>
      <c r="C155" s="30" t="s">
        <v>33</v>
      </c>
      <c r="D155" s="352">
        <v>-5.6068951975000003E-2</v>
      </c>
      <c r="E155" s="174">
        <f t="shared" si="13"/>
        <v>-5.2559484975000001E-2</v>
      </c>
    </row>
    <row r="156" spans="2:5" ht="17" thickBot="1" x14ac:dyDescent="0.25">
      <c r="B156" s="30">
        <v>10</v>
      </c>
      <c r="C156" s="30" t="s">
        <v>30</v>
      </c>
      <c r="D156" s="352">
        <v>-6.3938974249999975E-2</v>
      </c>
      <c r="E156" s="174">
        <f t="shared" si="13"/>
        <v>-6.0429507249999972E-2</v>
      </c>
    </row>
    <row r="157" spans="2:5" ht="17" thickBot="1" x14ac:dyDescent="0.25">
      <c r="B157" s="262">
        <v>1</v>
      </c>
      <c r="C157" s="256" t="s">
        <v>81</v>
      </c>
      <c r="D157" s="336">
        <v>8.0400000000000055E-3</v>
      </c>
      <c r="E157" s="259">
        <f t="shared" si="13"/>
        <v>1.1549467000000006E-2</v>
      </c>
    </row>
    <row r="159" spans="2:5" ht="17" thickBot="1" x14ac:dyDescent="0.25">
      <c r="B159" s="440" t="s">
        <v>149</v>
      </c>
      <c r="C159" s="440"/>
      <c r="D159" s="440"/>
      <c r="E159" s="440"/>
    </row>
    <row r="160" spans="2:5" x14ac:dyDescent="0.2">
      <c r="B160" s="29" t="s">
        <v>73</v>
      </c>
      <c r="C160" s="29" t="s">
        <v>74</v>
      </c>
      <c r="D160" s="173" t="s">
        <v>87</v>
      </c>
      <c r="E160" s="175" t="s">
        <v>66</v>
      </c>
    </row>
    <row r="161" spans="2:5" x14ac:dyDescent="0.2">
      <c r="B161" s="30">
        <v>1</v>
      </c>
      <c r="C161" s="30" t="s">
        <v>31</v>
      </c>
      <c r="D161" s="304">
        <v>0.15883645000000002</v>
      </c>
      <c r="E161" s="174">
        <f>D161-$D$161</f>
        <v>0</v>
      </c>
    </row>
    <row r="162" spans="2:5" x14ac:dyDescent="0.2">
      <c r="B162" s="30">
        <v>2</v>
      </c>
      <c r="C162" s="30" t="s">
        <v>30</v>
      </c>
      <c r="D162" s="176">
        <v>0.15024124324999999</v>
      </c>
      <c r="E162" s="174">
        <f t="shared" ref="E162:E171" si="14">D162-$D$161</f>
        <v>-8.5952067500000284E-3</v>
      </c>
    </row>
    <row r="163" spans="2:5" x14ac:dyDescent="0.2">
      <c r="B163" s="1">
        <v>3</v>
      </c>
      <c r="C163" s="30" t="s">
        <v>33</v>
      </c>
      <c r="D163" s="176">
        <v>0.14940594334999999</v>
      </c>
      <c r="E163" s="174">
        <f t="shared" si="14"/>
        <v>-9.4305066500000312E-3</v>
      </c>
    </row>
    <row r="164" spans="2:5" x14ac:dyDescent="0.2">
      <c r="B164" s="1">
        <v>4</v>
      </c>
      <c r="C164" s="30" t="s">
        <v>167</v>
      </c>
      <c r="D164" s="176">
        <f>Portfolios!HI52</f>
        <v>0.13646090000000002</v>
      </c>
      <c r="E164" s="174">
        <f t="shared" si="14"/>
        <v>-2.2375549999999994E-2</v>
      </c>
    </row>
    <row r="165" spans="2:5" x14ac:dyDescent="0.2">
      <c r="B165" s="30">
        <v>5</v>
      </c>
      <c r="C165" s="1" t="s">
        <v>96</v>
      </c>
      <c r="D165" s="176">
        <v>0.12605939600000002</v>
      </c>
      <c r="E165" s="174">
        <f t="shared" si="14"/>
        <v>-3.2777054E-2</v>
      </c>
    </row>
    <row r="166" spans="2:5" x14ac:dyDescent="0.2">
      <c r="B166" s="1">
        <v>6</v>
      </c>
      <c r="C166" s="1" t="s">
        <v>108</v>
      </c>
      <c r="D166" s="304">
        <v>0.12123388999999998</v>
      </c>
      <c r="E166" s="174">
        <f t="shared" si="14"/>
        <v>-3.7602560000000035E-2</v>
      </c>
    </row>
    <row r="167" spans="2:5" x14ac:dyDescent="0.2">
      <c r="B167" s="30">
        <v>7</v>
      </c>
      <c r="C167" s="30" t="s">
        <v>11</v>
      </c>
      <c r="D167" s="176">
        <v>0.11733064735999998</v>
      </c>
      <c r="E167" s="174">
        <f t="shared" si="14"/>
        <v>-4.1505802640000033E-2</v>
      </c>
    </row>
    <row r="168" spans="2:5" x14ac:dyDescent="0.2">
      <c r="B168" s="30">
        <v>8</v>
      </c>
      <c r="C168" s="30" t="s">
        <v>32</v>
      </c>
      <c r="D168" s="176">
        <v>0.11505822959000001</v>
      </c>
      <c r="E168" s="174">
        <f>D168-$D$161</f>
        <v>-4.3778220410000013E-2</v>
      </c>
    </row>
    <row r="169" spans="2:5" x14ac:dyDescent="0.2">
      <c r="B169" s="30">
        <v>9</v>
      </c>
      <c r="C169" s="1" t="s">
        <v>158</v>
      </c>
      <c r="D169" s="284">
        <f>Portfolios!FU52</f>
        <v>0.11208570400000001</v>
      </c>
      <c r="E169" s="174">
        <f>D169-$D$161</f>
        <v>-4.675074600000001E-2</v>
      </c>
    </row>
    <row r="170" spans="2:5" ht="17" thickBot="1" x14ac:dyDescent="0.25">
      <c r="B170" s="1">
        <v>10</v>
      </c>
      <c r="C170" s="1" t="s">
        <v>162</v>
      </c>
      <c r="D170" s="284">
        <f>Portfolios!GO52</f>
        <v>0.10328</v>
      </c>
      <c r="E170" s="284">
        <f>D170-$D$161</f>
        <v>-5.5556450000000021E-2</v>
      </c>
    </row>
    <row r="171" spans="2:5" ht="17" thickBot="1" x14ac:dyDescent="0.25">
      <c r="B171" s="337">
        <v>7</v>
      </c>
      <c r="C171" s="338" t="s">
        <v>81</v>
      </c>
      <c r="D171" s="339">
        <v>0.11746000000000001</v>
      </c>
      <c r="E171" s="340">
        <f t="shared" si="14"/>
        <v>-4.1376450000000009E-2</v>
      </c>
    </row>
    <row r="173" spans="2:5" ht="17" thickBot="1" x14ac:dyDescent="0.25">
      <c r="B173" s="440" t="s">
        <v>150</v>
      </c>
      <c r="C173" s="440"/>
      <c r="D173" s="440"/>
      <c r="E173" s="440"/>
    </row>
    <row r="174" spans="2:5" x14ac:dyDescent="0.2">
      <c r="B174" s="29" t="s">
        <v>73</v>
      </c>
      <c r="C174" s="29" t="s">
        <v>74</v>
      </c>
      <c r="D174" s="173" t="s">
        <v>87</v>
      </c>
      <c r="E174" s="175" t="s">
        <v>66</v>
      </c>
    </row>
    <row r="175" spans="2:5" x14ac:dyDescent="0.2">
      <c r="B175" s="1">
        <v>1</v>
      </c>
      <c r="C175" s="30" t="s">
        <v>33</v>
      </c>
      <c r="D175" s="176">
        <v>0.36762948717499999</v>
      </c>
      <c r="E175" s="174">
        <f>D175-$D$175</f>
        <v>0</v>
      </c>
    </row>
    <row r="176" spans="2:5" x14ac:dyDescent="0.2">
      <c r="B176" s="30">
        <v>2</v>
      </c>
      <c r="C176" s="30" t="s">
        <v>30</v>
      </c>
      <c r="D176" s="176">
        <v>0.34635777304999998</v>
      </c>
      <c r="E176" s="174">
        <f t="shared" ref="E176:E185" si="15">D176-$D$175</f>
        <v>-2.1271714125000007E-2</v>
      </c>
    </row>
    <row r="177" spans="2:5" x14ac:dyDescent="0.2">
      <c r="B177" s="30">
        <v>3</v>
      </c>
      <c r="C177" s="30" t="s">
        <v>31</v>
      </c>
      <c r="D177" s="304">
        <v>0.32328674000000007</v>
      </c>
      <c r="E177" s="174">
        <f t="shared" si="15"/>
        <v>-4.4342747174999919E-2</v>
      </c>
    </row>
    <row r="178" spans="2:5" x14ac:dyDescent="0.2">
      <c r="B178" s="30">
        <v>4</v>
      </c>
      <c r="C178" s="1" t="s">
        <v>96</v>
      </c>
      <c r="D178" s="176">
        <v>0.27912357650000003</v>
      </c>
      <c r="E178" s="174">
        <f t="shared" si="15"/>
        <v>-8.8505910674999966E-2</v>
      </c>
    </row>
    <row r="179" spans="2:5" x14ac:dyDescent="0.2">
      <c r="B179" s="30">
        <v>5</v>
      </c>
      <c r="C179" s="1" t="s">
        <v>167</v>
      </c>
      <c r="D179" s="176">
        <f>Portfolios!HH52</f>
        <v>0.24456674000000003</v>
      </c>
      <c r="E179" s="174">
        <f t="shared" si="15"/>
        <v>-0.12306274717499996</v>
      </c>
    </row>
    <row r="180" spans="2:5" x14ac:dyDescent="0.2">
      <c r="B180" s="1">
        <v>6</v>
      </c>
      <c r="C180" s="1" t="s">
        <v>108</v>
      </c>
      <c r="D180" s="304">
        <v>0.23854787</v>
      </c>
      <c r="E180" s="174">
        <f t="shared" si="15"/>
        <v>-0.129081617175</v>
      </c>
    </row>
    <row r="181" spans="2:5" x14ac:dyDescent="0.2">
      <c r="B181" s="30">
        <v>7</v>
      </c>
      <c r="C181" s="30" t="s">
        <v>32</v>
      </c>
      <c r="D181" s="226">
        <v>0.22988777437999999</v>
      </c>
      <c r="E181" s="174">
        <f t="shared" si="15"/>
        <v>-0.137741712795</v>
      </c>
    </row>
    <row r="182" spans="2:5" x14ac:dyDescent="0.2">
      <c r="B182" s="30">
        <v>8</v>
      </c>
      <c r="C182" s="30" t="s">
        <v>11</v>
      </c>
      <c r="D182" s="176">
        <v>0.21664408944999999</v>
      </c>
      <c r="E182" s="174">
        <f>D182-$D$175</f>
        <v>-0.150985397725</v>
      </c>
    </row>
    <row r="183" spans="2:5" x14ac:dyDescent="0.2">
      <c r="B183" s="30">
        <v>9</v>
      </c>
      <c r="C183" s="1" t="s">
        <v>158</v>
      </c>
      <c r="D183" s="284">
        <f>Portfolios!FT52</f>
        <v>0.21405487599999998</v>
      </c>
      <c r="E183" s="174">
        <f>D183-$D$175</f>
        <v>-0.15357461117500001</v>
      </c>
    </row>
    <row r="184" spans="2:5" ht="17" thickBot="1" x14ac:dyDescent="0.25">
      <c r="B184" s="1">
        <v>10</v>
      </c>
      <c r="C184" s="1" t="s">
        <v>162</v>
      </c>
      <c r="D184" s="284">
        <f>Portfolios!GN52</f>
        <v>0.21045999999999998</v>
      </c>
      <c r="E184" s="174">
        <f>D184-$D$175</f>
        <v>-0.15716948717500001</v>
      </c>
    </row>
    <row r="185" spans="2:5" ht="17" thickBot="1" x14ac:dyDescent="0.25">
      <c r="B185" s="337">
        <v>11</v>
      </c>
      <c r="C185" s="338" t="s">
        <v>81</v>
      </c>
      <c r="D185" s="339">
        <v>0.20455999999999999</v>
      </c>
      <c r="E185" s="259">
        <f t="shared" si="15"/>
        <v>-0.163069487175</v>
      </c>
    </row>
    <row r="187" spans="2:5" ht="17" thickBot="1" x14ac:dyDescent="0.25">
      <c r="B187" s="440" t="s">
        <v>151</v>
      </c>
      <c r="C187" s="440"/>
      <c r="D187" s="440"/>
      <c r="E187" s="440"/>
    </row>
    <row r="188" spans="2:5" x14ac:dyDescent="0.2">
      <c r="B188" s="29" t="s">
        <v>73</v>
      </c>
      <c r="C188" s="29" t="s">
        <v>74</v>
      </c>
      <c r="D188" s="173" t="s">
        <v>87</v>
      </c>
      <c r="E188" s="175" t="s">
        <v>66</v>
      </c>
    </row>
    <row r="189" spans="2:5" x14ac:dyDescent="0.2">
      <c r="B189" s="1">
        <v>1</v>
      </c>
      <c r="C189" s="1" t="s">
        <v>162</v>
      </c>
      <c r="D189" s="321">
        <f>Portfolios!GM52</f>
        <v>-0.19444</v>
      </c>
      <c r="E189" s="174">
        <f t="shared" ref="E189:E190" si="16">D189-$D$189</f>
        <v>0</v>
      </c>
    </row>
    <row r="190" spans="2:5" x14ac:dyDescent="0.2">
      <c r="B190" s="1">
        <v>2</v>
      </c>
      <c r="C190" s="1" t="s">
        <v>158</v>
      </c>
      <c r="D190" s="321">
        <f>Portfolios!FS52</f>
        <v>-0.210985167</v>
      </c>
      <c r="E190" s="174">
        <f t="shared" si="16"/>
        <v>-1.6545167E-2</v>
      </c>
    </row>
    <row r="191" spans="2:5" x14ac:dyDescent="0.2">
      <c r="B191" s="1">
        <v>3</v>
      </c>
      <c r="C191" s="1" t="s">
        <v>108</v>
      </c>
      <c r="D191" s="349">
        <v>-0.21712509250000001</v>
      </c>
      <c r="E191" s="174">
        <f>D191-$D$189</f>
        <v>-2.2685092500000004E-2</v>
      </c>
    </row>
    <row r="192" spans="2:5" x14ac:dyDescent="0.2">
      <c r="B192" s="30">
        <v>4</v>
      </c>
      <c r="C192" s="30" t="s">
        <v>32</v>
      </c>
      <c r="D192" s="349">
        <v>-0.23900263168999999</v>
      </c>
      <c r="E192" s="174">
        <f t="shared" ref="E192:E199" si="17">D192-$D$189</f>
        <v>-4.4562631689999993E-2</v>
      </c>
    </row>
    <row r="193" spans="2:5" x14ac:dyDescent="0.2">
      <c r="B193" s="30">
        <v>5</v>
      </c>
      <c r="C193" s="30" t="s">
        <v>167</v>
      </c>
      <c r="D193" s="349">
        <f>Portfolios!HG52</f>
        <v>-0.24369736000000003</v>
      </c>
      <c r="E193" s="174">
        <f t="shared" si="17"/>
        <v>-4.9257360000000028E-2</v>
      </c>
    </row>
    <row r="194" spans="2:5" x14ac:dyDescent="0.2">
      <c r="B194" s="30">
        <v>6</v>
      </c>
      <c r="C194" s="30" t="s">
        <v>11</v>
      </c>
      <c r="D194" s="352">
        <v>-0.25171453780999997</v>
      </c>
      <c r="E194" s="174">
        <f t="shared" si="17"/>
        <v>-5.727453780999997E-2</v>
      </c>
    </row>
    <row r="195" spans="2:5" x14ac:dyDescent="0.2">
      <c r="B195" s="30">
        <v>7</v>
      </c>
      <c r="C195" s="1" t="s">
        <v>96</v>
      </c>
      <c r="D195" s="352">
        <v>-0.28145007699999997</v>
      </c>
      <c r="E195" s="174">
        <f t="shared" si="17"/>
        <v>-8.7010076999999963E-2</v>
      </c>
    </row>
    <row r="196" spans="2:5" x14ac:dyDescent="0.2">
      <c r="B196" s="30">
        <v>8</v>
      </c>
      <c r="C196" s="30" t="s">
        <v>31</v>
      </c>
      <c r="D196" s="349">
        <v>-0.31395809000000002</v>
      </c>
      <c r="E196" s="174">
        <f t="shared" si="17"/>
        <v>-0.11951809000000002</v>
      </c>
    </row>
    <row r="197" spans="2:5" x14ac:dyDescent="0.2">
      <c r="B197" s="1">
        <v>9</v>
      </c>
      <c r="C197" s="30" t="s">
        <v>33</v>
      </c>
      <c r="D197" s="352">
        <v>-0.37420222547499998</v>
      </c>
      <c r="E197" s="174">
        <f t="shared" si="17"/>
        <v>-0.17976222547499998</v>
      </c>
    </row>
    <row r="198" spans="2:5" ht="17" thickBot="1" x14ac:dyDescent="0.25">
      <c r="B198" s="30">
        <v>10</v>
      </c>
      <c r="C198" s="30" t="s">
        <v>30</v>
      </c>
      <c r="D198" s="352">
        <v>-0.37743137554999995</v>
      </c>
      <c r="E198" s="174">
        <f t="shared" si="17"/>
        <v>-0.18299137554999995</v>
      </c>
    </row>
    <row r="199" spans="2:5" ht="17" thickBot="1" x14ac:dyDescent="0.25">
      <c r="B199" s="337">
        <v>2</v>
      </c>
      <c r="C199" s="338" t="s">
        <v>81</v>
      </c>
      <c r="D199" s="412">
        <v>-0.20490000000000003</v>
      </c>
      <c r="E199" s="259">
        <f t="shared" si="17"/>
        <v>-1.0460000000000025E-2</v>
      </c>
    </row>
  </sheetData>
  <sortState ref="B7:F14">
    <sortCondition descending="1" ref="D7"/>
  </sortState>
  <mergeCells count="15">
    <mergeCell ref="B187:E187"/>
    <mergeCell ref="B117:E117"/>
    <mergeCell ref="B131:E131"/>
    <mergeCell ref="B145:E145"/>
    <mergeCell ref="B159:E159"/>
    <mergeCell ref="B173:E173"/>
    <mergeCell ref="B2:G3"/>
    <mergeCell ref="B5:F5"/>
    <mergeCell ref="B103:E103"/>
    <mergeCell ref="B89:E89"/>
    <mergeCell ref="B75:E75"/>
    <mergeCell ref="B61:E61"/>
    <mergeCell ref="B19:E19"/>
    <mergeCell ref="B47:E47"/>
    <mergeCell ref="B33:E33"/>
  </mergeCells>
  <phoneticPr fontId="27" type="noConversion"/>
  <conditionalFormatting sqref="D129">
    <cfRule type="cellIs" dxfId="25" priority="22" operator="lessThan">
      <formula>0</formula>
    </cfRule>
  </conditionalFormatting>
  <conditionalFormatting sqref="D120:D121">
    <cfRule type="cellIs" dxfId="24" priority="20" operator="lessThan">
      <formula>0</formula>
    </cfRule>
  </conditionalFormatting>
  <conditionalFormatting sqref="D128">
    <cfRule type="cellIs" dxfId="23" priority="19" operator="lessThan">
      <formula>0</formula>
    </cfRule>
  </conditionalFormatting>
  <conditionalFormatting sqref="D140:D141">
    <cfRule type="cellIs" dxfId="22" priority="16" operator="lessThan">
      <formula>0</formula>
    </cfRule>
  </conditionalFormatting>
  <conditionalFormatting sqref="D143">
    <cfRule type="cellIs" dxfId="21" priority="18" operator="lessThan">
      <formula>0</formula>
    </cfRule>
  </conditionalFormatting>
  <conditionalFormatting sqref="D135">
    <cfRule type="cellIs" dxfId="20" priority="17" operator="lessThan">
      <formula>0</formula>
    </cfRule>
  </conditionalFormatting>
  <conditionalFormatting sqref="D148">
    <cfRule type="cellIs" dxfId="19" priority="13" operator="lessThan">
      <formula>0</formula>
    </cfRule>
  </conditionalFormatting>
  <conditionalFormatting sqref="D157">
    <cfRule type="cellIs" dxfId="18" priority="15" operator="lessThan">
      <formula>0</formula>
    </cfRule>
  </conditionalFormatting>
  <conditionalFormatting sqref="D154">
    <cfRule type="cellIs" dxfId="17" priority="14" operator="lessThan">
      <formula>0</formula>
    </cfRule>
  </conditionalFormatting>
  <conditionalFormatting sqref="D166">
    <cfRule type="cellIs" dxfId="16" priority="10" operator="lessThan">
      <formula>0</formula>
    </cfRule>
  </conditionalFormatting>
  <conditionalFormatting sqref="D171">
    <cfRule type="cellIs" dxfId="15" priority="12" operator="lessThan">
      <formula>0</formula>
    </cfRule>
  </conditionalFormatting>
  <conditionalFormatting sqref="D161">
    <cfRule type="cellIs" dxfId="14" priority="11" operator="lessThan">
      <formula>0</formula>
    </cfRule>
  </conditionalFormatting>
  <conditionalFormatting sqref="D180">
    <cfRule type="cellIs" dxfId="13" priority="7" operator="lessThan">
      <formula>0</formula>
    </cfRule>
  </conditionalFormatting>
  <conditionalFormatting sqref="D185">
    <cfRule type="cellIs" dxfId="12" priority="9" operator="lessThan">
      <formula>0</formula>
    </cfRule>
  </conditionalFormatting>
  <conditionalFormatting sqref="D177">
    <cfRule type="cellIs" dxfId="11" priority="8" operator="lessThan">
      <formula>0</formula>
    </cfRule>
  </conditionalFormatting>
  <conditionalFormatting sqref="D181">
    <cfRule type="cellIs" dxfId="10" priority="6" operator="lessThan">
      <formula>0</formula>
    </cfRule>
  </conditionalFormatting>
  <conditionalFormatting sqref="D191">
    <cfRule type="cellIs" dxfId="9" priority="3" operator="lessThan">
      <formula>0</formula>
    </cfRule>
  </conditionalFormatting>
  <conditionalFormatting sqref="D199">
    <cfRule type="cellIs" dxfId="8" priority="5" operator="lessThan">
      <formula>0</formula>
    </cfRule>
  </conditionalFormatting>
  <conditionalFormatting sqref="D196">
    <cfRule type="cellIs" dxfId="7" priority="4" operator="lessThan">
      <formula>0</formula>
    </cfRule>
  </conditionalFormatting>
  <conditionalFormatting sqref="D192:D193">
    <cfRule type="cellIs" dxfId="6" priority="2" operator="lessThan">
      <formula>0</formula>
    </cfRule>
  </conditionalFormatting>
  <conditionalFormatting sqref="G51">
    <cfRule type="cellIs" dxfId="5" priority="1" operator="lessThan">
      <formula>0</formula>
    </cfRule>
  </conditionalFormatting>
  <pageMargins left="0.7" right="0.7" top="0.75" bottom="0.75" header="0.3" footer="0.3"/>
  <pageSetup scale="60" orientation="landscape" horizontalDpi="0" verticalDpi="0"/>
  <rowBreaks count="1" manualBreakCount="1">
    <brk id="60" max="6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7"/>
  <sheetViews>
    <sheetView zoomScale="110" zoomScaleNormal="110" zoomScalePageLayoutView="110" workbookViewId="0">
      <pane xSplit="1" topLeftCell="B1" activePane="topRight" state="frozen"/>
      <selection pane="topRight" activeCell="M17" sqref="M17"/>
    </sheetView>
  </sheetViews>
  <sheetFormatPr baseColWidth="10" defaultRowHeight="16" x14ac:dyDescent="0.2"/>
  <cols>
    <col min="1" max="1" width="16.83203125" style="206" customWidth="1"/>
    <col min="2" max="2" width="5.5" style="210" customWidth="1"/>
    <col min="3" max="5" width="7.1640625" customWidth="1"/>
    <col min="6" max="6" width="10.6640625" style="214" customWidth="1"/>
    <col min="7" max="7" width="9.83203125" customWidth="1"/>
    <col min="8" max="8" width="9.5" customWidth="1"/>
    <col min="9" max="9" width="11.1640625" customWidth="1"/>
    <col min="10" max="10" width="11.5" customWidth="1"/>
    <col min="11" max="11" width="7.33203125" customWidth="1"/>
    <col min="12" max="12" width="7.5" customWidth="1"/>
    <col min="13" max="13" width="11.6640625" style="224" customWidth="1"/>
    <col min="14" max="14" width="3.1640625" style="219" customWidth="1"/>
    <col min="15" max="15" width="13" style="219" customWidth="1"/>
    <col min="16" max="16" width="12" style="219" customWidth="1"/>
    <col min="17" max="17" width="11.6640625" style="220" customWidth="1"/>
  </cols>
  <sheetData>
    <row r="1" spans="1:27" ht="16" customHeight="1" x14ac:dyDescent="0.2">
      <c r="A1" s="1" t="s">
        <v>187</v>
      </c>
      <c r="C1" s="441" t="s">
        <v>186</v>
      </c>
      <c r="D1" s="441"/>
      <c r="E1" s="441"/>
      <c r="F1" s="441"/>
      <c r="G1" s="441"/>
      <c r="H1" s="441"/>
      <c r="I1" s="441"/>
      <c r="J1" s="441"/>
      <c r="K1" s="441"/>
      <c r="L1" s="441"/>
      <c r="M1" s="230"/>
      <c r="O1" s="1"/>
      <c r="P1" s="210"/>
      <c r="Q1" s="344"/>
      <c r="R1" s="344"/>
      <c r="S1" s="344"/>
      <c r="T1" s="344"/>
      <c r="U1" s="344"/>
      <c r="V1" s="344"/>
      <c r="W1" s="344"/>
      <c r="X1" s="344"/>
      <c r="Y1" s="344"/>
      <c r="Z1" s="344"/>
      <c r="AA1" s="230"/>
    </row>
    <row r="2" spans="1:27" ht="16" customHeight="1" x14ac:dyDescent="0.25">
      <c r="A2" s="246"/>
      <c r="B2" s="247"/>
      <c r="C2" s="441"/>
      <c r="D2" s="441"/>
      <c r="E2" s="441"/>
      <c r="F2" s="441"/>
      <c r="G2" s="441"/>
      <c r="H2" s="441"/>
      <c r="I2" s="441"/>
      <c r="J2" s="441"/>
      <c r="K2" s="441"/>
      <c r="L2" s="441"/>
      <c r="M2" s="230"/>
      <c r="O2" s="246"/>
      <c r="P2" s="247"/>
      <c r="Q2" s="344"/>
      <c r="R2" s="344"/>
      <c r="S2" s="344"/>
      <c r="T2" s="344"/>
      <c r="U2" s="344"/>
      <c r="V2" s="344"/>
      <c r="W2" s="344"/>
      <c r="X2" s="344"/>
      <c r="Y2" s="344"/>
      <c r="Z2" s="344"/>
      <c r="AA2" s="230"/>
    </row>
    <row r="3" spans="1:27" s="215" customFormat="1" ht="52" thickBot="1" x14ac:dyDescent="0.25">
      <c r="A3" s="245" t="s">
        <v>95</v>
      </c>
      <c r="B3" s="245" t="s">
        <v>73</v>
      </c>
      <c r="C3" s="248" t="s">
        <v>105</v>
      </c>
      <c r="D3" s="248" t="s">
        <v>115</v>
      </c>
      <c r="E3" s="248" t="s">
        <v>116</v>
      </c>
      <c r="F3" s="346" t="s">
        <v>88</v>
      </c>
      <c r="G3" s="347" t="s">
        <v>106</v>
      </c>
      <c r="H3" s="245" t="s">
        <v>89</v>
      </c>
      <c r="I3" s="245" t="s">
        <v>90</v>
      </c>
      <c r="J3" s="346" t="s">
        <v>91</v>
      </c>
      <c r="K3" s="346" t="s">
        <v>92</v>
      </c>
      <c r="L3" s="346" t="s">
        <v>93</v>
      </c>
      <c r="M3" s="348" t="s">
        <v>94</v>
      </c>
      <c r="N3" s="221"/>
      <c r="O3" s="245"/>
      <c r="P3" s="245"/>
      <c r="Q3" s="248"/>
      <c r="R3" s="248"/>
      <c r="S3" s="248"/>
      <c r="T3" s="248"/>
      <c r="U3" s="245"/>
      <c r="V3" s="245"/>
      <c r="W3" s="245"/>
      <c r="X3" s="248"/>
      <c r="Y3" s="248"/>
      <c r="Z3" s="248"/>
      <c r="AA3" s="223"/>
    </row>
    <row r="4" spans="1:27" ht="17" thickTop="1" x14ac:dyDescent="0.2">
      <c r="A4" s="205" t="s">
        <v>11</v>
      </c>
      <c r="B4" s="209">
        <f>_xlfn.RANK.AVG(E4,E$4:E$13)</f>
        <v>1</v>
      </c>
      <c r="C4" s="207">
        <f>Portfolios!BI50</f>
        <v>6.0050211175191714E-2</v>
      </c>
      <c r="D4" s="207">
        <f>[1]Portfolios!BF51</f>
        <v>3.5000000000000001E-3</v>
      </c>
      <c r="E4" s="207">
        <f>Portfolios!BI52</f>
        <v>5.6340035436078545E-2</v>
      </c>
      <c r="F4" s="213">
        <v>3.85E-2</v>
      </c>
      <c r="G4" s="207">
        <v>0.1123</v>
      </c>
      <c r="H4" s="207">
        <v>0.22270000000000001</v>
      </c>
      <c r="I4" s="352">
        <v>-0.24909999999999999</v>
      </c>
      <c r="J4" s="327">
        <v>-0.35539999999999999</v>
      </c>
      <c r="K4" s="208">
        <v>0.5</v>
      </c>
      <c r="L4">
        <v>0.72</v>
      </c>
      <c r="M4" s="224">
        <v>0.98</v>
      </c>
      <c r="O4" s="205"/>
      <c r="P4" s="209"/>
      <c r="Q4" s="207"/>
      <c r="R4" s="207"/>
      <c r="S4" s="207"/>
      <c r="T4" s="213"/>
      <c r="U4" s="207"/>
      <c r="V4" s="207"/>
      <c r="W4" s="207"/>
      <c r="X4" s="207"/>
      <c r="Y4" s="208"/>
      <c r="AA4" s="224"/>
    </row>
    <row r="5" spans="1:27" x14ac:dyDescent="0.2">
      <c r="A5" s="205" t="s">
        <v>32</v>
      </c>
      <c r="B5" s="209">
        <v>2</v>
      </c>
      <c r="C5" s="207">
        <f>Portfolios!EO50</f>
        <v>5.5151580701573222E-2</v>
      </c>
      <c r="D5" s="207">
        <f>[1]Portfolios!EH51</f>
        <v>3.0000000000000001E-3</v>
      </c>
      <c r="E5" s="207">
        <f>Portfolios!EO52</f>
        <v>5.1986125959468499E-2</v>
      </c>
      <c r="F5" s="213">
        <v>4.0899999999999999E-2</v>
      </c>
      <c r="G5" s="207">
        <v>0.10249999999999999</v>
      </c>
      <c r="H5" s="226">
        <v>0.2697</v>
      </c>
      <c r="I5" s="349">
        <v>-0.23669999999999999</v>
      </c>
      <c r="J5" s="327">
        <v>-0.3231</v>
      </c>
      <c r="K5">
        <v>0.56000000000000005</v>
      </c>
      <c r="L5">
        <v>0.82</v>
      </c>
      <c r="M5" s="224">
        <v>0.96</v>
      </c>
      <c r="O5" s="217"/>
      <c r="P5" s="236"/>
      <c r="Q5" s="237"/>
      <c r="R5" s="237"/>
      <c r="S5" s="237"/>
      <c r="T5" s="238"/>
      <c r="U5" s="237"/>
      <c r="V5" s="237"/>
      <c r="W5" s="237"/>
      <c r="X5" s="237"/>
      <c r="Y5" s="219"/>
      <c r="Z5" s="219"/>
      <c r="AA5" s="224"/>
    </row>
    <row r="6" spans="1:27" x14ac:dyDescent="0.2">
      <c r="A6" s="205" t="s">
        <v>158</v>
      </c>
      <c r="B6" s="209">
        <v>3</v>
      </c>
      <c r="C6" s="207">
        <f>Portfolios!GE50</f>
        <v>5.5132248500952441E-2</v>
      </c>
      <c r="D6" s="207">
        <f>Portfolios!GE51</f>
        <v>3.0000000000000001E-3</v>
      </c>
      <c r="E6" s="207">
        <f>Portfolios!GE52</f>
        <v>5.1966851755449586E-2</v>
      </c>
      <c r="F6" s="213">
        <v>3.6200000000000003E-2</v>
      </c>
      <c r="G6" s="207">
        <v>9.98E-2</v>
      </c>
      <c r="H6" s="304">
        <v>0.2177</v>
      </c>
      <c r="I6" s="349">
        <v>-0.20860000000000001</v>
      </c>
      <c r="J6" s="327">
        <v>-0.30590000000000001</v>
      </c>
      <c r="K6">
        <v>0.53</v>
      </c>
      <c r="L6" s="208">
        <v>0.77</v>
      </c>
      <c r="M6" s="225">
        <v>0.96</v>
      </c>
      <c r="N6" s="222"/>
    </row>
    <row r="7" spans="1:27" x14ac:dyDescent="0.2">
      <c r="A7" s="217" t="s">
        <v>96</v>
      </c>
      <c r="B7" s="236">
        <v>4</v>
      </c>
      <c r="C7" s="237">
        <f>Portfolios!AM50</f>
        <v>5.4724251001929458E-2</v>
      </c>
      <c r="D7" s="237">
        <f>[1]Portfolios!AK51</f>
        <v>2.5000000000000001E-3</v>
      </c>
      <c r="E7" s="237">
        <f>Portfolios!AM52</f>
        <v>5.2087440374424636E-2</v>
      </c>
      <c r="F7" s="238">
        <v>3.6299999999999999E-2</v>
      </c>
      <c r="G7" s="237">
        <v>0.1255</v>
      </c>
      <c r="H7" s="176">
        <v>0.2823</v>
      </c>
      <c r="I7" s="352">
        <v>-0.27960000000000002</v>
      </c>
      <c r="J7" s="353">
        <v>-0.38469999999999999</v>
      </c>
      <c r="K7" s="219">
        <v>0.44</v>
      </c>
      <c r="L7" s="219">
        <v>0.64</v>
      </c>
      <c r="M7" s="224">
        <v>0.96</v>
      </c>
      <c r="O7" s="205"/>
      <c r="P7" s="209"/>
      <c r="Q7" s="207"/>
      <c r="R7" s="207"/>
      <c r="S7" s="207"/>
      <c r="T7" s="213"/>
      <c r="U7" s="207"/>
      <c r="V7" s="207"/>
      <c r="W7" s="207"/>
      <c r="X7" s="207"/>
      <c r="AA7" s="224"/>
    </row>
    <row r="8" spans="1:27" x14ac:dyDescent="0.2">
      <c r="A8" s="205" t="s">
        <v>108</v>
      </c>
      <c r="B8" s="209">
        <v>5</v>
      </c>
      <c r="C8" s="207">
        <f>Portfolios!DS50</f>
        <v>5.3825777746851156E-2</v>
      </c>
      <c r="D8" s="207">
        <f>[1]Portfolios!DM51</f>
        <v>2.5000000000000001E-3</v>
      </c>
      <c r="E8" s="207">
        <f>Portfolios!DS52</f>
        <v>5.119121330248403E-2</v>
      </c>
      <c r="F8" s="213">
        <v>3.61E-2</v>
      </c>
      <c r="G8" s="207">
        <v>0.1017</v>
      </c>
      <c r="H8" s="304">
        <v>0.2417</v>
      </c>
      <c r="I8" s="349">
        <v>-0.2152</v>
      </c>
      <c r="J8" s="327">
        <v>-0.30890000000000001</v>
      </c>
      <c r="K8" s="208">
        <v>0.52</v>
      </c>
      <c r="L8" s="431">
        <v>0.76</v>
      </c>
      <c r="M8" s="224">
        <v>0.95</v>
      </c>
      <c r="O8" s="205"/>
      <c r="P8" s="209"/>
      <c r="Q8" s="207"/>
      <c r="R8" s="207"/>
      <c r="S8" s="207"/>
      <c r="T8" s="213"/>
      <c r="U8" s="207"/>
      <c r="V8" s="207"/>
      <c r="W8" s="207"/>
      <c r="X8" s="207"/>
      <c r="AA8" s="224"/>
    </row>
    <row r="9" spans="1:27" x14ac:dyDescent="0.2">
      <c r="A9" s="217" t="s">
        <v>167</v>
      </c>
      <c r="B9" s="236">
        <v>6</v>
      </c>
      <c r="C9" s="237">
        <f>Portfolios!HS50</f>
        <v>5.2964734417512149E-2</v>
      </c>
      <c r="D9" s="237">
        <f>Portfolios!HR51</f>
        <v>4.0000000000000001E-3</v>
      </c>
      <c r="E9" s="237">
        <f>Portfolios!HS52</f>
        <v>4.8752875479842098E-2</v>
      </c>
      <c r="F9" s="213">
        <v>3.5200000000000002E-2</v>
      </c>
      <c r="G9" s="207">
        <v>0.1091</v>
      </c>
      <c r="H9" s="304">
        <v>0.24740000000000001</v>
      </c>
      <c r="I9" s="349">
        <v>-0.2407</v>
      </c>
      <c r="J9" s="327">
        <v>-0.34589999999999999</v>
      </c>
      <c r="K9" s="208">
        <v>0.48</v>
      </c>
      <c r="L9">
        <v>0.69</v>
      </c>
      <c r="M9" s="224">
        <v>0.97</v>
      </c>
      <c r="O9" s="205"/>
      <c r="P9" s="209"/>
      <c r="Q9" s="207"/>
      <c r="R9" s="207"/>
      <c r="S9" s="207"/>
      <c r="T9" s="213"/>
      <c r="U9" s="207"/>
      <c r="V9" s="207"/>
      <c r="W9" s="207"/>
      <c r="X9" s="207"/>
      <c r="Y9" s="208"/>
      <c r="AA9" s="224"/>
    </row>
    <row r="10" spans="1:27" x14ac:dyDescent="0.2">
      <c r="A10" s="205" t="s">
        <v>31</v>
      </c>
      <c r="B10" s="209">
        <v>7</v>
      </c>
      <c r="C10" s="207">
        <f>Portfolios!CY50</f>
        <v>4.9586167461940889E-2</v>
      </c>
      <c r="D10" s="207">
        <f>[1]Portfolios!CT51</f>
        <v>0</v>
      </c>
      <c r="E10" s="207">
        <f>Portfolios!CY52</f>
        <v>4.9586167461940889E-2</v>
      </c>
      <c r="F10" s="213">
        <v>3.2000000000000001E-2</v>
      </c>
      <c r="G10" s="207">
        <v>0.14199999999999999</v>
      </c>
      <c r="H10" s="304">
        <v>0.3054</v>
      </c>
      <c r="I10" s="349">
        <v>-0.31390000000000001</v>
      </c>
      <c r="J10" s="349">
        <v>-0.43519999999999998</v>
      </c>
      <c r="K10" s="431">
        <v>0.38</v>
      </c>
      <c r="L10" s="208">
        <v>0.54</v>
      </c>
      <c r="M10" s="225">
        <v>0.95</v>
      </c>
      <c r="O10" s="205"/>
      <c r="P10" s="209"/>
      <c r="Q10" s="207"/>
      <c r="R10" s="207"/>
      <c r="S10" s="207"/>
      <c r="T10" s="213"/>
      <c r="U10" s="207"/>
      <c r="V10" s="207"/>
      <c r="W10" s="207"/>
      <c r="X10" s="207"/>
      <c r="Y10" s="208"/>
      <c r="AA10" s="224"/>
    </row>
    <row r="11" spans="1:27" x14ac:dyDescent="0.2">
      <c r="A11" s="205" t="s">
        <v>162</v>
      </c>
      <c r="B11" s="209">
        <v>8</v>
      </c>
      <c r="C11" s="207">
        <f>Portfolios!GY50</f>
        <v>4.8944604713391016E-2</v>
      </c>
      <c r="D11" s="207">
        <f>Portfolios!GY51</f>
        <v>0</v>
      </c>
      <c r="E11" s="207">
        <f>Portfolios!GY52</f>
        <v>4.8944604713391016E-2</v>
      </c>
      <c r="F11" s="213">
        <v>5.0500000000000003E-2</v>
      </c>
      <c r="G11" s="207">
        <v>9.35E-2</v>
      </c>
      <c r="H11" s="304">
        <v>0.1923</v>
      </c>
      <c r="I11" s="349">
        <v>-0.19439999999999999</v>
      </c>
      <c r="J11" s="327">
        <v>-0.28860000000000002</v>
      </c>
      <c r="K11" s="208">
        <v>0.7</v>
      </c>
      <c r="L11">
        <v>1.03</v>
      </c>
      <c r="M11" s="224">
        <v>0.99</v>
      </c>
    </row>
    <row r="12" spans="1:27" x14ac:dyDescent="0.2">
      <c r="A12" s="217" t="s">
        <v>33</v>
      </c>
      <c r="B12" s="236">
        <v>9</v>
      </c>
      <c r="C12" s="237">
        <f>Portfolios!FK50</f>
        <v>4.7146653496580537E-2</v>
      </c>
      <c r="D12" s="237">
        <f>[1]Portfolios!FC51</f>
        <v>2.5000000000000001E-3</v>
      </c>
      <c r="E12" s="237">
        <f>Portfolios!FK52</f>
        <v>4.4528786862839086E-2</v>
      </c>
      <c r="F12" s="238">
        <v>3.1199999999999999E-2</v>
      </c>
      <c r="G12" s="237">
        <v>0.16589999999999999</v>
      </c>
      <c r="H12" s="176">
        <v>0.37180000000000002</v>
      </c>
      <c r="I12" s="352">
        <v>-0.37259999999999999</v>
      </c>
      <c r="J12" s="353">
        <v>-0.49149999999999999</v>
      </c>
      <c r="K12" s="222">
        <v>0.34</v>
      </c>
      <c r="L12" s="219">
        <v>0.48</v>
      </c>
      <c r="M12" s="224">
        <v>0.94</v>
      </c>
      <c r="O12" s="205"/>
      <c r="P12" s="209"/>
      <c r="Q12" s="207"/>
      <c r="R12" s="207"/>
      <c r="S12" s="207"/>
      <c r="T12" s="213"/>
      <c r="U12" s="207"/>
      <c r="V12" s="207"/>
      <c r="W12" s="207"/>
      <c r="X12" s="207"/>
      <c r="Z12" s="208"/>
      <c r="AA12" s="225"/>
    </row>
    <row r="13" spans="1:27" s="234" customFormat="1" ht="17" thickBot="1" x14ac:dyDescent="0.25">
      <c r="A13" s="231" t="s">
        <v>30</v>
      </c>
      <c r="B13" s="232">
        <v>10</v>
      </c>
      <c r="C13" s="233">
        <f>Portfolios!CC50</f>
        <v>4.3547981065844565E-2</v>
      </c>
      <c r="D13" s="233">
        <f>[1]Portfolios!BY51</f>
        <v>5.0000000000000001E-3</v>
      </c>
      <c r="E13" s="271">
        <f>Portfolios!CC52</f>
        <v>3.8330241160515345E-2</v>
      </c>
      <c r="F13" s="272">
        <v>2.6499999999999999E-2</v>
      </c>
      <c r="G13" s="233">
        <v>0.1552</v>
      </c>
      <c r="H13" s="342">
        <v>0.35310000000000002</v>
      </c>
      <c r="I13" s="354">
        <v>-0.37430000000000002</v>
      </c>
      <c r="J13" s="355">
        <v>-0.4874</v>
      </c>
      <c r="K13" s="234">
        <v>0.33</v>
      </c>
      <c r="L13" s="234">
        <v>0.46</v>
      </c>
      <c r="M13" s="235">
        <v>0.94</v>
      </c>
      <c r="O13" s="231"/>
      <c r="P13" s="232"/>
      <c r="Q13" s="233"/>
      <c r="R13" s="233"/>
      <c r="S13" s="271"/>
      <c r="T13" s="272"/>
      <c r="U13" s="233"/>
      <c r="V13" s="233"/>
      <c r="W13" s="233"/>
      <c r="X13" s="233"/>
      <c r="AA13" s="235"/>
    </row>
    <row r="14" spans="1:27" s="219" customFormat="1" x14ac:dyDescent="0.2">
      <c r="A14" s="217"/>
      <c r="B14" s="236"/>
      <c r="C14" s="237"/>
      <c r="D14" s="237"/>
      <c r="E14" s="237"/>
      <c r="F14" s="238"/>
      <c r="G14" s="237"/>
      <c r="H14" s="237"/>
      <c r="I14" s="237"/>
      <c r="J14" s="237"/>
      <c r="K14" s="222"/>
      <c r="M14" s="224"/>
      <c r="O14" s="217"/>
      <c r="P14" s="236"/>
      <c r="Q14" s="237"/>
      <c r="R14" s="237"/>
      <c r="S14" s="237"/>
      <c r="T14" s="238"/>
      <c r="U14" s="237"/>
      <c r="V14" s="237"/>
      <c r="W14" s="237"/>
      <c r="X14" s="237"/>
      <c r="Y14" s="222"/>
      <c r="AA14" s="224"/>
    </row>
    <row r="15" spans="1:27" ht="17" thickBot="1" x14ac:dyDescent="0.25">
      <c r="A15" s="239" t="s">
        <v>117</v>
      </c>
      <c r="B15" s="239"/>
      <c r="C15" s="239"/>
      <c r="D15" s="239"/>
      <c r="E15" s="239"/>
      <c r="F15" s="239"/>
      <c r="G15" s="239"/>
      <c r="H15" s="239"/>
      <c r="I15" s="239"/>
      <c r="J15" s="239"/>
      <c r="K15" s="239"/>
      <c r="L15" s="239"/>
      <c r="M15" s="241"/>
      <c r="O15" s="239"/>
      <c r="P15" s="239"/>
      <c r="Q15" s="239"/>
      <c r="R15" s="239"/>
      <c r="S15" s="239"/>
      <c r="T15" s="239"/>
      <c r="U15" s="239"/>
      <c r="V15" s="239"/>
      <c r="W15" s="239"/>
      <c r="X15" s="239"/>
      <c r="Y15" s="239"/>
      <c r="Z15" s="239"/>
      <c r="AA15" s="241"/>
    </row>
    <row r="16" spans="1:27" ht="17" thickTop="1" x14ac:dyDescent="0.2">
      <c r="A16" s="205" t="s">
        <v>119</v>
      </c>
      <c r="B16" s="210">
        <f>_xlfn.RANK.AVG(E16,E$16:E$19)</f>
        <v>1</v>
      </c>
      <c r="C16" s="207">
        <v>0.10340000000000001</v>
      </c>
      <c r="D16" s="207">
        <v>0</v>
      </c>
      <c r="E16" s="207">
        <f>C16-D16</f>
        <v>0.10340000000000001</v>
      </c>
      <c r="F16" s="240">
        <v>6.0299999999999999E-2</v>
      </c>
      <c r="G16" s="207">
        <v>0.15129999999999999</v>
      </c>
      <c r="H16" s="207">
        <v>0.3231</v>
      </c>
      <c r="I16" s="327">
        <v>-0.36809999999999998</v>
      </c>
      <c r="J16" s="327">
        <v>-0.48230000000000001</v>
      </c>
      <c r="K16" s="208">
        <v>0.54</v>
      </c>
      <c r="L16" s="208">
        <v>0.78</v>
      </c>
      <c r="M16" s="225">
        <v>1</v>
      </c>
      <c r="O16" s="205"/>
      <c r="P16" s="210"/>
      <c r="Q16" s="207"/>
      <c r="R16" s="207"/>
      <c r="S16" s="207"/>
      <c r="T16" s="240"/>
      <c r="U16" s="207"/>
      <c r="V16" s="207"/>
      <c r="W16" s="207"/>
      <c r="X16" s="207"/>
      <c r="Y16" s="208"/>
      <c r="Z16" s="208"/>
      <c r="AA16" s="225"/>
    </row>
    <row r="17" spans="1:27" x14ac:dyDescent="0.2">
      <c r="A17" s="249" t="s">
        <v>81</v>
      </c>
      <c r="B17" s="250">
        <v>2</v>
      </c>
      <c r="C17" s="251">
        <f>Portfolios!S50</f>
        <v>5.5901872380885509E-2</v>
      </c>
      <c r="D17" s="251">
        <f>[1]Portfolios!R51</f>
        <v>0</v>
      </c>
      <c r="E17" s="251">
        <f>Portfolios!S52</f>
        <v>5.5901872380885509E-2</v>
      </c>
      <c r="F17" s="252">
        <v>3.7600000000000001E-2</v>
      </c>
      <c r="G17" s="251">
        <v>9.7500000000000003E-2</v>
      </c>
      <c r="H17" s="251">
        <v>0.20449999999999999</v>
      </c>
      <c r="I17" s="430">
        <v>-0.20490000000000003</v>
      </c>
      <c r="J17" s="430">
        <v>-0.30409999999999998</v>
      </c>
      <c r="K17" s="253">
        <v>0.55000000000000004</v>
      </c>
      <c r="L17" s="253">
        <v>0.8</v>
      </c>
      <c r="M17" s="254">
        <v>0.96</v>
      </c>
      <c r="O17" s="249"/>
      <c r="P17" s="250"/>
      <c r="Q17" s="251"/>
      <c r="R17" s="251"/>
      <c r="S17" s="251"/>
      <c r="T17" s="252"/>
      <c r="U17" s="251"/>
      <c r="V17" s="251"/>
      <c r="W17" s="251"/>
      <c r="X17" s="251"/>
      <c r="Y17" s="253"/>
      <c r="Z17" s="253"/>
      <c r="AA17" s="254"/>
    </row>
    <row r="18" spans="1:27" x14ac:dyDescent="0.2">
      <c r="A18" s="263" t="s">
        <v>118</v>
      </c>
      <c r="B18" s="264">
        <f>_xlfn.RANK.AVG(E18,E$16:E$19)</f>
        <v>3</v>
      </c>
      <c r="C18" s="265">
        <f>AVERAGE(C4:C13)</f>
        <v>5.2107421028176712E-2</v>
      </c>
      <c r="D18" s="265">
        <f t="shared" ref="D18:M18" si="0">AVERAGE(D4:D13)</f>
        <v>2.6000000000000003E-3</v>
      </c>
      <c r="E18" s="265">
        <f t="shared" si="0"/>
        <v>4.9371434250643373E-2</v>
      </c>
      <c r="F18" s="351">
        <f t="shared" si="0"/>
        <v>3.6339999999999997E-2</v>
      </c>
      <c r="G18" s="265">
        <f t="shared" si="0"/>
        <v>0.12075</v>
      </c>
      <c r="H18" s="265">
        <f t="shared" si="0"/>
        <v>0.27040999999999998</v>
      </c>
      <c r="I18" s="388">
        <f t="shared" si="0"/>
        <v>-0.26850999999999997</v>
      </c>
      <c r="J18" s="388">
        <f t="shared" si="0"/>
        <v>-0.37265999999999999</v>
      </c>
      <c r="K18" s="266">
        <f t="shared" si="0"/>
        <v>0.47800000000000004</v>
      </c>
      <c r="L18" s="266">
        <f t="shared" si="0"/>
        <v>0.69100000000000006</v>
      </c>
      <c r="M18" s="266">
        <f t="shared" si="0"/>
        <v>0.96</v>
      </c>
      <c r="O18" s="263"/>
      <c r="P18" s="264"/>
      <c r="Q18" s="265"/>
      <c r="R18" s="265"/>
      <c r="S18" s="265"/>
      <c r="T18" s="265"/>
      <c r="U18" s="265"/>
      <c r="V18" s="265"/>
      <c r="W18" s="265"/>
      <c r="X18" s="265"/>
      <c r="Y18" s="266"/>
      <c r="Z18" s="266"/>
      <c r="AA18" s="266"/>
    </row>
    <row r="19" spans="1:27" x14ac:dyDescent="0.2">
      <c r="A19" s="205" t="s">
        <v>120</v>
      </c>
      <c r="B19" s="210">
        <f>_xlfn.RANK.AVG(E19,E$16:E$19)</f>
        <v>4</v>
      </c>
      <c r="C19" s="207">
        <v>1.35E-2</v>
      </c>
      <c r="D19" s="207">
        <v>0</v>
      </c>
      <c r="E19" s="207">
        <f>C19-D19</f>
        <v>1.35E-2</v>
      </c>
      <c r="F19" s="240">
        <v>-3.0999999999999999E-3</v>
      </c>
      <c r="G19" s="207">
        <v>0.1149</v>
      </c>
      <c r="H19" s="207">
        <v>0.251</v>
      </c>
      <c r="I19" s="327">
        <v>-9.3799999999999994E-2</v>
      </c>
      <c r="J19" s="327">
        <v>-0.18759999999999999</v>
      </c>
      <c r="K19" s="208">
        <v>0.13</v>
      </c>
      <c r="L19" s="208">
        <v>0.18</v>
      </c>
      <c r="M19" s="225">
        <v>0.8</v>
      </c>
      <c r="O19" s="205"/>
      <c r="P19" s="210"/>
      <c r="Q19" s="207"/>
      <c r="R19" s="207"/>
      <c r="S19" s="207"/>
      <c r="T19" s="240"/>
      <c r="U19" s="207"/>
      <c r="V19" s="207"/>
      <c r="W19" s="207"/>
      <c r="X19" s="207"/>
      <c r="Y19" s="208"/>
      <c r="Z19" s="208"/>
      <c r="AA19" s="225"/>
    </row>
    <row r="20" spans="1:27" x14ac:dyDescent="0.2">
      <c r="A20" s="205"/>
    </row>
    <row r="21" spans="1:27" x14ac:dyDescent="0.2">
      <c r="C21" s="217" t="s">
        <v>107</v>
      </c>
      <c r="Q21" s="217"/>
    </row>
    <row r="22" spans="1:27" x14ac:dyDescent="0.2">
      <c r="O22" s="205"/>
      <c r="P22" s="210"/>
      <c r="Q22"/>
      <c r="T22" s="214"/>
      <c r="AA22" s="224"/>
    </row>
    <row r="23" spans="1:27" x14ac:dyDescent="0.2">
      <c r="A23" s="216"/>
      <c r="G23" s="210"/>
      <c r="O23" s="206"/>
      <c r="P23" s="210"/>
      <c r="Q23" s="217"/>
      <c r="T23" s="214"/>
      <c r="AA23" s="224"/>
    </row>
    <row r="24" spans="1:27" x14ac:dyDescent="0.2">
      <c r="A24" s="216"/>
    </row>
    <row r="25" spans="1:27" x14ac:dyDescent="0.2">
      <c r="A25" s="216"/>
    </row>
    <row r="26" spans="1:27" x14ac:dyDescent="0.2">
      <c r="A26" s="216"/>
    </row>
    <row r="27" spans="1:27" x14ac:dyDescent="0.2">
      <c r="A27" s="216"/>
    </row>
  </sheetData>
  <sortState ref="A4:M10">
    <sortCondition ref="B4:B10"/>
  </sortState>
  <mergeCells count="1">
    <mergeCell ref="C1:L2"/>
  </mergeCells>
  <phoneticPr fontId="27" type="noConversion"/>
  <conditionalFormatting sqref="H5 H6:I6 H8:I8 H10:I11">
    <cfRule type="cellIs" dxfId="4" priority="8" operator="lessThan">
      <formula>0</formula>
    </cfRule>
  </conditionalFormatting>
  <conditionalFormatting sqref="I5">
    <cfRule type="cellIs" dxfId="3" priority="7" operator="lessThan">
      <formula>0</formula>
    </cfRule>
  </conditionalFormatting>
  <conditionalFormatting sqref="H9:I9">
    <cfRule type="cellIs" dxfId="2" priority="2" operator="lessThan">
      <formula>0</formula>
    </cfRule>
  </conditionalFormatting>
  <conditionalFormatting sqref="J10">
    <cfRule type="cellIs" dxfId="1" priority="1" operator="lessThan">
      <formula>0</formula>
    </cfRule>
  </conditionalFormatting>
  <pageMargins left="0.7" right="0.7" top="0.75" bottom="0.75" header="0.3" footer="0.3"/>
  <pageSetup scale="55" orientation="landscape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6"/>
  <sheetViews>
    <sheetView workbookViewId="0">
      <selection activeCell="D16" sqref="D16"/>
    </sheetView>
  </sheetViews>
  <sheetFormatPr baseColWidth="10" defaultRowHeight="16" x14ac:dyDescent="0.2"/>
  <cols>
    <col min="5" max="5" width="3.33203125" customWidth="1"/>
    <col min="9" max="9" width="3.5" customWidth="1"/>
    <col min="13" max="13" width="3.1640625" customWidth="1"/>
    <col min="17" max="17" width="3.33203125" customWidth="1"/>
    <col min="21" max="21" width="3.6640625" customWidth="1"/>
    <col min="25" max="25" width="3.5" customWidth="1"/>
    <col min="29" max="29" width="3.6640625" customWidth="1"/>
    <col min="33" max="33" width="3.83203125" customWidth="1"/>
    <col min="37" max="37" width="3.6640625" customWidth="1"/>
    <col min="41" max="41" width="3.6640625" customWidth="1"/>
  </cols>
  <sheetData>
    <row r="1" spans="1:44" x14ac:dyDescent="0.2">
      <c r="A1" s="420" t="s">
        <v>176</v>
      </c>
    </row>
    <row r="2" spans="1:44" x14ac:dyDescent="0.2">
      <c r="B2" s="421" t="s">
        <v>0</v>
      </c>
      <c r="F2" s="421" t="s">
        <v>96</v>
      </c>
      <c r="J2" s="421" t="s">
        <v>11</v>
      </c>
      <c r="N2" s="421" t="s">
        <v>30</v>
      </c>
      <c r="R2" s="421" t="s">
        <v>31</v>
      </c>
      <c r="V2" s="421" t="s">
        <v>181</v>
      </c>
      <c r="Z2" s="421" t="s">
        <v>32</v>
      </c>
      <c r="AD2" s="421" t="s">
        <v>33</v>
      </c>
      <c r="AH2" s="421" t="s">
        <v>158</v>
      </c>
      <c r="AL2" s="421" t="s">
        <v>162</v>
      </c>
      <c r="AP2" s="421" t="s">
        <v>167</v>
      </c>
    </row>
    <row r="3" spans="1:44" x14ac:dyDescent="0.2">
      <c r="B3" s="422" t="s">
        <v>177</v>
      </c>
      <c r="C3" s="422" t="s">
        <v>178</v>
      </c>
      <c r="D3" s="422" t="s">
        <v>179</v>
      </c>
      <c r="F3" s="422" t="s">
        <v>180</v>
      </c>
      <c r="G3" s="422" t="s">
        <v>178</v>
      </c>
      <c r="H3" s="422" t="s">
        <v>179</v>
      </c>
      <c r="J3" s="422" t="s">
        <v>180</v>
      </c>
      <c r="K3" s="422" t="s">
        <v>178</v>
      </c>
      <c r="L3" s="422" t="s">
        <v>179</v>
      </c>
      <c r="N3" s="422" t="s">
        <v>180</v>
      </c>
      <c r="O3" s="422" t="s">
        <v>178</v>
      </c>
      <c r="P3" s="422" t="s">
        <v>179</v>
      </c>
      <c r="R3" s="422" t="s">
        <v>180</v>
      </c>
      <c r="S3" s="422" t="s">
        <v>178</v>
      </c>
      <c r="T3" s="422" t="s">
        <v>179</v>
      </c>
      <c r="V3" s="422" t="s">
        <v>180</v>
      </c>
      <c r="W3" s="422" t="s">
        <v>178</v>
      </c>
      <c r="X3" s="422" t="s">
        <v>179</v>
      </c>
      <c r="Z3" s="422" t="s">
        <v>180</v>
      </c>
      <c r="AA3" s="422" t="s">
        <v>178</v>
      </c>
      <c r="AB3" s="422" t="s">
        <v>179</v>
      </c>
      <c r="AD3" s="422" t="s">
        <v>180</v>
      </c>
      <c r="AE3" s="422" t="s">
        <v>178</v>
      </c>
      <c r="AF3" s="422" t="s">
        <v>179</v>
      </c>
      <c r="AH3" s="422" t="s">
        <v>180</v>
      </c>
      <c r="AI3" s="422" t="s">
        <v>178</v>
      </c>
      <c r="AJ3" s="422" t="s">
        <v>179</v>
      </c>
      <c r="AL3" s="422" t="s">
        <v>180</v>
      </c>
      <c r="AM3" s="422" t="s">
        <v>178</v>
      </c>
      <c r="AN3" s="422" t="s">
        <v>179</v>
      </c>
      <c r="AP3" s="422" t="s">
        <v>180</v>
      </c>
      <c r="AQ3" s="422" t="s">
        <v>178</v>
      </c>
      <c r="AR3" s="422" t="s">
        <v>179</v>
      </c>
    </row>
    <row r="4" spans="1:44" x14ac:dyDescent="0.2">
      <c r="A4" s="419">
        <v>2007</v>
      </c>
      <c r="B4" s="207">
        <f>[2]Portfolios!G51</f>
        <v>0</v>
      </c>
      <c r="C4" s="207">
        <v>0</v>
      </c>
      <c r="D4" s="423">
        <f>1000+(1000*C4)</f>
        <v>1000</v>
      </c>
      <c r="F4" s="207">
        <f>[2]Portfolios!K51</f>
        <v>0</v>
      </c>
      <c r="G4" s="207">
        <v>0</v>
      </c>
      <c r="H4" s="423">
        <f>1000+(1000*G4)</f>
        <v>1000</v>
      </c>
      <c r="J4" s="207">
        <f>[2]Portfolios!O51</f>
        <v>0</v>
      </c>
      <c r="K4" s="207">
        <v>0</v>
      </c>
      <c r="L4" s="423">
        <f>1000+(1000*K4)</f>
        <v>1000</v>
      </c>
      <c r="N4" s="207">
        <f>[2]Portfolios!S51</f>
        <v>0</v>
      </c>
      <c r="O4" s="207">
        <v>0</v>
      </c>
      <c r="P4" s="423">
        <f>1000+(1000*O4)</f>
        <v>1000</v>
      </c>
      <c r="R4" s="207">
        <f>[2]Portfolios!W51</f>
        <v>0</v>
      </c>
      <c r="S4" s="207">
        <v>0</v>
      </c>
      <c r="T4" s="423">
        <f>1000+(1000*S4)</f>
        <v>1000</v>
      </c>
      <c r="V4" s="207">
        <v>0</v>
      </c>
      <c r="W4" s="207">
        <v>0</v>
      </c>
      <c r="X4" s="423">
        <f>1000+(1000*W4)</f>
        <v>1000</v>
      </c>
      <c r="Z4" s="207">
        <v>0</v>
      </c>
      <c r="AA4" s="207">
        <v>0</v>
      </c>
      <c r="AB4" s="423">
        <f>1000+(1000*AA4)</f>
        <v>1000</v>
      </c>
      <c r="AD4" s="207">
        <v>0</v>
      </c>
      <c r="AE4" s="207">
        <v>0</v>
      </c>
      <c r="AF4" s="423">
        <f>1000+(1000*AE4)</f>
        <v>1000</v>
      </c>
      <c r="AH4" s="207">
        <v>0</v>
      </c>
      <c r="AI4" s="207">
        <v>0</v>
      </c>
      <c r="AJ4" s="423">
        <f>1000+(1000*AI4)</f>
        <v>1000</v>
      </c>
      <c r="AL4" s="207">
        <v>0</v>
      </c>
      <c r="AM4" s="207">
        <v>0</v>
      </c>
      <c r="AN4" s="423">
        <f>1000+(1000*AM4)</f>
        <v>1000</v>
      </c>
      <c r="AP4" s="207">
        <v>0</v>
      </c>
      <c r="AQ4" s="207">
        <v>0</v>
      </c>
      <c r="AR4" s="423">
        <f>1000+(1000*AQ4)</f>
        <v>1000</v>
      </c>
    </row>
    <row r="5" spans="1:44" x14ac:dyDescent="0.2">
      <c r="A5" s="416">
        <v>2008</v>
      </c>
      <c r="B5" s="327">
        <f>Portfolios!G52</f>
        <v>-0.20490000000000003</v>
      </c>
      <c r="C5" s="424">
        <f>B5</f>
        <v>-0.20490000000000003</v>
      </c>
      <c r="D5" s="423">
        <f>1000+(1000*C5)</f>
        <v>795.09999999999991</v>
      </c>
      <c r="F5" s="327">
        <f>Portfolios!AA52</f>
        <v>-0.28145007699999997</v>
      </c>
      <c r="G5" s="424">
        <f>F5</f>
        <v>-0.28145007699999997</v>
      </c>
      <c r="H5" s="423">
        <f>1000+(1000*G5)</f>
        <v>718.54992300000004</v>
      </c>
      <c r="J5" s="327">
        <f>Portfolios!AW52</f>
        <v>-0.25171453780999997</v>
      </c>
      <c r="K5" s="424">
        <f>J5</f>
        <v>-0.25171453780999997</v>
      </c>
      <c r="L5" s="423">
        <f>1000+(1000*K5)</f>
        <v>748.28546219000009</v>
      </c>
      <c r="N5" s="327">
        <f>Portfolios!BQ52</f>
        <v>-0.37743137554999995</v>
      </c>
      <c r="O5" s="424">
        <f>N5</f>
        <v>-0.37743137554999995</v>
      </c>
      <c r="P5" s="423">
        <f>1000+(1000*O5)</f>
        <v>622.56862445000002</v>
      </c>
      <c r="R5" s="327">
        <f>Portfolios!CM52</f>
        <v>-0.31395809000000002</v>
      </c>
      <c r="S5" s="424">
        <f>R5</f>
        <v>-0.31395809000000002</v>
      </c>
      <c r="T5" s="423">
        <f>1000+(1000*S5)</f>
        <v>686.04190999999992</v>
      </c>
      <c r="V5" s="327">
        <f>Portfolios!DG52</f>
        <v>-0.21712509250000001</v>
      </c>
      <c r="W5" s="424">
        <f>V5</f>
        <v>-0.21712509250000001</v>
      </c>
      <c r="X5" s="423">
        <f>1000+(1000*W5)</f>
        <v>782.87490750000006</v>
      </c>
      <c r="Z5" s="327">
        <f>Portfolios!EC52</f>
        <v>-0.23900263168999999</v>
      </c>
      <c r="AA5" s="424">
        <f>Z5</f>
        <v>-0.23900263168999999</v>
      </c>
      <c r="AB5" s="423">
        <f>1000+(1000*AA5)</f>
        <v>760.99736830999996</v>
      </c>
      <c r="AD5" s="327">
        <f>Portfolios!EY52</f>
        <v>-0.37420222547499998</v>
      </c>
      <c r="AE5" s="424">
        <f>AD5</f>
        <v>-0.37420222547499998</v>
      </c>
      <c r="AF5" s="423">
        <f>1000+(1000*AE5)</f>
        <v>625.79777452500002</v>
      </c>
      <c r="AH5" s="327">
        <f>Portfolios!FS52</f>
        <v>-0.210985167</v>
      </c>
      <c r="AI5" s="424">
        <f>AH5</f>
        <v>-0.210985167</v>
      </c>
      <c r="AJ5" s="423">
        <f>1000+(1000*AI5)</f>
        <v>789.01483299999995</v>
      </c>
      <c r="AL5" s="327">
        <f>Portfolios!GM52</f>
        <v>-0.19444</v>
      </c>
      <c r="AM5" s="424">
        <f>AL5</f>
        <v>-0.19444</v>
      </c>
      <c r="AN5" s="423">
        <f>1000+(1000*AM5)</f>
        <v>805.56</v>
      </c>
      <c r="AP5" s="327">
        <f>Portfolios!HG52</f>
        <v>-0.24369736000000003</v>
      </c>
      <c r="AQ5" s="424">
        <f>AP5</f>
        <v>-0.24369736000000003</v>
      </c>
      <c r="AR5" s="423">
        <f>1000+(1000*AQ5)</f>
        <v>756.30264</v>
      </c>
    </row>
    <row r="6" spans="1:44" x14ac:dyDescent="0.2">
      <c r="A6" s="416">
        <v>2009</v>
      </c>
      <c r="B6" s="207">
        <f>Portfolios!H52</f>
        <v>0.20455999999999999</v>
      </c>
      <c r="C6" s="424">
        <f>((1+C5)*(1+B6))-1</f>
        <v>-4.2254344000000055E-2</v>
      </c>
      <c r="D6" s="423">
        <f t="shared" ref="D6:D16" si="0">1000+(1000*C6)</f>
        <v>957.74565599999994</v>
      </c>
      <c r="F6" s="207">
        <f>Portfolios!AB52</f>
        <v>0.27912357650000003</v>
      </c>
      <c r="G6" s="424">
        <f>((1+G5)*(1+F6))-1</f>
        <v>-8.0885852598440278E-2</v>
      </c>
      <c r="H6" s="423">
        <f t="shared" ref="H6:H16" si="1">1000+(1000*G6)</f>
        <v>919.11414740155976</v>
      </c>
      <c r="J6" s="207">
        <f>Portfolios!AX52</f>
        <v>0.21664408944999999</v>
      </c>
      <c r="K6" s="424">
        <f>((1+K5)*(1+J6))-1</f>
        <v>-8.9602915205175049E-2</v>
      </c>
      <c r="L6" s="423">
        <f t="shared" ref="L6:L16" si="2">1000+(1000*K6)</f>
        <v>910.39708479482499</v>
      </c>
      <c r="N6" s="207">
        <f>Portfolios!BR52</f>
        <v>0.34635777304999998</v>
      </c>
      <c r="O6" s="424">
        <f>((1+O5)*(1+N6))-1</f>
        <v>-0.16179989321469612</v>
      </c>
      <c r="P6" s="423">
        <f t="shared" ref="P6:P16" si="3">1000+(1000*O6)</f>
        <v>838.20010678530389</v>
      </c>
      <c r="R6" s="207">
        <f>Portfolios!CN52</f>
        <v>0.32328674000000007</v>
      </c>
      <c r="S6" s="424">
        <f>((1+S5)*(1+R6))-1</f>
        <v>-9.2169837412726663E-2</v>
      </c>
      <c r="T6" s="423">
        <f t="shared" ref="T6:T16" si="4">1000+(1000*S6)</f>
        <v>907.83016258727332</v>
      </c>
      <c r="V6" s="207">
        <f>Portfolios!DH52</f>
        <v>0.23854787</v>
      </c>
      <c r="W6" s="424">
        <f>((1+W5)*(1+V6))-1</f>
        <v>-3.0371950839427897E-2</v>
      </c>
      <c r="X6" s="423">
        <f t="shared" ref="X6:X16" si="5">1000+(1000*W6)</f>
        <v>969.62804916057212</v>
      </c>
      <c r="Z6" s="207">
        <f>Portfolios!ED52</f>
        <v>0.22988777437999999</v>
      </c>
      <c r="AA6" s="424">
        <f>((1+AA5)*(1+Z6))-1</f>
        <v>-6.4058640380176946E-2</v>
      </c>
      <c r="AB6" s="423">
        <f t="shared" ref="AB6:AB16" si="6">1000+(1000*AA6)</f>
        <v>935.94135961982306</v>
      </c>
      <c r="AD6" s="207">
        <f>Portfolios!EZ52</f>
        <v>0.36762948717499999</v>
      </c>
      <c r="AE6" s="424">
        <f>((1+AE5)*(1+AD6))-1</f>
        <v>-0.14414051055111798</v>
      </c>
      <c r="AF6" s="423">
        <f t="shared" ref="AF6:AF16" si="7">1000+(1000*AE6)</f>
        <v>855.85948944888196</v>
      </c>
      <c r="AH6" s="207">
        <f>Portfolios!FT52</f>
        <v>0.21405487599999998</v>
      </c>
      <c r="AI6" s="424">
        <f>((1+AI5)*(1+AH6))-1</f>
        <v>-4.2092694760024307E-2</v>
      </c>
      <c r="AJ6" s="423">
        <f t="shared" ref="AJ6:AJ16" si="8">1000+(1000*AI6)</f>
        <v>957.9073052399757</v>
      </c>
      <c r="AL6" s="207">
        <f>Portfolios!GN52</f>
        <v>0.21045999999999998</v>
      </c>
      <c r="AM6" s="424">
        <f>((1+AM5)*(1+AL6))-1</f>
        <v>-2.490184240000004E-2</v>
      </c>
      <c r="AN6" s="423">
        <f t="shared" ref="AN6:AN16" si="9">1000+(1000*AM6)</f>
        <v>975.09815759999992</v>
      </c>
      <c r="AP6" s="207">
        <f>Portfolios!HH52</f>
        <v>0.24456674000000003</v>
      </c>
      <c r="AQ6" s="424">
        <f>((1+AQ5)*(1+AP6))-1</f>
        <v>-5.8730888881806553E-2</v>
      </c>
      <c r="AR6" s="423">
        <f t="shared" ref="AR6:AR16" si="10">1000+(1000*AQ6)</f>
        <v>941.26911111819345</v>
      </c>
    </row>
    <row r="7" spans="1:44" x14ac:dyDescent="0.2">
      <c r="A7" s="416">
        <v>2010</v>
      </c>
      <c r="B7" s="207">
        <f>Portfolios!I52</f>
        <v>0.11746000000000001</v>
      </c>
      <c r="C7" s="426">
        <f>((1+C5)*(1+B6)*(1+B7))-1</f>
        <v>7.024246075375995E-2</v>
      </c>
      <c r="D7" s="423">
        <f t="shared" si="0"/>
        <v>1070.24246075376</v>
      </c>
      <c r="F7" s="207">
        <f>Portfolios!AC52</f>
        <v>0.12605939600000002</v>
      </c>
      <c r="G7" s="426">
        <f>((1+G5)*(1+F6)*(1+F7))-1</f>
        <v>3.4977121678055445E-2</v>
      </c>
      <c r="H7" s="423">
        <f t="shared" si="1"/>
        <v>1034.9771216780555</v>
      </c>
      <c r="J7" s="207">
        <f>Portfolios!AY52</f>
        <v>0.11733064735999998</v>
      </c>
      <c r="K7" s="426">
        <f>((1+K5)*(1+J6)*(1+J7))-1</f>
        <v>1.7214564108458452E-2</v>
      </c>
      <c r="L7" s="423">
        <f t="shared" si="2"/>
        <v>1017.2145641084585</v>
      </c>
      <c r="N7" s="207">
        <f>Portfolios!BS52</f>
        <v>0.15024124324999999</v>
      </c>
      <c r="O7" s="426">
        <f>((1+O5)*(1+N6)*(1+N7))-1</f>
        <v>-3.5867667078989363E-2</v>
      </c>
      <c r="P7" s="423">
        <f t="shared" si="3"/>
        <v>964.13233292101063</v>
      </c>
      <c r="R7" s="207">
        <f>Portfolios!CO52</f>
        <v>0.15883645000000002</v>
      </c>
      <c r="S7" s="426">
        <f>((1+S5)*(1+R6)*(1+R7))-1</f>
        <v>5.2026682815558667E-2</v>
      </c>
      <c r="T7" s="423">
        <f t="shared" si="4"/>
        <v>1052.0266828155586</v>
      </c>
      <c r="V7" s="207">
        <f>Portfolios!DI52</f>
        <v>0.12123388999999998</v>
      </c>
      <c r="W7" s="426">
        <f>((1+W5)*(1+V6)*(1+V7))-1</f>
        <v>8.7179829413419618E-2</v>
      </c>
      <c r="X7" s="423">
        <f t="shared" si="5"/>
        <v>1087.1798294134196</v>
      </c>
      <c r="Z7" s="207">
        <f>Portfolios!EE52</f>
        <v>0.11505822959000001</v>
      </c>
      <c r="AA7" s="426">
        <f>((1+AA5)*(1+Z6)*(1+Z7))-1</f>
        <v>4.3629115457737511E-2</v>
      </c>
      <c r="AB7" s="423">
        <f t="shared" si="6"/>
        <v>1043.6291154577375</v>
      </c>
      <c r="AD7" s="207">
        <f>Portfolios!FA52</f>
        <v>0.14940594334999999</v>
      </c>
      <c r="AE7" s="424">
        <f>((1+AE5)*(1+AD6)*(1+AD7))-1</f>
        <v>-1.6270016154958489E-2</v>
      </c>
      <c r="AF7" s="423">
        <f t="shared" si="7"/>
        <v>983.72998384504149</v>
      </c>
      <c r="AH7" s="207">
        <f>Portfolios!FU52</f>
        <v>0.11208570400000001</v>
      </c>
      <c r="AI7" s="426">
        <f>((1+AI5)*(1+AH6)*(1+AH7))-1</f>
        <v>6.5275019914541321E-2</v>
      </c>
      <c r="AJ7" s="423">
        <f t="shared" si="8"/>
        <v>1065.2750199145414</v>
      </c>
      <c r="AL7" s="207">
        <f>Portfolios!GO52</f>
        <v>0.10328</v>
      </c>
      <c r="AM7" s="426">
        <f>((1+AM5)*(1+AL6)*(1+AL7))-1</f>
        <v>7.5806295316928063E-2</v>
      </c>
      <c r="AN7" s="423">
        <f t="shared" si="9"/>
        <v>1075.8062953169281</v>
      </c>
      <c r="AP7" s="207">
        <f>Portfolios!HI52</f>
        <v>0.13646090000000002</v>
      </c>
      <c r="AQ7" s="426">
        <f>((1+AQ5)*(1+AP6)*(1+AP7))-1</f>
        <v>6.971554116358214E-2</v>
      </c>
      <c r="AR7" s="423">
        <f t="shared" si="10"/>
        <v>1069.7155411635822</v>
      </c>
    </row>
    <row r="8" spans="1:44" x14ac:dyDescent="0.2">
      <c r="A8" s="416">
        <v>2011</v>
      </c>
      <c r="B8" s="207">
        <f>Portfolios!J52</f>
        <v>8.0400000000000055E-3</v>
      </c>
      <c r="C8" s="426">
        <f>((1+C5)*(1+B6)*(1+B7)*(1+B8))-1</f>
        <v>7.8847210138220269E-2</v>
      </c>
      <c r="D8" s="423">
        <f t="shared" si="0"/>
        <v>1078.8472101382204</v>
      </c>
      <c r="F8" s="327">
        <f>Portfolios!AD52</f>
        <v>-1.8572518000000003E-2</v>
      </c>
      <c r="G8" s="426">
        <f>((1+G5)*(1+F6)*(1+F7)*(1+F8))-1</f>
        <v>1.5754990456101625E-2</v>
      </c>
      <c r="H8" s="423">
        <f t="shared" si="1"/>
        <v>1015.7549904561016</v>
      </c>
      <c r="J8" s="327">
        <f>Portfolios!AZ52</f>
        <v>-8.7209225899999993E-3</v>
      </c>
      <c r="K8" s="426">
        <f>((1+K5)*(1+J6)*(1+J7)*(1+J8))-1</f>
        <v>8.3435146374479796E-3</v>
      </c>
      <c r="L8" s="423">
        <f t="shared" si="2"/>
        <v>1008.3435146374479</v>
      </c>
      <c r="N8" s="327">
        <f>Portfolios!BT52</f>
        <v>-6.3938974249999975E-2</v>
      </c>
      <c r="O8" s="426">
        <f>((1+O5)*(1+N6)*(1+N7)*(1+N8))-1</f>
        <v>-9.7513299487218208E-2</v>
      </c>
      <c r="P8" s="423">
        <f t="shared" si="3"/>
        <v>902.48670051278179</v>
      </c>
      <c r="R8" s="327">
        <f>Portfolios!CP52</f>
        <v>-4.0725820000000003E-2</v>
      </c>
      <c r="S8" s="426">
        <f>((1+S5)*(1+R6)*(1+R7)*(1+R8))-1</f>
        <v>9.1820334960150962E-3</v>
      </c>
      <c r="T8" s="423">
        <f t="shared" si="4"/>
        <v>1009.1820334960152</v>
      </c>
      <c r="V8" s="327">
        <f>Portfolios!DJ52</f>
        <v>-4.1767975000000018E-3</v>
      </c>
      <c r="W8" s="426">
        <f>((1+W5)*(1+V6)*(1+V7)*(1+V8))-1</f>
        <v>8.2638899419875234E-2</v>
      </c>
      <c r="X8" s="423">
        <f t="shared" si="5"/>
        <v>1082.6388994198753</v>
      </c>
      <c r="Z8" s="327">
        <f>Portfolios!EF52</f>
        <v>-8.8631376599999992E-3</v>
      </c>
      <c r="AA8" s="426">
        <f>((1+AA5)*(1+Z6)*(1+Z7)*(1+Z8))-1</f>
        <v>3.4379286941451426E-2</v>
      </c>
      <c r="AB8" s="423">
        <f t="shared" si="6"/>
        <v>1034.3792869414515</v>
      </c>
      <c r="AD8" s="327">
        <f>Portfolios!FB52</f>
        <v>-5.6068951975000003E-2</v>
      </c>
      <c r="AE8" s="424">
        <f>((1+AE5)*(1+AD6)*(1+AD7)*(1+AD8))-1</f>
        <v>-7.1426725375533628E-2</v>
      </c>
      <c r="AF8" s="423">
        <f t="shared" si="7"/>
        <v>928.57327462446642</v>
      </c>
      <c r="AH8" s="327">
        <f>Portfolios!FV52</f>
        <v>-3.5094670000000009E-3</v>
      </c>
      <c r="AI8" s="426">
        <f>((1+AI5)*(1+AH6)*(1+AH7)*(1+AH8))-1</f>
        <v>6.1536472386226837E-2</v>
      </c>
      <c r="AJ8" s="423">
        <f t="shared" si="8"/>
        <v>1061.5364723862269</v>
      </c>
      <c r="AL8" s="327">
        <f>Portfolios!GP52</f>
        <v>-1.3319999999999992E-2</v>
      </c>
      <c r="AM8" s="426">
        <f>((1+AM5)*(1+AL6)*(1+AL7)*(1+AL8))-1</f>
        <v>6.1476555463306548E-2</v>
      </c>
      <c r="AN8" s="423">
        <f t="shared" si="9"/>
        <v>1061.4765554633066</v>
      </c>
      <c r="AP8" s="327">
        <f>Portfolios!HJ52</f>
        <v>-2.6788480000000003E-2</v>
      </c>
      <c r="AQ8" s="426">
        <f>((1+AQ5)*(1+AP6)*(1+AP7)*(1+AP8))-1</f>
        <v>4.1059487783432269E-2</v>
      </c>
      <c r="AR8" s="423">
        <f t="shared" si="10"/>
        <v>1041.0594877834324</v>
      </c>
    </row>
    <row r="9" spans="1:44" x14ac:dyDescent="0.2">
      <c r="A9" s="416">
        <v>2012</v>
      </c>
      <c r="B9" s="207">
        <f>Portfolios!K52</f>
        <v>0.11566</v>
      </c>
      <c r="C9" s="425">
        <f>((1+C5)*(1+B6)*(1+B7)*(1+B8)*(1+B9))-1</f>
        <v>0.20362667846280691</v>
      </c>
      <c r="D9" s="423">
        <f t="shared" si="0"/>
        <v>1203.6266784628069</v>
      </c>
      <c r="F9" s="207">
        <f>Portfolios!AE52</f>
        <v>0.1416369545</v>
      </c>
      <c r="G9" s="425">
        <f>((1+G5)*(1+F6)*(1+F7)*(1+F8)*(1+F9))-1</f>
        <v>0.15962343382248045</v>
      </c>
      <c r="H9" s="423">
        <f t="shared" si="1"/>
        <v>1159.6234338224804</v>
      </c>
      <c r="J9" s="207">
        <f>Portfolios!BA52</f>
        <v>0.12342003962999999</v>
      </c>
      <c r="K9" s="425">
        <f>((1+K5)*(1+J6)*(1+J7)*(1+J8)*(1+J9))-1</f>
        <v>0.13279331117465532</v>
      </c>
      <c r="L9" s="423">
        <f t="shared" si="2"/>
        <v>1132.7933111746554</v>
      </c>
      <c r="N9" s="207">
        <f>Portfolios!BU52</f>
        <v>0.17081901735000002</v>
      </c>
      <c r="O9" s="425">
        <f>((1+O5)*(1+N6)*(1+N7)*(1+N8)*(1+N9))-1</f>
        <v>5.6648591865818831E-2</v>
      </c>
      <c r="P9" s="423">
        <f t="shared" si="3"/>
        <v>1056.6485918658188</v>
      </c>
      <c r="R9" s="207">
        <f>Portfolios!CQ52</f>
        <v>0.16036867999999999</v>
      </c>
      <c r="S9" s="425">
        <f>((1+S5)*(1+R6)*(1+R7)*(1+R8)*(1+R9))-1</f>
        <v>0.17102322408748671</v>
      </c>
      <c r="T9" s="423">
        <f t="shared" si="4"/>
        <v>1171.0232240874866</v>
      </c>
      <c r="V9" s="207">
        <f>Portfolios!DK52</f>
        <v>0.11874512749999999</v>
      </c>
      <c r="W9" s="425">
        <f>((1+W5)*(1+V6)*(1+V7)*(1+V8)*(1+V9))-1</f>
        <v>0.21119699356794808</v>
      </c>
      <c r="X9" s="423">
        <f t="shared" si="5"/>
        <v>1211.1969935679481</v>
      </c>
      <c r="Z9" s="207">
        <f>Portfolios!EG52</f>
        <v>0.12581127339000003</v>
      </c>
      <c r="AA9" s="425">
        <f>((1+AA5)*(1+Z6)*(1+Z7)*(1+Z8)*(1+Z9))-1</f>
        <v>0.16451586219979575</v>
      </c>
      <c r="AB9" s="423">
        <f t="shared" si="6"/>
        <v>1164.5158621997957</v>
      </c>
      <c r="AD9" s="207">
        <f>Portfolios!FC52</f>
        <v>0.16998445812500002</v>
      </c>
      <c r="AE9" s="425">
        <f>((1+AE5)*(1+AD6)*(1+AD7)*(1+AD8)*(1+AD9))-1</f>
        <v>8.6416299540863273E-2</v>
      </c>
      <c r="AF9" s="423">
        <f t="shared" si="7"/>
        <v>1086.4162995408633</v>
      </c>
      <c r="AH9" s="207">
        <f>Portfolios!FW52</f>
        <v>0.113322981</v>
      </c>
      <c r="AI9" s="425">
        <f>((1+AI5)*(1+AH6)*(1+AH7)*(1+AH8)*(1+AH9))-1</f>
        <v>0.1818329498772584</v>
      </c>
      <c r="AJ9" s="423">
        <f t="shared" si="8"/>
        <v>1181.8329498772584</v>
      </c>
      <c r="AL9" s="207">
        <f>Portfolios!GQ52</f>
        <v>0.11535999999999999</v>
      </c>
      <c r="AM9" s="425">
        <f>((1+AM5)*(1+AL6)*(1+AL7)*(1+AL8)*(1+AL9))-1</f>
        <v>0.1839284909015535</v>
      </c>
      <c r="AN9" s="423">
        <f t="shared" si="9"/>
        <v>1183.9284909015535</v>
      </c>
      <c r="AP9" s="207">
        <f>Portfolios!HK52</f>
        <v>0.13075381999999999</v>
      </c>
      <c r="AQ9" s="425">
        <f>((1+AQ5)*(1+AP6)*(1+AP7)*(1+AP8)*(1+AP9))-1</f>
        <v>0.17718199265835932</v>
      </c>
      <c r="AR9" s="423">
        <f t="shared" si="10"/>
        <v>1177.1819926583594</v>
      </c>
    </row>
    <row r="10" spans="1:44" x14ac:dyDescent="0.2">
      <c r="A10" s="416">
        <v>2013</v>
      </c>
      <c r="B10" s="207">
        <f>Portfolios!L52</f>
        <v>0.15462000000000001</v>
      </c>
      <c r="C10" s="425">
        <f>((1+C5)*(1+B6)*(1+B7)*(1+B8)*(1+B9)*(1+B10))-1</f>
        <v>0.38973143548672606</v>
      </c>
      <c r="D10" s="423">
        <f t="shared" si="0"/>
        <v>1389.731435486726</v>
      </c>
      <c r="F10" s="207">
        <f>Portfolios!AF52</f>
        <v>0.16412868425000002</v>
      </c>
      <c r="G10" s="425">
        <f>((1+G5)*(1+F6)*(1+F7)*(1+F8)*(1+F9)*(1+F10))-1</f>
        <v>0.34995090224123127</v>
      </c>
      <c r="H10" s="423">
        <f t="shared" si="1"/>
        <v>1349.9509022412312</v>
      </c>
      <c r="J10" s="207">
        <f>Portfolios!BB52</f>
        <v>0.18275884436000001</v>
      </c>
      <c r="K10" s="425">
        <f>((1+K5)*(1+J6)*(1+J7)*(1+J8)*(1+J9)*(1+J10))-1</f>
        <v>0.33982130762367313</v>
      </c>
      <c r="L10" s="423">
        <f t="shared" si="2"/>
        <v>1339.8213076236732</v>
      </c>
      <c r="N10" s="207">
        <f>Portfolios!BV52</f>
        <v>0.1447151824</v>
      </c>
      <c r="O10" s="425">
        <f>((1+O5)*(1+N6)*(1+N7)*(1+N8)*(1+N9)*(1+N10))-1</f>
        <v>0.2095616855703839</v>
      </c>
      <c r="P10" s="423">
        <f t="shared" si="3"/>
        <v>1209.5616855703838</v>
      </c>
      <c r="R10" s="207">
        <f>Portfolios!CR52</f>
        <v>0.17584783000000004</v>
      </c>
      <c r="S10" s="425">
        <f>((1+S5)*(1+R6)*(1+R7)*(1+R8)*(1+R9)*(1+R10))-1</f>
        <v>0.3769451169228748</v>
      </c>
      <c r="T10" s="423">
        <f t="shared" si="4"/>
        <v>1376.9451169228748</v>
      </c>
      <c r="V10" s="207">
        <f>Portfolios!DL52</f>
        <v>0.122544605</v>
      </c>
      <c r="W10" s="425">
        <f>((1+W5)*(1+V6)*(1+V7)*(1+V8)*(1+V9)*(1+V10))-1</f>
        <v>0.35962265072192001</v>
      </c>
      <c r="X10" s="423">
        <f t="shared" si="5"/>
        <v>1359.6226507219201</v>
      </c>
      <c r="Z10" s="207">
        <f>Portfolios!EH52</f>
        <v>0.16244594865999998</v>
      </c>
      <c r="AA10" s="425">
        <f>((1+AA5)*(1+Z6)*(1+Z7)*(1+Z8)*(1+Z9)*(1+Z10))-1</f>
        <v>0.3536867461644595</v>
      </c>
      <c r="AB10" s="423">
        <f t="shared" si="6"/>
        <v>1353.6867461644595</v>
      </c>
      <c r="AD10" s="207">
        <f>Portfolios!FD52</f>
        <v>0.13815631789999999</v>
      </c>
      <c r="AE10" s="425">
        <f>((1+AE5)*(1+AD6)*(1+AD7)*(1+AD8)*(1+AD9)*(1+AD10))-1</f>
        <v>0.23651157519197241</v>
      </c>
      <c r="AF10" s="423">
        <f t="shared" si="7"/>
        <v>1236.5115751919725</v>
      </c>
      <c r="AH10" s="207">
        <f>Portfolios!FX52</f>
        <v>0.15267357400000001</v>
      </c>
      <c r="AI10" s="425">
        <f>((1+AI5)*(1+AH6)*(1+AH7)*(1+AH8)*(1+AH9)*(1+AH10))-1</f>
        <v>0.3622676102059823</v>
      </c>
      <c r="AJ10" s="423">
        <f t="shared" si="8"/>
        <v>1362.2676102059822</v>
      </c>
      <c r="AL10" s="207">
        <f>Portfolios!GR52</f>
        <v>0.1293</v>
      </c>
      <c r="AM10" s="425">
        <f>((1+AM5)*(1+AL6)*(1+AL7)*(1+AL8)*(1+AL9)*(1+AL10))-1</f>
        <v>0.33701044477512432</v>
      </c>
      <c r="AN10" s="423">
        <f t="shared" si="9"/>
        <v>1337.0104447751244</v>
      </c>
      <c r="AP10" s="207">
        <f>Portfolios!HL52</f>
        <v>0.17334278000000006</v>
      </c>
      <c r="AQ10" s="425">
        <f>((1+AQ5)*(1+AP6)*(1+AP7)*(1+AP8)*(1+AP9)*(1+AP10))-1</f>
        <v>0.38123799183169904</v>
      </c>
      <c r="AR10" s="423">
        <f t="shared" si="10"/>
        <v>1381.237991831699</v>
      </c>
    </row>
    <row r="11" spans="1:44" x14ac:dyDescent="0.2">
      <c r="A11" s="417">
        <v>2014</v>
      </c>
      <c r="B11" s="207">
        <f>Portfolios!M52</f>
        <v>6.3960000000000017E-2</v>
      </c>
      <c r="C11" s="425">
        <f>((1+C5)*(1+B6)*(1+B7)*(1+B8)*(1+B9)*(1+B10)*(1+B11))-1</f>
        <v>0.47861865810045701</v>
      </c>
      <c r="D11" s="423">
        <f t="shared" si="0"/>
        <v>1478.618658100457</v>
      </c>
      <c r="F11" s="207">
        <f>Portfolios!AG52</f>
        <v>6.0047539250000004E-2</v>
      </c>
      <c r="G11" s="425">
        <f>((1+G5)*(1+F6)*(1+F7)*(1+F8)*(1+F9)*(1+F10)*(1+F11))-1</f>
        <v>0.43101213202913446</v>
      </c>
      <c r="H11" s="423">
        <f t="shared" si="1"/>
        <v>1431.0121320291346</v>
      </c>
      <c r="J11" s="207">
        <f>Portfolios!BC52</f>
        <v>6.5387626470000015E-2</v>
      </c>
      <c r="K11" s="425">
        <f>((1+K5)*(1+J6)*(1+J7)*(1+J8)*(1+J9)*(1+J10)*(1+J11))-1</f>
        <v>0.42742904282311689</v>
      </c>
      <c r="L11" s="423">
        <f t="shared" si="2"/>
        <v>1427.429042823117</v>
      </c>
      <c r="N11" s="207">
        <f>Portfolios!BW52</f>
        <v>4.7876697949999998E-2</v>
      </c>
      <c r="O11" s="425">
        <f>((1+O5)*(1+N6)*(1+N7)*(1+N8)*(1+N9)*(1+N10)*(1+N11))-1</f>
        <v>0.26747150504233019</v>
      </c>
      <c r="P11" s="423">
        <f t="shared" si="3"/>
        <v>1267.4715050423301</v>
      </c>
      <c r="R11" s="207">
        <f>Portfolios!CS52</f>
        <v>2.363589000000001E-2</v>
      </c>
      <c r="S11" s="425">
        <f>((1+S5)*(1+R6)*(1+R7)*(1+R8)*(1+R9)*(1+R10)*(1+R11))-1</f>
        <v>0.40949044024250103</v>
      </c>
      <c r="T11" s="423">
        <f t="shared" si="4"/>
        <v>1409.4904402425011</v>
      </c>
      <c r="V11" s="207">
        <f>Portfolios!DM52</f>
        <v>5.7196385000000002E-2</v>
      </c>
      <c r="W11" s="425">
        <f>((1+W5)*(1+V6)*(1+V7)*(1+V8)*(1+V9)*(1+V10)*(1+V11))-1</f>
        <v>0.43738815130733144</v>
      </c>
      <c r="X11" s="423">
        <f t="shared" si="5"/>
        <v>1437.3881513073316</v>
      </c>
      <c r="Z11" s="207">
        <f>Portfolios!EI52</f>
        <v>5.2646518119999999E-2</v>
      </c>
      <c r="AA11" s="425">
        <f>((1+AA5)*(1+Z6)*(1+Z7)*(1+Z8)*(1+Z9)*(1+Z10)*(1+Z11))-1</f>
        <v>0.42495363997521052</v>
      </c>
      <c r="AB11" s="423">
        <f t="shared" si="6"/>
        <v>1424.9536399752105</v>
      </c>
      <c r="AD11" s="207">
        <f>Portfolios!FE52</f>
        <v>5.9250736250000012E-2</v>
      </c>
      <c r="AE11" s="425">
        <f>((1+AE5)*(1+AD6)*(1+AD7)*(1+AD8)*(1+AD9)*(1+AD10)*(1+AD11))-1</f>
        <v>0.3097757964037442</v>
      </c>
      <c r="AF11" s="423">
        <f t="shared" si="7"/>
        <v>1309.7757964037442</v>
      </c>
      <c r="AH11" s="207">
        <f>Portfolios!FY52</f>
        <v>5.5672453000000004E-2</v>
      </c>
      <c r="AI11" s="425">
        <f>((1+AI5)*(1+AH6)*(1+AH7)*(1+AH8)*(1+AH9)*(1+AH10)*(1+AH11))-1</f>
        <v>0.43810838970859711</v>
      </c>
      <c r="AJ11" s="423">
        <f t="shared" si="8"/>
        <v>1438.1083897085971</v>
      </c>
      <c r="AL11" s="207">
        <f>Portfolios!GS52</f>
        <v>4.5300000000000007E-2</v>
      </c>
      <c r="AM11" s="425">
        <f>((1+AM5)*(1+AL6)*(1+AL7)*(1+AL8)*(1+AL9)*(1+AL10)*(1+AL11))-1</f>
        <v>0.39757701792343769</v>
      </c>
      <c r="AN11" s="423">
        <f t="shared" si="9"/>
        <v>1397.5770179234378</v>
      </c>
      <c r="AP11" s="207">
        <f>Portfolios!HM52</f>
        <v>4.9251140000000006E-2</v>
      </c>
      <c r="AQ11" s="425">
        <f>((1+AQ5)*(1+AP6)*(1+AP7)*(1+AP8)*(1+AP9)*(1+AP10)*(1+AP11))-1</f>
        <v>0.44926553754072085</v>
      </c>
      <c r="AR11" s="423">
        <f t="shared" si="10"/>
        <v>1449.2655375407207</v>
      </c>
    </row>
    <row r="12" spans="1:44" x14ac:dyDescent="0.2">
      <c r="A12" s="417">
        <v>2015</v>
      </c>
      <c r="B12" s="327">
        <f>Portfolios!N52</f>
        <v>-4.6999999999999993E-3</v>
      </c>
      <c r="C12" s="425">
        <f>((1+C5)*(1+B6)*(1+B7)*(1+B8)*(1+B9)*(1+B10)*(1+B11)*(1+B12))-1</f>
        <v>0.47166915040738489</v>
      </c>
      <c r="D12" s="423">
        <f t="shared" si="0"/>
        <v>1471.6691504073849</v>
      </c>
      <c r="F12" s="327">
        <f>Portfolios!AH52</f>
        <v>-2.0609911749999994E-2</v>
      </c>
      <c r="G12" s="425">
        <f>((1+G5)*(1+F6)*(1+F7)*(1+F8)*(1+F9)*(1+F10)*(1+F11)*(1+F12))-1</f>
        <v>0.40151909827483467</v>
      </c>
      <c r="H12" s="423">
        <f t="shared" si="1"/>
        <v>1401.5190982748347</v>
      </c>
      <c r="J12" s="327">
        <f>Portfolios!BD52</f>
        <v>-1.1102457940000001E-2</v>
      </c>
      <c r="K12" s="425">
        <f>((1+K5)*(1+J6)*(1+J7)*(1+J8)*(1+J9)*(1+J10)*(1+J11)*(1+J12))-1</f>
        <v>0.41158107191283877</v>
      </c>
      <c r="L12" s="423">
        <f t="shared" si="2"/>
        <v>1411.5810719128388</v>
      </c>
      <c r="N12" s="327">
        <f>Portfolios!BX52</f>
        <v>-4.3024800599999996E-2</v>
      </c>
      <c r="O12" s="425">
        <f>((1+O5)*(1+N6)*(1+N7)*(1+N8)*(1+N9)*(1+N10)*(1+N11)*(1+N12))-1</f>
        <v>0.21293879627170198</v>
      </c>
      <c r="P12" s="423">
        <f t="shared" si="3"/>
        <v>1212.9387962717019</v>
      </c>
      <c r="R12" s="327">
        <f>Portfolios!CT52</f>
        <v>-4.180213E-2</v>
      </c>
      <c r="S12" s="425">
        <f>((1+S5)*(1+R6)*(1+R7)*(1+R8)*(1+R9)*(1+R10)*(1+R11)*(1+R12))-1</f>
        <v>0.35057073762572677</v>
      </c>
      <c r="T12" s="423">
        <f t="shared" si="4"/>
        <v>1350.5707376257269</v>
      </c>
      <c r="V12" s="327">
        <f>Portfolios!DN52</f>
        <v>-2.2032047499999999E-2</v>
      </c>
      <c r="W12" s="425">
        <f>((1+W5)*(1+V6)*(1+V7)*(1+V8)*(1+V9)*(1+V10)*(1+V11)*(1+V12))-1</f>
        <v>0.40571954728179116</v>
      </c>
      <c r="X12" s="423">
        <f t="shared" si="5"/>
        <v>1405.7195472817912</v>
      </c>
      <c r="Z12" s="327">
        <f>Portfolios!EJ52</f>
        <v>-6.5082635400000016E-3</v>
      </c>
      <c r="AA12" s="425">
        <f>((1+AA5)*(1+Z6)*(1+Z7)*(1+Z8)*(1+Z9)*(1+Z10)*(1+Z11)*(1+Z12))-1</f>
        <v>0.41567966615396967</v>
      </c>
      <c r="AB12" s="423">
        <f t="shared" si="6"/>
        <v>1415.6796661539697</v>
      </c>
      <c r="AD12" s="327">
        <f>Portfolios!FF52</f>
        <v>-4.0350446724999996E-2</v>
      </c>
      <c r="AE12" s="425">
        <f>((1+AE5)*(1+AD6)*(1+AD7)*(1+AD8)*(1+AD9)*(1+AD10)*(1+AD11)*(1+AD12))-1</f>
        <v>0.25692575790926053</v>
      </c>
      <c r="AF12" s="423">
        <f t="shared" si="7"/>
        <v>1256.9257579092605</v>
      </c>
      <c r="AH12" s="327">
        <f>Portfolios!FZ52</f>
        <v>-5.7038640000000012E-3</v>
      </c>
      <c r="AI12" s="425">
        <f>((1+AI5)*(1+AH6)*(1+AH7)*(1+AH8)*(1+AH9)*(1+AH10)*(1+AH11)*(1+AH12))-1</f>
        <v>0.4299056150364402</v>
      </c>
      <c r="AJ12" s="423">
        <f t="shared" si="8"/>
        <v>1429.9056150364402</v>
      </c>
      <c r="AL12" s="327">
        <f>Portfolios!GT52</f>
        <v>-8.9199999999999974E-3</v>
      </c>
      <c r="AM12" s="425">
        <f>((1+AM5)*(1+AL6)*(1+AL7)*(1+AL8)*(1+AL9)*(1+AL10)*(1+AL11)*(1+AL12))-1</f>
        <v>0.38511063092356057</v>
      </c>
      <c r="AN12" s="423">
        <f t="shared" si="9"/>
        <v>1385.1106309235606</v>
      </c>
      <c r="AP12" s="327">
        <f>Portfolios!HN52</f>
        <v>-2.0678020000000005E-2</v>
      </c>
      <c r="AQ12" s="425">
        <f>((1+AQ5)*(1+AP6)*(1+AP7)*(1+AP8)*(1+AP9)*(1+AP10)*(1+AP11)*(1+AP12))-1</f>
        <v>0.41929759577014303</v>
      </c>
      <c r="AR12" s="423">
        <f t="shared" si="10"/>
        <v>1419.2975957701431</v>
      </c>
    </row>
    <row r="13" spans="1:44" x14ac:dyDescent="0.2">
      <c r="A13" s="417">
        <v>2016</v>
      </c>
      <c r="B13" s="207">
        <f>Portfolios!O52</f>
        <v>7.1020000000000014E-2</v>
      </c>
      <c r="C13" s="425">
        <f>((1+C5)*(1+B6)*(1+B7)*(1+B8)*(1+B9)*(1+B10)*(1+B11)*(1+B12)*(1+B13))-1</f>
        <v>0.5761870934693174</v>
      </c>
      <c r="D13" s="423">
        <f t="shared" si="0"/>
        <v>1576.1870934693175</v>
      </c>
      <c r="F13" s="207">
        <f>Portfolios!AI52</f>
        <v>8.945922575000001E-2</v>
      </c>
      <c r="G13" s="425">
        <f>((1+G5)*(1+F6)*(1+F7)*(1+F8)*(1+F9)*(1+F10)*(1+F11)*(1+F12)*(1+F13))-1</f>
        <v>0.52689791168033961</v>
      </c>
      <c r="H13" s="423">
        <f t="shared" si="1"/>
        <v>1526.8979116803396</v>
      </c>
      <c r="J13" s="207">
        <f>Portfolios!BE52</f>
        <v>7.5898828049999992E-2</v>
      </c>
      <c r="K13" s="425">
        <f>((1+K5)*(1+J6)*(1+J7)*(1+J8)*(1+J9)*(1+J10)*(1+J11)*(1+J12)*(1+J13))-1</f>
        <v>0.518718420968586</v>
      </c>
      <c r="L13" s="423">
        <f t="shared" si="2"/>
        <v>1518.7184209685861</v>
      </c>
      <c r="N13" s="207">
        <f>Portfolios!BY52</f>
        <v>8.4349039850000002E-2</v>
      </c>
      <c r="O13" s="425">
        <f>((1+O5)*(1+N6)*(1+N7)*(1+N8)*(1+N9)*(1+N10)*(1+N11)*(1+N12)*(1+N13))-1</f>
        <v>0.31524901913403469</v>
      </c>
      <c r="P13" s="423">
        <f t="shared" si="3"/>
        <v>1315.2490191340348</v>
      </c>
      <c r="R13" s="207">
        <f>Portfolios!CU52</f>
        <v>0.11778971000000002</v>
      </c>
      <c r="S13" s="425">
        <f>((1+S5)*(1+R6)*(1+R7)*(1+R8)*(1+R9)*(1+R10)*(1+R11)*(1+R12)*(1+R13))-1</f>
        <v>0.50965407314514732</v>
      </c>
      <c r="T13" s="423">
        <f t="shared" si="4"/>
        <v>1509.6540731451473</v>
      </c>
      <c r="V13" s="207">
        <f>Portfolios!DO52</f>
        <v>7.051101500000001E-2</v>
      </c>
      <c r="W13" s="425">
        <f>((1+W5)*(1+V6)*(1+V7)*(1+V8)*(1+V9)*(1+V10)*(1+V11)*(1+V12)*(1+V13))-1</f>
        <v>0.50483825936597082</v>
      </c>
      <c r="X13" s="423">
        <f t="shared" si="5"/>
        <v>1504.8382593659708</v>
      </c>
      <c r="Z13" s="207">
        <f>Portfolios!EK52</f>
        <v>6.1047180300000004E-2</v>
      </c>
      <c r="AA13" s="425">
        <f>((1+AA5)*(1+Z6)*(1+Z7)*(1+Z8)*(1+Z9)*(1+Z10)*(1+Z11)*(1+Z12)*(1+Z13))-1</f>
        <v>0.50210291798071505</v>
      </c>
      <c r="AB13" s="423">
        <f t="shared" si="6"/>
        <v>1502.1029179807151</v>
      </c>
      <c r="AD13" s="207">
        <f>Portfolios!FG52</f>
        <v>8.9691723049999991E-2</v>
      </c>
      <c r="AE13" s="425">
        <f>((1+AE5)*(1+AD6)*(1+AD7)*(1+AD8)*(1+AD9)*(1+AD10)*(1+AD11)*(1+AD12)*(1+AD13))-1</f>
        <v>0.3696615948820694</v>
      </c>
      <c r="AF13" s="423">
        <f t="shared" si="7"/>
        <v>1369.6615948820695</v>
      </c>
      <c r="AH13" s="207">
        <f>Portfolios!GA52</f>
        <v>6.3162914000000001E-2</v>
      </c>
      <c r="AI13" s="425">
        <f>((1+AI5)*(1+AH6)*(1+AH7)*(1+AH8)*(1+AH9)*(1+AH10)*(1+AH11)*(1+AH12)*(1+AH13))-1</f>
        <v>0.5202226204271041</v>
      </c>
      <c r="AJ13" s="423">
        <f t="shared" si="8"/>
        <v>1520.2226204271042</v>
      </c>
      <c r="AL13" s="207">
        <f>Portfolios!GU52</f>
        <v>6.1139999999999993E-2</v>
      </c>
      <c r="AM13" s="425">
        <f>((1+AM5)*(1+AL6)*(1+AL7)*(1+AL8)*(1+AL9)*(1+AL10)*(1+AL11)*(1+AL12)*(1+AL13))-1</f>
        <v>0.46979629489822705</v>
      </c>
      <c r="AN13" s="423">
        <f t="shared" si="9"/>
        <v>1469.7962948982272</v>
      </c>
      <c r="AP13" s="207">
        <f>Portfolios!HO52</f>
        <v>8.797561999999999E-2</v>
      </c>
      <c r="AQ13" s="425">
        <f>((1+AQ5)*(1+AP6)*(1+AP7)*(1+AP8)*(1+AP9)*(1+AP10)*(1+AP11)*(1+AP12)*(1+AP13))-1</f>
        <v>0.5441611817225307</v>
      </c>
      <c r="AR13" s="423">
        <f t="shared" si="10"/>
        <v>1544.1611817225307</v>
      </c>
    </row>
    <row r="14" spans="1:44" x14ac:dyDescent="0.2">
      <c r="A14" s="417">
        <v>2017</v>
      </c>
      <c r="B14" s="207">
        <f>Portfolios!P52</f>
        <v>0.15402000000000005</v>
      </c>
      <c r="C14" s="425">
        <f>((1+C5)*(1+B6)*(1+B7)*(1+B8)*(1+B9)*(1+B10)*(1+B11)*(1+B12)*(1+B13)*(1+B14))-1</f>
        <v>0.81895142960546163</v>
      </c>
      <c r="D14" s="423">
        <f t="shared" si="0"/>
        <v>1818.9514296054617</v>
      </c>
      <c r="F14" s="207">
        <f>Portfolios!AJ52</f>
        <v>0.17526646999999998</v>
      </c>
      <c r="G14" s="425">
        <f>((1+G5)*(1+F6)*(1+F7)*(1+F8)*(1+F9)*(1+F10)*(1+F11)*(1+F12)*(1+F13)*(1+F14))-1</f>
        <v>0.79451191871092441</v>
      </c>
      <c r="H14" s="423">
        <f t="shared" si="1"/>
        <v>1794.5119187109244</v>
      </c>
      <c r="J14" s="207">
        <f>Portfolios!BF52</f>
        <v>0.16514813832</v>
      </c>
      <c r="K14" s="425">
        <f>((1+K5)*(1+J6)*(1+J7)*(1+J8)*(1+J9)*(1+J10)*(1+J11)*(1+J12)*(1+J13)*(1+J14))-1</f>
        <v>0.76953194082383791</v>
      </c>
      <c r="L14" s="423">
        <f t="shared" si="2"/>
        <v>1769.5319408238379</v>
      </c>
      <c r="N14" s="207">
        <f>Portfolios!BZ52</f>
        <v>0.19860682015</v>
      </c>
      <c r="O14" s="425">
        <f>((1+O5)*(1+N6)*(1+N7)*(1+N8)*(1+N9)*(1+N10)*(1+N11)*(1+N12)*(1+N13)*(1+N14))-1</f>
        <v>0.5764664445296519</v>
      </c>
      <c r="P14" s="423">
        <f t="shared" si="3"/>
        <v>1576.4664445296519</v>
      </c>
      <c r="R14" s="207">
        <f>Portfolios!CV52</f>
        <v>0.18634253000000001</v>
      </c>
      <c r="S14" s="425">
        <f>((1+S5)*(1+R6)*(1+R7)*(1+R8)*(1+R9)*(1+R10)*(1+R11)*(1+R12)*(1+R13)*(1+R14))-1</f>
        <v>0.79096683255981937</v>
      </c>
      <c r="T14" s="423">
        <f t="shared" si="4"/>
        <v>1790.9668325598195</v>
      </c>
      <c r="V14" s="207">
        <f>Portfolios!DP52</f>
        <v>0.16136930000000002</v>
      </c>
      <c r="W14" s="425">
        <f>((1+W5)*(1+V6)*(1+V7)*(1+V8)*(1+V9)*(1+V10)*(1+V11)*(1+V12)*(1+V13)*(1+V14))-1</f>
        <v>0.74767295589307614</v>
      </c>
      <c r="X14" s="423">
        <f t="shared" si="5"/>
        <v>1747.6729558930761</v>
      </c>
      <c r="Z14" s="207">
        <f>Portfolios!EL52</f>
        <v>0.16432061773000001</v>
      </c>
      <c r="AA14" s="425">
        <f>((1+AA5)*(1+Z6)*(1+Z7)*(1+Z8)*(1+Z9)*(1+Z10)*(1+Z11)*(1+Z12)*(1+Z13)*(1+Z14))-1</f>
        <v>0.74892939735734165</v>
      </c>
      <c r="AB14" s="423">
        <f t="shared" si="6"/>
        <v>1748.9293973573417</v>
      </c>
      <c r="AD14" s="207">
        <f>Portfolios!FH52</f>
        <v>0.22103828367500006</v>
      </c>
      <c r="AE14" s="425">
        <f>((1+AE5)*(1+AD6)*(1+AD7)*(1+AD8)*(1+AD9)*(1+AD10)*(1+AD11)*(1+AD12)*(1+AD13)*(1+AD14))-1</f>
        <v>0.6724092430303652</v>
      </c>
      <c r="AF14" s="423">
        <f t="shared" si="7"/>
        <v>1672.4092430303654</v>
      </c>
      <c r="AH14" s="207">
        <f>Portfolios!GB52</f>
        <v>0.15297666200000004</v>
      </c>
      <c r="AI14" s="425">
        <f>((1+AI5)*(1+AH6)*(1+AH7)*(1+AH8)*(1+AH9)*(1+AH10)*(1+AH11)*(1+AH12)*(1+AH13)*(1+AH14))-1</f>
        <v>0.75278120239693536</v>
      </c>
      <c r="AJ14" s="423">
        <f t="shared" si="8"/>
        <v>1752.7812023969354</v>
      </c>
      <c r="AL14" s="207">
        <f>Portfolios!GV52</f>
        <v>0.16121999999999997</v>
      </c>
      <c r="AM14" s="425">
        <f>((1+AM5)*(1+AL6)*(1+AL7)*(1+AL8)*(1+AL9)*(1+AL10)*(1+AL11)*(1+AL12)*(1+AL13)*(1+AL14))-1</f>
        <v>0.70675685356171902</v>
      </c>
      <c r="AN14" s="423">
        <f t="shared" si="9"/>
        <v>1706.756853561719</v>
      </c>
      <c r="AP14" s="207">
        <f>Portfolios!HP52</f>
        <v>0.12555469999999999</v>
      </c>
      <c r="AQ14" s="425">
        <f>((1+AQ5)*(1+AP6)*(1+AP7)*(1+AP8)*(1+AP9)*(1+AP10)*(1+AP11)*(1+AP12)*(1+AP13)*(1+AP14))-1</f>
        <v>0.73803787564534828</v>
      </c>
      <c r="AR14" s="423">
        <f t="shared" si="10"/>
        <v>1738.0378756453483</v>
      </c>
    </row>
    <row r="15" spans="1:44" x14ac:dyDescent="0.2">
      <c r="A15" s="417">
        <v>2018</v>
      </c>
      <c r="B15" s="327">
        <f>Portfolios!Q52</f>
        <v>-5.0180000000000009E-2</v>
      </c>
      <c r="C15" s="425">
        <f>((1+C5)*(1+B6)*(1+B7)*(1+B8)*(1+B9)*(1+B10)*(1+B11)*(1+B12)*(1+B13)*(1+B14)*(1+B15))-1</f>
        <v>0.72767644686785959</v>
      </c>
      <c r="D15" s="423">
        <f t="shared" si="0"/>
        <v>1727.6764468678596</v>
      </c>
      <c r="F15" s="327">
        <f>Portfolios!AK52</f>
        <v>-7.482646875E-2</v>
      </c>
      <c r="G15" s="425">
        <f>((1+G5)*(1+F6)*(1+F7)*(1+F8)*(1+F9)*(1+F10)*(1+F11)*(1+F12)*(1+F13)*(1+F14)*(1+F15))-1</f>
        <v>0.66023492870399902</v>
      </c>
      <c r="H15" s="423">
        <f t="shared" si="1"/>
        <v>1660.234928703999</v>
      </c>
      <c r="J15" s="327">
        <f>Portfolios!BG52</f>
        <v>-1.9935523133333334E-2</v>
      </c>
      <c r="K15" s="425">
        <f>((1+K5)*(1+J6)*(1+J7)*(1+J8)*(1+J9)*(1+J10)*(1+J11)*(1+J12)*(1+J13)*(1+J14)*(1+J15))-1</f>
        <v>0.7342553958823721</v>
      </c>
      <c r="L15" s="423">
        <f t="shared" si="2"/>
        <v>1734.2553958823721</v>
      </c>
      <c r="N15" s="327">
        <f>Portfolios!CA52</f>
        <v>-9.6961204999999995E-2</v>
      </c>
      <c r="O15" s="425">
        <f>((1+O5)*(1+N6)*(1+N7)*(1+N8)*(1+N9)*(1+N10)*(1+N11)*(1+N12)*(1+N13)*(1+N14)*(1+N15))-1</f>
        <v>0.42361035842599137</v>
      </c>
      <c r="P15" s="423">
        <f t="shared" si="3"/>
        <v>1423.6103584259913</v>
      </c>
      <c r="R15" s="327">
        <f>Portfolios!CW52</f>
        <v>-9.0938150000000023E-2</v>
      </c>
      <c r="S15" s="425">
        <f>((1+S5)*(1+R6)*(1+R7)*(1+R8)*(1+R9)*(1+R10)*(1+R11)*(1+R12)*(1+R13)*(1+R14)*(1+R15))-1</f>
        <v>0.62809962209546955</v>
      </c>
      <c r="T15" s="423">
        <f t="shared" si="4"/>
        <v>1628.0996220954694</v>
      </c>
      <c r="V15" s="327">
        <f>Portfolios!DQ52</f>
        <v>-5.7452739583333343E-2</v>
      </c>
      <c r="W15" s="425">
        <f>((1+W5)*(1+V6)*(1+V7)*(1+V8)*(1+V9)*(1+V10)*(1+V11)*(1+V12)*(1+V13)*(1+V14)*(1+V15))-1</f>
        <v>0.64726435668131699</v>
      </c>
      <c r="X15" s="423">
        <f t="shared" si="5"/>
        <v>1647.2643566813169</v>
      </c>
      <c r="Z15" s="327">
        <f>Portfolios!EM52</f>
        <v>-5.2222462300000001E-2</v>
      </c>
      <c r="AA15" s="425">
        <f>((1+AA5)*(1+Z6)*(1+Z7)*(1+Z8)*(1+Z9)*(1+Z10)*(1+Z11)*(1+Z12)*(1+Z13)*(1+Z14)*(1+Z15))-1</f>
        <v>0.65759599783848599</v>
      </c>
      <c r="AB15" s="423">
        <f t="shared" si="6"/>
        <v>1657.595997838486</v>
      </c>
      <c r="AD15" s="327">
        <f>Portfolios!FI52</f>
        <v>-9.6807579166666671E-2</v>
      </c>
      <c r="AE15" s="425">
        <f>((1+AE5)*(1+AD6)*(1+AD7)*(1+AD8)*(1+AD9)*(1+AD10)*(1+AD11)*(1+AD12)*(1+AD13)*(1+AD14)*(1+AD15))-1</f>
        <v>0.51050735283663795</v>
      </c>
      <c r="AF15" s="423">
        <f t="shared" si="7"/>
        <v>1510.5073528366379</v>
      </c>
      <c r="AH15" s="327">
        <f>Portfolios!GC52</f>
        <v>-5.1852310000000006E-2</v>
      </c>
      <c r="AI15" s="425">
        <f>((1+AI5)*(1+AH6)*(1+AH7)*(1+AH8)*(1+AH9)*(1+AH10)*(1+AH11)*(1+AH12)*(1+AH13)*(1+AH14)*(1+AH15))-1</f>
        <v>0.66189544812807677</v>
      </c>
      <c r="AJ15" s="423">
        <f t="shared" si="8"/>
        <v>1661.8954481280766</v>
      </c>
      <c r="AL15" s="327">
        <f>Portfolios!GW52</f>
        <v>-5.9040000000000002E-2</v>
      </c>
      <c r="AM15" s="425">
        <f>((1+AM5)*(1+AL6)*(1+AL7)*(1+AL8)*(1+AL9)*(1+AL10)*(1+AL11)*(1+AL12)*(1+AL13)*(1+AL14)*(1+AL15))-1</f>
        <v>0.60598992892743508</v>
      </c>
      <c r="AN15" s="423">
        <f t="shared" si="9"/>
        <v>1605.9899289274351</v>
      </c>
      <c r="AP15" s="327">
        <f>Portfolios!HQ52</f>
        <v>-6.591403333333333E-2</v>
      </c>
      <c r="AQ15" s="425">
        <f>((1+AQ5)*(1+AP6)*(1+AP7)*(1+AP8)*(1+AP9)*(1+AP10)*(1+AP11)*(1+AP12)*(1+AP13)*(1+AP14)*(1+AP15))-1</f>
        <v>0.6234767891754649</v>
      </c>
      <c r="AR15" s="423">
        <f t="shared" si="10"/>
        <v>1623.476789175465</v>
      </c>
    </row>
    <row r="16" spans="1:44" x14ac:dyDescent="0.2">
      <c r="A16" s="418">
        <v>43497</v>
      </c>
      <c r="B16" s="207">
        <f>Portfolios!R52</f>
        <v>7.7060000000000003E-2</v>
      </c>
      <c r="C16" s="425">
        <f>((1+C5)*(1+B6)*(1+B7)*(1+B8)*(1+B9)*(1+B10)*(1+B11)*(1+B12)*(1+B13)*(1+B14)*(1+B15)*(1+B16))-1</f>
        <v>0.86081119386349658</v>
      </c>
      <c r="D16" s="423">
        <f t="shared" si="0"/>
        <v>1860.8111938634966</v>
      </c>
      <c r="F16" s="207">
        <f>Portfolios!AL52</f>
        <v>7.477491104166667E-2</v>
      </c>
      <c r="G16" s="425">
        <f>((1+G5)*(1+F6)*(1+F7)*(1+F8)*(1+F9)*(1+F10)*(1+F11)*(1+F12)*(1+F13)*(1+F14)*(1+F15)*(1+F16))-1</f>
        <v>0.78437884780610845</v>
      </c>
      <c r="H16" s="423">
        <f t="shared" si="1"/>
        <v>1784.3788478061083</v>
      </c>
      <c r="J16" s="207">
        <f>Portfolios!BH52</f>
        <v>7.71256736E-2</v>
      </c>
      <c r="K16" s="425">
        <f>((1+K5)*(1+J6)*(1+J7)*(1+J8)*(1+J9)*(1+J10)*(1+J11)*(1+J12)*(1+J13)*(1+J14)*(1+J15)*(1+J16))-1</f>
        <v>0.86801101148423454</v>
      </c>
      <c r="L16" s="423">
        <f t="shared" si="2"/>
        <v>1868.0110114842346</v>
      </c>
      <c r="N16" s="207">
        <f>Portfolios!CB52</f>
        <v>7.786194737499999E-2</v>
      </c>
      <c r="O16" s="425">
        <f>((1+O5)*(1+N6)*(1+N7)*(1+N8)*(1+N9)*(1+N10)*(1+N11)*(1+N12)*(1+N13)*(1+N14)*(1+N15)*(1+N16))-1</f>
        <v>0.53445543323626077</v>
      </c>
      <c r="P16" s="423">
        <f t="shared" si="3"/>
        <v>1534.4554332362609</v>
      </c>
      <c r="R16" s="207">
        <f>Portfolios!CX52</f>
        <v>6.7273310000000003E-2</v>
      </c>
      <c r="S16" s="425">
        <f>((1+S5)*(1+R6)*(1+R7)*(1+R8)*(1+R9)*(1+R10)*(1+R11)*(1+R12)*(1+R13)*(1+R14)*(1+R15)*(1+R16))-1</f>
        <v>0.73762727268358086</v>
      </c>
      <c r="T16" s="423">
        <f t="shared" si="4"/>
        <v>1737.6272726835809</v>
      </c>
      <c r="V16" s="207">
        <f>Portfolios!DR52</f>
        <v>7.2749439583333339E-2</v>
      </c>
      <c r="W16" s="425">
        <f>((1+W5)*(1+V6)*(1+V7)*(1+V8)*(1+V9)*(1+V10)*(1+V11)*(1+V12)*(1+V13)*(1+V14)*(1+V15)*(1+V16))-1</f>
        <v>0.76710191547548279</v>
      </c>
      <c r="X16" s="423">
        <f t="shared" si="5"/>
        <v>1767.1019154754827</v>
      </c>
      <c r="Z16" s="207">
        <f>Portfolios!EN52</f>
        <v>7.5168711575000005E-2</v>
      </c>
      <c r="AA16" s="425">
        <f>((1+AA5)*(1+Z6)*(1+Z7)*(1+Z8)*(1+Z9)*(1+Z10)*(1+Z11)*(1+Z12)*(1+Z13)*(1+Z14)*(1+Z15)*(1+Z16))-1</f>
        <v>0.78219535330788137</v>
      </c>
      <c r="AB16" s="423">
        <f t="shared" si="6"/>
        <v>1782.1953533078813</v>
      </c>
      <c r="AD16" s="207">
        <f>Portfolios!FJ52</f>
        <v>8.7962220125000004E-2</v>
      </c>
      <c r="AE16" s="425">
        <f>((1+AE5)*(1+AD6)*(1+AD7)*(1+AD8)*(1+AD9)*(1+AD10)*(1+AD11)*(1+AD12)*(1+AD13)*(1+AD14)*(1+AD15)*(1+AD16))-1</f>
        <v>0.64337493310728555</v>
      </c>
      <c r="AF16" s="423">
        <f t="shared" si="7"/>
        <v>1643.3749331072854</v>
      </c>
      <c r="AH16" s="207">
        <f>Portfolios!GD52</f>
        <v>7.2162875000000015E-2</v>
      </c>
      <c r="AI16" s="425">
        <f>((1+AI5)*(1+AH6)*(1+AH7)*(1+AH8)*(1+AH9)*(1+AH10)*(1+AH11)*(1+AH12)*(1+AH13)*(1+AH14)*(1+AH15)*(1+AH16))-1</f>
        <v>0.7818226016144123</v>
      </c>
      <c r="AJ16" s="423">
        <f t="shared" si="8"/>
        <v>1781.8226016144122</v>
      </c>
      <c r="AL16" s="207">
        <f>Portfolios!GX52</f>
        <v>7.4440000000000006E-2</v>
      </c>
      <c r="AM16" s="425">
        <f>((1+AM5)*(1+AL6)*(1+AL7)*(1+AL8)*(1+AL9)*(1+AL10)*(1+AL11)*(1+AL12)*(1+AL13)*(1+AL14)*(1+AL15)*(1+AL16))-1</f>
        <v>0.72553981923679345</v>
      </c>
      <c r="AN16" s="423">
        <f t="shared" si="9"/>
        <v>1725.5398192367934</v>
      </c>
      <c r="AP16" s="207">
        <f>Portfolios!HR52</f>
        <v>5.9591216666666662E-2</v>
      </c>
      <c r="AQ16" s="425">
        <f>((1+AQ5)*(1+AP6)*(1+AP7)*(1+AP8)*(1+AP9)*(1+AP10)*(1+AP11)*(1+AP12)*(1+AP13)*(1+AP14)*(1+AP15)*(1+AP16))-1</f>
        <v>0.72022174627252422</v>
      </c>
      <c r="AR16" s="423">
        <f t="shared" si="10"/>
        <v>1720.2217462725243</v>
      </c>
    </row>
  </sheetData>
  <conditionalFormatting sqref="A11:A16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Portfolios</vt:lpstr>
      <vt:lpstr>Perf Backtest</vt:lpstr>
      <vt:lpstr>Statistics</vt:lpstr>
      <vt:lpstr>Cumul. Perf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Gracie Ghartey-Tagoe</dc:creator>
  <cp:lastModifiedBy>Microsoft Office User</cp:lastModifiedBy>
  <cp:lastPrinted>2018-11-02T20:49:53Z</cp:lastPrinted>
  <dcterms:created xsi:type="dcterms:W3CDTF">2018-04-13T17:44:25Z</dcterms:created>
  <dcterms:modified xsi:type="dcterms:W3CDTF">2019-06-06T08:53:03Z</dcterms:modified>
</cp:coreProperties>
</file>