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zijiang/Dropbox (Davidson College)/Davidson/04 4th Year/CSC370 - Machine Reasoning/SokobanSolver_MR_Final/results/experiment1/"/>
    </mc:Choice>
  </mc:AlternateContent>
  <xr:revisionPtr revIDLastSave="0" documentId="13_ncr:1_{83F2A4A9-68EA-834D-8A89-AAF1075B4EFC}" xr6:coauthVersionLast="43" xr6:coauthVersionMax="43" xr10:uidLastSave="{00000000-0000-0000-0000-000000000000}"/>
  <bookViews>
    <workbookView xWindow="-280" yWindow="760" windowWidth="28800" windowHeight="17540" activeTab="2" xr2:uid="{00000000-000D-0000-FFFF-FFFF00000000}"/>
  </bookViews>
  <sheets>
    <sheet name="sokwholes-output-fixedcsv" sheetId="1" r:id="rId1"/>
    <sheet name="Result" sheetId="2" r:id="rId2"/>
    <sheet name="Graph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71" i="1" l="1"/>
  <c r="U171" i="1" s="1"/>
  <c r="T170" i="1"/>
  <c r="U170" i="1" s="1"/>
  <c r="T169" i="1"/>
  <c r="U169" i="1" s="1"/>
  <c r="T168" i="1"/>
  <c r="U168" i="1" s="1"/>
  <c r="T167" i="1"/>
  <c r="U167" i="1" s="1"/>
  <c r="T166" i="1"/>
  <c r="U166" i="1" s="1"/>
  <c r="T165" i="1"/>
  <c r="U165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2" i="1"/>
  <c r="Q171" i="1"/>
  <c r="Q170" i="1"/>
  <c r="Q169" i="1"/>
  <c r="Q168" i="1"/>
  <c r="Q167" i="1"/>
  <c r="R167" i="1" s="1"/>
  <c r="Q166" i="1"/>
  <c r="Q165" i="1"/>
  <c r="R166" i="1"/>
  <c r="N171" i="1"/>
  <c r="N170" i="1"/>
  <c r="N169" i="1"/>
  <c r="N168" i="1"/>
  <c r="O168" i="1" s="1"/>
  <c r="N167" i="1"/>
  <c r="N166" i="1"/>
  <c r="N165" i="1"/>
  <c r="K171" i="1"/>
  <c r="K170" i="1"/>
  <c r="L170" i="1" s="1"/>
  <c r="K169" i="1"/>
  <c r="L169" i="1" s="1"/>
  <c r="K168" i="1"/>
  <c r="L168" i="1" s="1"/>
  <c r="K167" i="1"/>
  <c r="K166" i="1"/>
  <c r="L166" i="1" s="1"/>
  <c r="K165" i="1"/>
  <c r="L165" i="1" s="1"/>
  <c r="F171" i="1"/>
  <c r="F170" i="1"/>
  <c r="F169" i="1"/>
  <c r="F168" i="1"/>
  <c r="F167" i="1"/>
  <c r="F166" i="1"/>
  <c r="F165" i="1"/>
  <c r="B167" i="1"/>
  <c r="B166" i="1"/>
  <c r="B165" i="1"/>
  <c r="L167" i="1" s="1"/>
  <c r="O165" i="1" l="1"/>
  <c r="O169" i="1"/>
  <c r="R171" i="1"/>
  <c r="R168" i="1"/>
  <c r="O166" i="1"/>
  <c r="O170" i="1"/>
  <c r="R165" i="1"/>
  <c r="R169" i="1"/>
  <c r="L171" i="1"/>
  <c r="O167" i="1"/>
  <c r="O171" i="1"/>
  <c r="R170" i="1"/>
  <c r="I177" i="1"/>
  <c r="D166" i="1"/>
  <c r="D165" i="1"/>
  <c r="I183" i="1"/>
  <c r="I182" i="1"/>
  <c r="I181" i="1"/>
  <c r="I180" i="1"/>
  <c r="I179" i="1"/>
  <c r="I178" i="1"/>
  <c r="G166" i="1"/>
  <c r="G167" i="1"/>
  <c r="B171" i="1"/>
  <c r="D171" i="1" s="1"/>
  <c r="B170" i="1"/>
  <c r="D170" i="1" s="1"/>
  <c r="B169" i="1"/>
  <c r="D169" i="1" s="1"/>
  <c r="B168" i="1"/>
  <c r="D168" i="1" s="1"/>
  <c r="G168" i="1" l="1"/>
  <c r="G171" i="1"/>
  <c r="G170" i="1"/>
  <c r="G165" i="1"/>
  <c r="D167" i="1"/>
  <c r="G169" i="1"/>
</calcChain>
</file>

<file path=xl/sharedStrings.xml><?xml version="1.0" encoding="utf-8"?>
<sst xmlns="http://schemas.openxmlformats.org/spreadsheetml/2006/main" count="1105" uniqueCount="147">
  <si>
    <t>Puzzle Name</t>
  </si>
  <si>
    <t>Search Method</t>
  </si>
  <si>
    <t>Is Solved</t>
  </si>
  <si>
    <t>Heuristic</t>
  </si>
  <si>
    <t>Iteration Step</t>
  </si>
  <si>
    <t>Nodes Generated</t>
  </si>
  <si>
    <t>Nodes Repeated</t>
  </si>
  <si>
    <t>Fringe Nodes</t>
  </si>
  <si>
    <t>Explored Nodes</t>
  </si>
  <si>
    <t>Duration</t>
  </si>
  <si>
    <t>Path</t>
  </si>
  <si>
    <t>sokwhole/sokwhole_01.txt</t>
  </si>
  <si>
    <t>bfs</t>
  </si>
  <si>
    <t>Solved</t>
  </si>
  <si>
    <t>None</t>
  </si>
  <si>
    <t>d|</t>
  </si>
  <si>
    <t>IDA*</t>
  </si>
  <si>
    <t>Manhattan</t>
  </si>
  <si>
    <t>Fixed (1)</t>
  </si>
  <si>
    <t>Fixed (4)</t>
  </si>
  <si>
    <t>Dynamic</t>
  </si>
  <si>
    <t>Euclidean</t>
  </si>
  <si>
    <t>sokwhole/sokwhole_02.txt</t>
  </si>
  <si>
    <t>l|</t>
  </si>
  <si>
    <t>sokwhole/sokwhole_03.txt</t>
  </si>
  <si>
    <t>l|l|u|d|r|r|u|l|</t>
  </si>
  <si>
    <t>sokwhole/sokwhole_04.txt</t>
  </si>
  <si>
    <t>u|l|l|d|l|r|u|r|r|d|r|d|d|l|l|l|l|u|</t>
  </si>
  <si>
    <t>sokwhole/sokwhole_05.txt</t>
  </si>
  <si>
    <t>r|d|r|r|r|r|u|r|u|u|l|l|d|l|r|u|r|r|d|d|l|d|l|l|u|</t>
  </si>
  <si>
    <t>sokwhole/sokwhole_06.txt</t>
  </si>
  <si>
    <t>r|r|r|u|r|u|u|l|l|l|l|l|l|d|r|l|u|r|r|r|r|r|r|d|d|l|d|l|l|l|l|u|d|r|r|u|</t>
  </si>
  <si>
    <t>r|r|r|u|r|u|u|l|l|l|l|l|l|d|r|u|r|r|r|r|r|d|d|l|d|l|l|u|d|l|l|u|</t>
  </si>
  <si>
    <t>sokwhole/sokwhole_07.txt</t>
  </si>
  <si>
    <t>l|r|u|l|u|l|l|d|r|l|d|d|r|u|</t>
  </si>
  <si>
    <t>sokwhole/sokwhole_08.txt</t>
  </si>
  <si>
    <t>r|r|l|u|u|r|r|r|d|u|l|l|d|</t>
  </si>
  <si>
    <t>r|r|l|u|u|r|d|u|r|r|d|</t>
  </si>
  <si>
    <t>sokwhole/sokwhole_09.txt</t>
  </si>
  <si>
    <t>r|d|r|r|u|r|r|u|u|l|r|u|l|r|d|d|d|l|l|d|l|l|u|r|</t>
  </si>
  <si>
    <t>sokwhole/sokwhole_10.txt</t>
  </si>
  <si>
    <t>r|d|r|d|r|d|l|r|u|l|u|l|u|l|l|l|d|d|d|r|d|r|d|r|r|u|</t>
  </si>
  <si>
    <t>r|d|r|d|r|d|l|u|u|l|u|l|l|l|d|d|d|r|d|r|d|r|r|u|</t>
  </si>
  <si>
    <t>sokwhole/sokwhole_11.txt</t>
  </si>
  <si>
    <t>l|u|l|l|u|u|r|l|u|l|l|d|d|d|d|r|d|r|r|u|d|l|l|l|u|u|u|u|u|r|r|d|d|d|r|l|u|u|r|d|</t>
  </si>
  <si>
    <t>l|u|l|l|u|u|r|d|l|d|r|l|u|u|u|l|l|d|d|d|d|d|r|r|r|u|</t>
  </si>
  <si>
    <t>l|u|l|l|u|u|r|d|l|d|r|l|u|r|u|l|u|l|l|d|d|d|d|r|d|r|r|u|</t>
  </si>
  <si>
    <t>l|u|l|l|u|u|r|d|l|d|r|l|u|u|u|l|l|d|d|d|d|r|d|r|r|u|</t>
  </si>
  <si>
    <t>sokwhole/sokwhole_12.txt</t>
  </si>
  <si>
    <t>d|r|r|r|r|d|d|l|d|l|l|u|d|r|r|d|d|l|u|r|u|u|l|r|r|u|u|l|l|d|</t>
  </si>
  <si>
    <t>sokwhole/sokwhole_13.txt</t>
  </si>
  <si>
    <t>r|u|r|r|d|l|r|u|l|l|l|d|d|r|l|u|r|l|d|r|d|r|l|u|l|u|r|u|r|r|d|l|r|u|l|l|l|d|d|r|d|r|u|l|d|r|d|r|r|u|l|r|d|l|l|u|l|u|l|u|u|r|d|</t>
  </si>
  <si>
    <t>r|u|r|r|d|l|u|l|l|d|d|r|d|r|u|d|d|r|r|u|l|d|l|u|l|u|l|u|u|r|d|</t>
  </si>
  <si>
    <t>r|u|r|r|d|l|r|u|l|l|l|d|d|r|d|r|u|l|d|r|d|r|r|u|l|r|d|l|l|u|l|u|l|u|u|r|d|</t>
  </si>
  <si>
    <t>sokwhole/sokwhole_14.txt</t>
  </si>
  <si>
    <t>l|l|u|l|r|d|r|r|u|l|r|d|l|l|l|u|u|l|l|d|r|l|u|u|u|r|d|l|d|r|</t>
  </si>
  <si>
    <t>l|l|u|l|r|d|r|r|u|l|d|l|l|u|u|l|l|d|r|l|u|u|u|r|d|l|d|r|</t>
  </si>
  <si>
    <t>l|l|u|l|r|d|r|r|u|l|d|l|l|u|u|l|l|u|u|r|d|l|d|r|l|d|r|</t>
  </si>
  <si>
    <t>sokwhole/sokwhole_15.txt</t>
  </si>
  <si>
    <t>r|d|r|d|d|l|l|l|u|u|r|u|r|u|u|r|r|d|l|d|l|l|d|l|d|d|r|r|r|u|u|l|r|u|l|d|r|d|d|l|l|l|u|u|r|r|l|l|d|d|r|r|r|u|u|</t>
  </si>
  <si>
    <t>r|d|r|d|d|l|l|l|u|u|r|u|r|u|u|r|r|d|l|d|l|l|d|l|d|d|r|r|r|u|u|u|l|l|d|r|l|l|d|d|r|r|r|u|u|</t>
  </si>
  <si>
    <t>sokwhole/sokwhole_16.txt</t>
  </si>
  <si>
    <t>l|l|r|u|l|u|l|u|l|l|d|r|d|u|l|l|d|r|</t>
  </si>
  <si>
    <t>sokwhole/sokwhole_17.txt</t>
  </si>
  <si>
    <t>r|d|r|l|d|r|l|u|u|u|r|l|d|d|r|d|d|r|l|u|l|u|u|u|r|d|r|r|d|u|l|l|l|d|d|r|u|l|u|r|</t>
  </si>
  <si>
    <t>r|d|r|l|d|r|l|u|u|u|r|d|r|r|d|u|l|l|l|d|d|r|d|r|l|u|u|l|u|r|</t>
  </si>
  <si>
    <t>r|d|r|l|u|u|r|d|r|r|d|u|l|l|l|d|d|r|d|r|l|u|u|d|l|u|u|r|</t>
  </si>
  <si>
    <t>r|d|r|l|u|u|r|d|r|r|d|u|l|l|l|d|d|r|d|r|l|u|u|l|u|r|</t>
  </si>
  <si>
    <t>sokwhole/sokwhole_18.txt</t>
  </si>
  <si>
    <t>d|r|r|r|d|u|l|l|d|r|l|u|l|l|d|r|l|u|r|r|r|d|d|u|l|r|u|l|l|l|d|r|r|l|d|r|d|r|</t>
  </si>
  <si>
    <t>d|r|r|r|d|u|l|l|d|r|d|u|l|u|l|l|d|r|r|l|d|r|d|r|</t>
  </si>
  <si>
    <t>sokwhole/sokwhole_19.txt</t>
  </si>
  <si>
    <t>d|d|l|l|d|d|r|l|d|d|r|l|u|u|r|u|l|d|d|d|r|u|r|r|u|d|l|l|l|u|u|r|d|l|d|r|l|u|r|u|l|u|r|</t>
  </si>
  <si>
    <t>d|d|l|l|d|d|r|u|l|d|d|d|r|u|r|r|u|d|l|l|l|u|u|u|r|l|d|r|d|u|l|d|d|r|</t>
  </si>
  <si>
    <t>d|d|l|l|d|d|r|u|l|d|d|d|r|u|r|r|u|d|l|l|u|l|u|u|r|d|d|u|l|d|d|r|</t>
  </si>
  <si>
    <t>d|d|l|l|d|d|r|u|l|d|d|d|r|u|r|r|u|d|l|l|d|l|u|u|u|u|r|d|d|u|l|d|d|r|</t>
  </si>
  <si>
    <t>d|d|l|l|d|d|r|u|l|d|d|d|r|u|r|r|u|d|l|l|l|u|u|u|r|d|d|l|d|r|</t>
  </si>
  <si>
    <t>sokwhole/sokwhole_20.txt</t>
  </si>
  <si>
    <t>l|u|l|u|u|r|d|r|l|l|u|u|u|r|d|l|d|d|r|r|d|r|u|l|l|l|d|r|l|u|r|u|l|d|r|r|r|d|l|r|u|l|l|l|u|u|u|r|d|d|l|d|r|l|d|r|</t>
  </si>
  <si>
    <t>l|u|l|u|u|r|d|r|d|r|u|l|l|l|u|u|u|r|d|d|l|d|r|l|d|r|</t>
  </si>
  <si>
    <t>l|u|l|u|u|r|d|r|d|r|u|l|l|l|u|u|u|r|d|d|l|d|d|r|d|u|l|u|r|</t>
  </si>
  <si>
    <t>sokwhole/sokwhole_21.txt</t>
  </si>
  <si>
    <t>r|d|r|l|u|u|r|l|d|d|r|u|r|l|l|d|r|d|r|u|r|u|l|r|d|l|l|l|u|r|u|l|d|r|d|r|r|u|l|r|d|l|l|u|</t>
  </si>
  <si>
    <t>r|u|r|l|d|d|r|u|r|l|u|d|d|d|r|u|r|u|l|d|l|u|</t>
  </si>
  <si>
    <t>r|d|r|l|u|u|r|l|d|d|r|u|r|l|u|l|d|r|d|d|r|u|r|u|d|u|l|d|l|u|</t>
  </si>
  <si>
    <t>r|u|r|l|d|d|r|u|u|d|r|l|d|d|r|u|r|u|l|d|l|u|</t>
  </si>
  <si>
    <t>r|u|r|l|d|d|r|u|u|d|r|l|d|d|r|u|d|u|r|u|l|d|l|u|</t>
  </si>
  <si>
    <t>sokwhole/sokwhole_22.txt</t>
  </si>
  <si>
    <t>d|l|d|l|d|d|r|l|d|r|l|u|u|u|r|d|r|l|l|d|d|r|d|r|r|u|d|l|l|u|l|u|u|r|u|u|r|d|l|l|d|d|d|r|u|l|d|r|d|r|r|u|l|r|d|l|l|u|</t>
  </si>
  <si>
    <t>d|l|d|l|d|d|r|l|u|u|r|d|r|l|u|u|r|d|l|d|l|d|d|r|u|d|d|r|r|u|l|d|l|u|</t>
  </si>
  <si>
    <t>d|l|d|l|d|d|r|l|u|u|r|d|r|l|l|u|r|u|r|d|l|l|d|d|d|r|u|d|d|r|r|u|d|u|l|d|l|u|</t>
  </si>
  <si>
    <t>d|l|d|l|d|d|r|l|u|u|r|d|r|l|u|u|r|d|l|l|d|d|d|r|u|d|d|r|r|u|l|d|l|u|</t>
  </si>
  <si>
    <t>d|l|d|l|d|d|r|l|u|u|r|d|r|l|l|d|d|r|u|d|d|r|r|u|d|u|l|d|l|u|l|u|u|u|r|u|r|d|</t>
  </si>
  <si>
    <t>sokwhole/sokwhole_23.txt</t>
  </si>
  <si>
    <t>l|l|u|l|u|u|l|l|d|r|l|u|r|r|d|l|l|u|l|l|d|r|r|r|d|u|l|l|d|r|</t>
  </si>
  <si>
    <t>l|l|u|l|u|u|l|l|d|r|d|u|l|u|l|l|d|r|r|l|d|r|r|l|u|u|r|d|</t>
  </si>
  <si>
    <t>l|l|u|l|u|u|l|l|d|r|d|u|u|l|l|l|d|r|r|l|d|r|r|l|u|u|r|d|</t>
  </si>
  <si>
    <t>l|l|u|l|u|u|l|l|d|r|d|u|u|r|d|u|l|l|l|l|d|r|d|r|l|u|r|r|</t>
  </si>
  <si>
    <t>sokwhole/sokwhole_24.txt</t>
  </si>
  <si>
    <t>r|u|r|r|d|d|r|d|r|d|l|r|u|r|u|l|u|l|d|u|u|l|l|l|d|d|r|u|l|u|r|</t>
  </si>
  <si>
    <t>r|u|r|r|d|d|r|d|r|d|l|r|u|r|u|l|u|l|d|u|u|l|l|l|d|d|r|u|d|l|u|u|r|</t>
  </si>
  <si>
    <t>sokwhole/sokwhole_26.txt</t>
  </si>
  <si>
    <t>u|l|l|r|u|d|r|r|u|l|u|l|u|l|l|d|r|l|l|d|d|r|r|r|l|u|r|l|d|l|l|u|r|l|u|r|u|r|r|d|l|r|u|l|l|d|</t>
  </si>
  <si>
    <t>u|l|l|r|u|d|r|r|u|l|u|l|u|l|l|d|r|l|l|d|d|r|r|r|l|u|r|l|d|l|l|u|u|r|u|r|r|d|u|l|d|</t>
  </si>
  <si>
    <t>u|l|l|r|u|d|r|r|u|l|u|l|u|l|l|d|r|l|l|d|d|r|r|r|l|u|r|l|d|l|l|u|u|r|u|r|d|u|r|d|</t>
  </si>
  <si>
    <t>sokwhole/sokwhole_27.txt</t>
  </si>
  <si>
    <t>d|d|d|r|r|u|r|l|d|l|l|u|u|u|r|r|r|d|r|d|r|l|d|l|r|u|r|d|r|r|d|d|l|r|u|u|l|l|l|l|l|r|r|r|r|r|d|d|l|u|r|u|u|l|d|l|l|l|l|u|r|u|r|d|r|l|l|u|u|l|l|l|d|d|d|r|r|l|l|u|u|u|r|r|r|d|r|d|r|d|r|r|d|d|l|u|r|u|l|r|u|l|</t>
  </si>
  <si>
    <t>BFS Solved</t>
  </si>
  <si>
    <t>Total</t>
  </si>
  <si>
    <t>Solved %</t>
  </si>
  <si>
    <t>IDA* Manhattan - Fixed (1)</t>
  </si>
  <si>
    <t>IDA* Manhattan - Fixed (4)</t>
  </si>
  <si>
    <t>IDA* Manhattan - Dynamic</t>
  </si>
  <si>
    <t>IDA* Euclidean - Fixed (1)</t>
  </si>
  <si>
    <t>IDA* Euclidean - Fixed (4)</t>
  </si>
  <si>
    <t>IDA* Euclidean - Dynamic</t>
  </si>
  <si>
    <t>Total Generated</t>
  </si>
  <si>
    <t>Total Repeated</t>
  </si>
  <si>
    <t>Avg Repeated</t>
  </si>
  <si>
    <t>Avg Generated</t>
  </si>
  <si>
    <t>Solved in 2 Mins</t>
  </si>
  <si>
    <t>Nodes in Fringe</t>
  </si>
  <si>
    <t>Nodes Explored</t>
  </si>
  <si>
    <t>Duration (secs)</t>
  </si>
  <si>
    <t>Solution Length</t>
  </si>
  <si>
    <t>Method - Heuristics - Bound Increment</t>
  </si>
  <si>
    <t xml:space="preserve">Solved % </t>
  </si>
  <si>
    <t>Avg</t>
  </si>
  <si>
    <t>BFS</t>
  </si>
  <si>
    <t>IDA* - Manhattan - Fixed (1)</t>
  </si>
  <si>
    <t>IDA* - Manhattan - Fixed (4)</t>
  </si>
  <si>
    <t>IDA* - Manhattan - Dynamic</t>
  </si>
  <si>
    <t>IDA* - Euclidean - Fixed (1)</t>
  </si>
  <si>
    <t>IDA* - Euclidean - Fixed (4)</t>
  </si>
  <si>
    <t>IDA* - Euclidean - Dynamic</t>
  </si>
  <si>
    <t>Fringe</t>
  </si>
  <si>
    <t>avg</t>
  </si>
  <si>
    <t>explored</t>
  </si>
  <si>
    <t>duration</t>
  </si>
  <si>
    <t>path</t>
  </si>
  <si>
    <t>Solution length</t>
  </si>
  <si>
    <r>
      <t xml:space="preserve">Table 1: Comparisons of Performances by BFS and IDA* on 30 </t>
    </r>
    <r>
      <rPr>
        <b/>
        <i/>
        <sz val="12"/>
        <color theme="1"/>
        <rFont val="Calibri"/>
        <family val="2"/>
        <scheme val="minor"/>
      </rPr>
      <t>Microban</t>
    </r>
    <r>
      <rPr>
        <b/>
        <sz val="12"/>
        <color theme="1"/>
        <rFont val="Calibri"/>
        <family val="2"/>
        <scheme val="minor"/>
      </rPr>
      <t xml:space="preserve"> Puzzles</t>
    </r>
  </si>
  <si>
    <r>
      <t xml:space="preserve">Table 2: Comparisons of Performances by BFS and IDA* on 30 </t>
    </r>
    <r>
      <rPr>
        <b/>
        <i/>
        <sz val="12"/>
        <color theme="1"/>
        <rFont val="Calibri"/>
        <family val="2"/>
        <scheme val="minor"/>
      </rPr>
      <t>Sokowhole</t>
    </r>
    <r>
      <rPr>
        <b/>
        <sz val="12"/>
        <color theme="1"/>
        <rFont val="Calibri"/>
        <family val="2"/>
        <scheme val="minor"/>
      </rPr>
      <t xml:space="preserve"> Puzzles</t>
    </r>
  </si>
  <si>
    <t>Avg Sol Len</t>
  </si>
  <si>
    <t>Avg Soln Secs</t>
  </si>
  <si>
    <r>
      <t xml:space="preserve">Table 1: Comparisons of Performances by BFS and IDA* on 30 </t>
    </r>
    <r>
      <rPr>
        <b/>
        <i/>
        <sz val="20"/>
        <color theme="1"/>
        <rFont val="Calibri"/>
        <family val="2"/>
        <scheme val="minor"/>
      </rPr>
      <t>Microban</t>
    </r>
    <r>
      <rPr>
        <b/>
        <sz val="20"/>
        <color theme="1"/>
        <rFont val="Calibri"/>
        <family val="2"/>
        <scheme val="minor"/>
      </rPr>
      <t xml:space="preserve"> Puzzles</t>
    </r>
  </si>
  <si>
    <r>
      <t xml:space="preserve">Table 2: Comparisons of Performances by BFS and IDA* on 30 </t>
    </r>
    <r>
      <rPr>
        <b/>
        <i/>
        <sz val="20"/>
        <color theme="1"/>
        <rFont val="Calibri"/>
        <family val="2"/>
        <scheme val="minor"/>
      </rPr>
      <t>Sokowhole</t>
    </r>
    <r>
      <rPr>
        <b/>
        <sz val="20"/>
        <color theme="1"/>
        <rFont val="Calibri"/>
        <family val="2"/>
        <scheme val="minor"/>
      </rPr>
      <t xml:space="preserve"> Puzzles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</si>
</sst>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9" fontId="0" fillId="0" borderId="0" xfId="42" applyFont="1"/>
    <xf numFmtId="0" fontId="16" fillId="0" borderId="13" xfId="0" applyFont="1" applyBorder="1"/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0" xfId="0" applyBorder="1"/>
    <xf numFmtId="10" fontId="0" fillId="0" borderId="25" xfId="42" applyNumberFormat="1" applyFont="1" applyBorder="1"/>
    <xf numFmtId="2" fontId="0" fillId="0" borderId="25" xfId="0" applyNumberFormat="1" applyBorder="1"/>
    <xf numFmtId="2" fontId="0" fillId="0" borderId="24" xfId="0" applyNumberFormat="1" applyBorder="1"/>
    <xf numFmtId="2" fontId="0" fillId="0" borderId="26" xfId="0" applyNumberFormat="1" applyBorder="1"/>
    <xf numFmtId="2" fontId="0" fillId="34" borderId="26" xfId="0" applyNumberFormat="1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0" fontId="0" fillId="0" borderId="30" xfId="42" applyNumberFormat="1" applyFont="1" applyBorder="1"/>
    <xf numFmtId="2" fontId="0" fillId="0" borderId="30" xfId="0" applyNumberFormat="1" applyBorder="1"/>
    <xf numFmtId="2" fontId="0" fillId="0" borderId="28" xfId="0" applyNumberFormat="1" applyBorder="1"/>
    <xf numFmtId="2" fontId="0" fillId="0" borderId="31" xfId="0" applyNumberFormat="1" applyBorder="1"/>
    <xf numFmtId="0" fontId="19" fillId="0" borderId="0" xfId="0" applyFont="1"/>
    <xf numFmtId="2" fontId="0" fillId="34" borderId="25" xfId="0" applyNumberFormat="1" applyFill="1" applyBorder="1"/>
    <xf numFmtId="2" fontId="0" fillId="0" borderId="26" xfId="0" applyNumberFormat="1" applyFill="1" applyBorder="1"/>
    <xf numFmtId="0" fontId="0" fillId="34" borderId="24" xfId="0" applyFill="1" applyBorder="1"/>
    <xf numFmtId="2" fontId="0" fillId="0" borderId="25" xfId="0" applyNumberFormat="1" applyFill="1" applyBorder="1"/>
    <xf numFmtId="2" fontId="0" fillId="34" borderId="30" xfId="0" applyNumberFormat="1" applyFill="1" applyBorder="1"/>
    <xf numFmtId="0" fontId="16" fillId="33" borderId="10" xfId="0" applyFont="1" applyFill="1" applyBorder="1" applyAlignment="1"/>
    <xf numFmtId="0" fontId="16" fillId="33" borderId="11" xfId="0" applyFont="1" applyFill="1" applyBorder="1" applyAlignment="1"/>
    <xf numFmtId="0" fontId="16" fillId="33" borderId="12" xfId="0" applyFont="1" applyFill="1" applyBorder="1" applyAlignment="1"/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Result!$C$4</c:f>
              <c:strCache>
                <c:ptCount val="1"/>
                <c:pt idx="0">
                  <c:v>Solved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Result!$B$5:$B$11</c:f>
              <c:strCache>
                <c:ptCount val="7"/>
                <c:pt idx="0">
                  <c:v>BFS</c:v>
                </c:pt>
                <c:pt idx="1">
                  <c:v>IDA* - Manhattan - Fixed (1)</c:v>
                </c:pt>
                <c:pt idx="2">
                  <c:v>IDA* - Manhattan - Fixed (4)</c:v>
                </c:pt>
                <c:pt idx="3">
                  <c:v>IDA* - Manhattan - Dynamic</c:v>
                </c:pt>
                <c:pt idx="4">
                  <c:v>IDA* - Euclidean - Fixed (1)</c:v>
                </c:pt>
                <c:pt idx="5">
                  <c:v>IDA* - Euclidean - Fixed (4)</c:v>
                </c:pt>
                <c:pt idx="6">
                  <c:v>IDA* - Euclidean - Dynamic</c:v>
                </c:pt>
              </c:strCache>
            </c:strRef>
          </c:cat>
          <c:val>
            <c:numRef>
              <c:f>Result!$C$5:$C$11</c:f>
              <c:numCache>
                <c:formatCode>General</c:formatCode>
                <c:ptCount val="7"/>
                <c:pt idx="0">
                  <c:v>27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12</c:v>
                </c:pt>
                <c:pt idx="5">
                  <c:v>21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7-384C-8CF5-E426AA9B1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619968"/>
        <c:axId val="269844176"/>
      </c:barChart>
      <c:catAx>
        <c:axId val="3126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44176"/>
        <c:crosses val="autoZero"/>
        <c:auto val="1"/>
        <c:lblAlgn val="ctr"/>
        <c:lblOffset val="100"/>
        <c:noMultiLvlLbl val="0"/>
      </c:catAx>
      <c:valAx>
        <c:axId val="2698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1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Result!$C$16</c:f>
              <c:strCache>
                <c:ptCount val="1"/>
                <c:pt idx="0">
                  <c:v>Solved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Result!$B$17:$B$23</c:f>
              <c:strCache>
                <c:ptCount val="7"/>
                <c:pt idx="0">
                  <c:v>BFS</c:v>
                </c:pt>
                <c:pt idx="1">
                  <c:v>IDA* - Manhattan - Fixed (1)</c:v>
                </c:pt>
                <c:pt idx="2">
                  <c:v>IDA* - Manhattan - Fixed (4)</c:v>
                </c:pt>
                <c:pt idx="3">
                  <c:v>IDA* - Manhattan - Dynamic</c:v>
                </c:pt>
                <c:pt idx="4">
                  <c:v>IDA* - Euclidean - Fixed (1)</c:v>
                </c:pt>
                <c:pt idx="5">
                  <c:v>IDA* - Euclidean - Fixed (4)</c:v>
                </c:pt>
                <c:pt idx="6">
                  <c:v>IDA* - Euclidean - Dynamic</c:v>
                </c:pt>
              </c:strCache>
            </c:strRef>
          </c:cat>
          <c:val>
            <c:numRef>
              <c:f>Result!$C$17:$C$23</c:f>
              <c:numCache>
                <c:formatCode>General</c:formatCode>
                <c:ptCount val="7"/>
                <c:pt idx="0">
                  <c:v>25</c:v>
                </c:pt>
                <c:pt idx="1">
                  <c:v>21</c:v>
                </c:pt>
                <c:pt idx="2">
                  <c:v>26</c:v>
                </c:pt>
                <c:pt idx="3">
                  <c:v>24</c:v>
                </c:pt>
                <c:pt idx="4">
                  <c:v>20</c:v>
                </c:pt>
                <c:pt idx="5">
                  <c:v>23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2-614C-8459-EB509F524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800752"/>
        <c:axId val="315264368"/>
      </c:barChart>
      <c:catAx>
        <c:axId val="31480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4368"/>
        <c:crosses val="autoZero"/>
        <c:auto val="1"/>
        <c:lblAlgn val="ctr"/>
        <c:lblOffset val="100"/>
        <c:noMultiLvlLbl val="0"/>
      </c:catAx>
      <c:valAx>
        <c:axId val="3152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Graph 1: Mircoban: Number of Puzzles Solved</a:t>
            </a:r>
          </a:p>
        </c:rich>
      </c:tx>
      <c:layout>
        <c:manualLayout>
          <c:xMode val="edge"/>
          <c:yMode val="edge"/>
          <c:x val="0.15344640649838814"/>
          <c:y val="3.6456055341260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Graphs!$C$4</c:f>
              <c:strCache>
                <c:ptCount val="1"/>
                <c:pt idx="0">
                  <c:v>Solved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Graphs!$B$5:$B$11</c:f>
              <c:strCache>
                <c:ptCount val="7"/>
                <c:pt idx="0">
                  <c:v>BFS</c:v>
                </c:pt>
                <c:pt idx="1">
                  <c:v>IDA* - Manhattan - Fixed (1)</c:v>
                </c:pt>
                <c:pt idx="2">
                  <c:v>IDA* - Manhattan - Fixed (4)</c:v>
                </c:pt>
                <c:pt idx="3">
                  <c:v>IDA* - Manhattan - Dynamic</c:v>
                </c:pt>
                <c:pt idx="4">
                  <c:v>IDA* - Euclidean - Fixed (1)</c:v>
                </c:pt>
                <c:pt idx="5">
                  <c:v>IDA* - Euclidean - Fixed (4)</c:v>
                </c:pt>
                <c:pt idx="6">
                  <c:v>IDA* - Euclidean - Dynamic</c:v>
                </c:pt>
              </c:strCache>
            </c:strRef>
          </c:cat>
          <c:val>
            <c:numRef>
              <c:f>Graphs!$C$5:$C$11</c:f>
              <c:numCache>
                <c:formatCode>General</c:formatCode>
                <c:ptCount val="7"/>
                <c:pt idx="0">
                  <c:v>27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12</c:v>
                </c:pt>
                <c:pt idx="5">
                  <c:v>21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8-C245-BFA8-C83E4B44B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619968"/>
        <c:axId val="269844176"/>
      </c:barChart>
      <c:catAx>
        <c:axId val="3126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44176"/>
        <c:crosses val="autoZero"/>
        <c:auto val="1"/>
        <c:lblAlgn val="ctr"/>
        <c:lblOffset val="100"/>
        <c:noMultiLvlLbl val="0"/>
      </c:catAx>
      <c:valAx>
        <c:axId val="2698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61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i="0"/>
              <a:t>Graph</a:t>
            </a:r>
            <a:r>
              <a:rPr lang="en-US" sz="1600" i="0" baseline="0"/>
              <a:t> 3: </a:t>
            </a:r>
            <a:r>
              <a:rPr lang="en-US" sz="1600" i="1"/>
              <a:t>Sokowhole:</a:t>
            </a:r>
            <a:r>
              <a:rPr lang="en-US" sz="1600" i="1" baseline="0"/>
              <a:t> </a:t>
            </a:r>
            <a:r>
              <a:rPr lang="en-US" sz="1600"/>
              <a:t>Number of Puzzles Solved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Graphs!$C$16</c:f>
              <c:strCache>
                <c:ptCount val="1"/>
                <c:pt idx="0">
                  <c:v>Solved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Graphs!$B$17:$B$23</c:f>
              <c:strCache>
                <c:ptCount val="7"/>
                <c:pt idx="0">
                  <c:v>BFS</c:v>
                </c:pt>
                <c:pt idx="1">
                  <c:v>IDA* - Manhattan - Fixed (1)</c:v>
                </c:pt>
                <c:pt idx="2">
                  <c:v>IDA* - Manhattan - Fixed (4)</c:v>
                </c:pt>
                <c:pt idx="3">
                  <c:v>IDA* - Manhattan - Dynamic</c:v>
                </c:pt>
                <c:pt idx="4">
                  <c:v>IDA* - Euclidean - Fixed (1)</c:v>
                </c:pt>
                <c:pt idx="5">
                  <c:v>IDA* - Euclidean - Fixed (4)</c:v>
                </c:pt>
                <c:pt idx="6">
                  <c:v>IDA* - Euclidean - Dynamic</c:v>
                </c:pt>
              </c:strCache>
            </c:strRef>
          </c:cat>
          <c:val>
            <c:numRef>
              <c:f>Graphs!$C$17:$C$23</c:f>
              <c:numCache>
                <c:formatCode>General</c:formatCode>
                <c:ptCount val="7"/>
                <c:pt idx="0">
                  <c:v>25</c:v>
                </c:pt>
                <c:pt idx="1">
                  <c:v>21</c:v>
                </c:pt>
                <c:pt idx="2">
                  <c:v>26</c:v>
                </c:pt>
                <c:pt idx="3">
                  <c:v>24</c:v>
                </c:pt>
                <c:pt idx="4">
                  <c:v>20</c:v>
                </c:pt>
                <c:pt idx="5">
                  <c:v>23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7-A140-A005-A4D8AF50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800752"/>
        <c:axId val="315264368"/>
      </c:barChart>
      <c:catAx>
        <c:axId val="31480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64368"/>
        <c:crosses val="autoZero"/>
        <c:auto val="1"/>
        <c:lblAlgn val="ctr"/>
        <c:lblOffset val="100"/>
        <c:noMultiLvlLbl val="0"/>
      </c:catAx>
      <c:valAx>
        <c:axId val="3152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Graph 2: </a:t>
            </a:r>
            <a:r>
              <a:rPr lang="en-US" sz="1600" b="0" i="1" u="none" strike="noStrike" baseline="0">
                <a:effectLst/>
              </a:rPr>
              <a:t>Mircoban: </a:t>
            </a:r>
            <a:r>
              <a:rPr lang="en-US" sz="1600"/>
              <a:t>Solving Time</a:t>
            </a:r>
            <a:r>
              <a:rPr lang="en-US" sz="1600" baseline="0"/>
              <a:t> v.s. Solution Length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Graphs!$M$4</c:f>
              <c:strCache>
                <c:ptCount val="1"/>
                <c:pt idx="0">
                  <c:v>Avg Soln Secs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Graphs!$B$5:$B$11</c:f>
              <c:strCache>
                <c:ptCount val="7"/>
                <c:pt idx="0">
                  <c:v>BFS</c:v>
                </c:pt>
                <c:pt idx="1">
                  <c:v>IDA* - Manhattan - Fixed (1)</c:v>
                </c:pt>
                <c:pt idx="2">
                  <c:v>IDA* - Manhattan - Fixed (4)</c:v>
                </c:pt>
                <c:pt idx="3">
                  <c:v>IDA* - Manhattan - Dynamic</c:v>
                </c:pt>
                <c:pt idx="4">
                  <c:v>IDA* - Euclidean - Fixed (1)</c:v>
                </c:pt>
                <c:pt idx="5">
                  <c:v>IDA* - Euclidean - Fixed (4)</c:v>
                </c:pt>
                <c:pt idx="6">
                  <c:v>IDA* - Euclidean - Dynamic</c:v>
                </c:pt>
              </c:strCache>
            </c:strRef>
          </c:cat>
          <c:val>
            <c:numRef>
              <c:f>Graphs!$M$5:$M$11</c:f>
              <c:numCache>
                <c:formatCode>0.00</c:formatCode>
                <c:ptCount val="7"/>
                <c:pt idx="0">
                  <c:v>12.8883340888553</c:v>
                </c:pt>
                <c:pt idx="1">
                  <c:v>16.511155580219445</c:v>
                </c:pt>
                <c:pt idx="2">
                  <c:v>12.126381522133213</c:v>
                </c:pt>
                <c:pt idx="3">
                  <c:v>15.621552254024275</c:v>
                </c:pt>
                <c:pt idx="4">
                  <c:v>18.4045435786247</c:v>
                </c:pt>
                <c:pt idx="5">
                  <c:v>14.545993725458763</c:v>
                </c:pt>
                <c:pt idx="6">
                  <c:v>20.642165490559147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A-8D4C-BF0E-554AD0324B8A}"/>
            </c:ext>
          </c:extLst>
        </c:ser>
        <c:ser>
          <c:idx val="1"/>
          <c:order val="1"/>
          <c:tx>
            <c:strRef>
              <c:f>Graphs!$O$4</c:f>
              <c:strCache>
                <c:ptCount val="1"/>
                <c:pt idx="0">
                  <c:v>Avg Sol Len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Graphs!$B$5:$B$11</c:f>
              <c:strCache>
                <c:ptCount val="7"/>
                <c:pt idx="0">
                  <c:v>BFS</c:v>
                </c:pt>
                <c:pt idx="1">
                  <c:v>IDA* - Manhattan - Fixed (1)</c:v>
                </c:pt>
                <c:pt idx="2">
                  <c:v>IDA* - Manhattan - Fixed (4)</c:v>
                </c:pt>
                <c:pt idx="3">
                  <c:v>IDA* - Manhattan - Dynamic</c:v>
                </c:pt>
                <c:pt idx="4">
                  <c:v>IDA* - Euclidean - Fixed (1)</c:v>
                </c:pt>
                <c:pt idx="5">
                  <c:v>IDA* - Euclidean - Fixed (4)</c:v>
                </c:pt>
                <c:pt idx="6">
                  <c:v>IDA* - Euclidean - Dynamic</c:v>
                </c:pt>
              </c:strCache>
            </c:strRef>
          </c:cat>
          <c:val>
            <c:numRef>
              <c:f>Graphs!$O$5:$O$11</c:f>
              <c:numCache>
                <c:formatCode>0.00</c:formatCode>
                <c:ptCount val="7"/>
                <c:pt idx="0">
                  <c:v>48.296296296296298</c:v>
                </c:pt>
                <c:pt idx="1">
                  <c:v>35.684210526315802</c:v>
                </c:pt>
                <c:pt idx="2">
                  <c:v>42.904761904761905</c:v>
                </c:pt>
                <c:pt idx="3">
                  <c:v>36.842105263157897</c:v>
                </c:pt>
                <c:pt idx="4">
                  <c:v>32.583333333333336</c:v>
                </c:pt>
                <c:pt idx="5">
                  <c:v>41.238095238095241</c:v>
                </c:pt>
                <c:pt idx="6">
                  <c:v>34.071428571428569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A-8D4C-BF0E-554AD032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233744"/>
        <c:axId val="315372480"/>
      </c:barChart>
      <c:catAx>
        <c:axId val="3152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72480"/>
        <c:crosses val="autoZero"/>
        <c:auto val="1"/>
        <c:lblAlgn val="ctr"/>
        <c:lblOffset val="100"/>
        <c:noMultiLvlLbl val="0"/>
      </c:catAx>
      <c:valAx>
        <c:axId val="3153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i="0"/>
              <a:t>Graph 4: </a:t>
            </a:r>
            <a:r>
              <a:rPr lang="en-US" sz="1600" i="1"/>
              <a:t>Sokowhole: </a:t>
            </a:r>
            <a:r>
              <a:rPr lang="en-US" sz="1600" i="0"/>
              <a:t>Solving</a:t>
            </a:r>
            <a:r>
              <a:rPr lang="en-US" sz="1600" i="0" baseline="0"/>
              <a:t> Time v.s. Solution Length</a:t>
            </a:r>
            <a:endParaRPr lang="en-US" sz="16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Graphs!$M$16</c:f>
              <c:strCache>
                <c:ptCount val="1"/>
                <c:pt idx="0">
                  <c:v>Avg Soln Secs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Graphs!$B$17:$B$23</c:f>
              <c:strCache>
                <c:ptCount val="7"/>
                <c:pt idx="0">
                  <c:v>BFS</c:v>
                </c:pt>
                <c:pt idx="1">
                  <c:v>IDA* - Manhattan - Fixed (1)</c:v>
                </c:pt>
                <c:pt idx="2">
                  <c:v>IDA* - Manhattan - Fixed (4)</c:v>
                </c:pt>
                <c:pt idx="3">
                  <c:v>IDA* - Manhattan - Dynamic</c:v>
                </c:pt>
                <c:pt idx="4">
                  <c:v>IDA* - Euclidean - Fixed (1)</c:v>
                </c:pt>
                <c:pt idx="5">
                  <c:v>IDA* - Euclidean - Fixed (4)</c:v>
                </c:pt>
                <c:pt idx="6">
                  <c:v>IDA* - Euclidean - Dynamic</c:v>
                </c:pt>
              </c:strCache>
            </c:strRef>
          </c:cat>
          <c:val>
            <c:numRef>
              <c:f>Graphs!$M$17:$M$23</c:f>
              <c:numCache>
                <c:formatCode>0.00</c:formatCode>
                <c:ptCount val="7"/>
                <c:pt idx="0">
                  <c:v>6.5376749322800007</c:v>
                </c:pt>
                <c:pt idx="1">
                  <c:v>6.9377368931200003</c:v>
                </c:pt>
                <c:pt idx="2">
                  <c:v>18.3672531908</c:v>
                </c:pt>
                <c:pt idx="3">
                  <c:v>12.567010889519999</c:v>
                </c:pt>
                <c:pt idx="4">
                  <c:v>8.2480951024000007</c:v>
                </c:pt>
                <c:pt idx="5">
                  <c:v>9.5010290813200005</c:v>
                </c:pt>
                <c:pt idx="6">
                  <c:v>5.5621231554399992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8-894A-B40F-CAE4DD8C07A6}"/>
            </c:ext>
          </c:extLst>
        </c:ser>
        <c:ser>
          <c:idx val="1"/>
          <c:order val="1"/>
          <c:tx>
            <c:strRef>
              <c:f>Graphs!$O$16</c:f>
              <c:strCache>
                <c:ptCount val="1"/>
                <c:pt idx="0">
                  <c:v>Avg Sol Len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Graphs!$B$17:$B$23</c:f>
              <c:strCache>
                <c:ptCount val="7"/>
                <c:pt idx="0">
                  <c:v>BFS</c:v>
                </c:pt>
                <c:pt idx="1">
                  <c:v>IDA* - Manhattan - Fixed (1)</c:v>
                </c:pt>
                <c:pt idx="2">
                  <c:v>IDA* - Manhattan - Fixed (4)</c:v>
                </c:pt>
                <c:pt idx="3">
                  <c:v>IDA* - Manhattan - Dynamic</c:v>
                </c:pt>
                <c:pt idx="4">
                  <c:v>IDA* - Euclidean - Fixed (1)</c:v>
                </c:pt>
                <c:pt idx="5">
                  <c:v>IDA* - Euclidean - Fixed (4)</c:v>
                </c:pt>
                <c:pt idx="6">
                  <c:v>IDA* - Euclidean - Dynamic</c:v>
                </c:pt>
              </c:strCache>
            </c:strRef>
          </c:cat>
          <c:val>
            <c:numRef>
              <c:f>Graphs!$O$17:$O$23</c:f>
              <c:numCache>
                <c:formatCode>0.00</c:formatCode>
                <c:ptCount val="7"/>
                <c:pt idx="0">
                  <c:v>34.36</c:v>
                </c:pt>
                <c:pt idx="1">
                  <c:v>18.8</c:v>
                </c:pt>
                <c:pt idx="2">
                  <c:v>26.64</c:v>
                </c:pt>
                <c:pt idx="3">
                  <c:v>21.28</c:v>
                </c:pt>
                <c:pt idx="4">
                  <c:v>17.440000000000001</c:v>
                </c:pt>
                <c:pt idx="5">
                  <c:v>22.76</c:v>
                </c:pt>
                <c:pt idx="6">
                  <c:v>20.76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8-894A-B40F-CAE4DD8C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745120"/>
        <c:axId val="318662576"/>
      </c:barChart>
      <c:catAx>
        <c:axId val="3177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62576"/>
        <c:crosses val="autoZero"/>
        <c:auto val="1"/>
        <c:lblAlgn val="ctr"/>
        <c:lblOffset val="100"/>
        <c:noMultiLvlLbl val="0"/>
      </c:catAx>
      <c:valAx>
        <c:axId val="3186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4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emf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29</xdr:row>
      <xdr:rowOff>12700</xdr:rowOff>
    </xdr:from>
    <xdr:to>
      <xdr:col>6</xdr:col>
      <xdr:colOff>533400</xdr:colOff>
      <xdr:row>57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2495E5-B245-7144-92D9-3A8368759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2700" y="5981700"/>
          <a:ext cx="5943600" cy="5715000"/>
        </a:xfrm>
        <a:prstGeom prst="rect">
          <a:avLst/>
        </a:prstGeom>
      </xdr:spPr>
    </xdr:pic>
    <xdr:clientData/>
  </xdr:twoCellAnchor>
  <xdr:twoCellAnchor>
    <xdr:from>
      <xdr:col>7</xdr:col>
      <xdr:colOff>514350</xdr:colOff>
      <xdr:row>29</xdr:row>
      <xdr:rowOff>76200</xdr:rowOff>
    </xdr:from>
    <xdr:to>
      <xdr:col>13</xdr:col>
      <xdr:colOff>133350</xdr:colOff>
      <xdr:row>42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D5FBE7-57A4-2C4E-A1D0-09BA95794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43</xdr:row>
      <xdr:rowOff>63500</xdr:rowOff>
    </xdr:from>
    <xdr:to>
      <xdr:col>13</xdr:col>
      <xdr:colOff>133350</xdr:colOff>
      <xdr:row>56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4751B4-F725-8E42-85AE-9FDFAA40A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29</xdr:row>
      <xdr:rowOff>12700</xdr:rowOff>
    </xdr:from>
    <xdr:to>
      <xdr:col>6</xdr:col>
      <xdr:colOff>533400</xdr:colOff>
      <xdr:row>57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F04765-5B42-F742-8800-D211C1D71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2700" y="5981700"/>
          <a:ext cx="5943600" cy="5715000"/>
        </a:xfrm>
        <a:prstGeom prst="rect">
          <a:avLst/>
        </a:prstGeom>
      </xdr:spPr>
    </xdr:pic>
    <xdr:clientData/>
  </xdr:twoCellAnchor>
  <xdr:twoCellAnchor>
    <xdr:from>
      <xdr:col>7</xdr:col>
      <xdr:colOff>120648</xdr:colOff>
      <xdr:row>27</xdr:row>
      <xdr:rowOff>190499</xdr:rowOff>
    </xdr:from>
    <xdr:to>
      <xdr:col>14</xdr:col>
      <xdr:colOff>56269</xdr:colOff>
      <xdr:row>44</xdr:row>
      <xdr:rowOff>146051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15854E-9985-464D-BAFC-CE6A288F1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133348</xdr:colOff>
      <xdr:row>45</xdr:row>
      <xdr:rowOff>114299</xdr:rowOff>
    </xdr:from>
    <xdr:to>
      <xdr:col>14</xdr:col>
      <xdr:colOff>68969</xdr:colOff>
      <xdr:row>62</xdr:row>
      <xdr:rowOff>69851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3BEA8C-6CF2-F249-9963-2A2DF40DC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425448</xdr:colOff>
      <xdr:row>27</xdr:row>
      <xdr:rowOff>152399</xdr:rowOff>
    </xdr:from>
    <xdr:to>
      <xdr:col>21</xdr:col>
      <xdr:colOff>330200</xdr:colOff>
      <xdr:row>44</xdr:row>
      <xdr:rowOff>107951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CA2995-7D4E-8A4F-A424-847ADE303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438148</xdr:colOff>
      <xdr:row>45</xdr:row>
      <xdr:rowOff>177799</xdr:rowOff>
    </xdr:from>
    <xdr:to>
      <xdr:col>21</xdr:col>
      <xdr:colOff>342900</xdr:colOff>
      <xdr:row>62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B2B072-19B4-894E-82EF-3EFC01CD5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3"/>
  <sheetViews>
    <sheetView topLeftCell="F146" workbookViewId="0">
      <selection activeCell="T165" sqref="T165:U171"/>
    </sheetView>
  </sheetViews>
  <sheetFormatPr baseColWidth="10" defaultColWidth="11" defaultRowHeight="16" x14ac:dyDescent="0.2"/>
  <cols>
    <col min="1" max="1" width="23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140</v>
      </c>
    </row>
    <row r="2" spans="1:12" x14ac:dyDescent="0.2">
      <c r="A2" t="s">
        <v>11</v>
      </c>
      <c r="B2" t="s">
        <v>12</v>
      </c>
      <c r="C2" t="s">
        <v>13</v>
      </c>
      <c r="D2" t="s">
        <v>14</v>
      </c>
      <c r="E2" t="s">
        <v>14</v>
      </c>
      <c r="F2">
        <v>2</v>
      </c>
      <c r="G2">
        <v>0</v>
      </c>
      <c r="H2">
        <v>0</v>
      </c>
      <c r="I2">
        <v>1</v>
      </c>
      <c r="J2">
        <v>9.5295899999999997E-4</v>
      </c>
      <c r="K2" t="s">
        <v>15</v>
      </c>
      <c r="L2">
        <f>LEN(K2)/2</f>
        <v>1</v>
      </c>
    </row>
    <row r="3" spans="1:12" x14ac:dyDescent="0.2">
      <c r="A3" t="s">
        <v>11</v>
      </c>
      <c r="B3" t="s">
        <v>16</v>
      </c>
      <c r="C3" t="s">
        <v>13</v>
      </c>
      <c r="D3" t="s">
        <v>17</v>
      </c>
      <c r="E3" t="s">
        <v>18</v>
      </c>
      <c r="F3">
        <v>2</v>
      </c>
      <c r="G3">
        <v>0</v>
      </c>
      <c r="H3">
        <v>0</v>
      </c>
      <c r="I3">
        <v>1</v>
      </c>
      <c r="J3">
        <v>4.5704799999999999E-4</v>
      </c>
      <c r="K3" t="s">
        <v>15</v>
      </c>
      <c r="L3">
        <f t="shared" ref="L3:L66" si="0">LEN(K3)/2</f>
        <v>1</v>
      </c>
    </row>
    <row r="4" spans="1:12" x14ac:dyDescent="0.2">
      <c r="A4" t="s">
        <v>11</v>
      </c>
      <c r="B4" t="s">
        <v>16</v>
      </c>
      <c r="C4" t="s">
        <v>13</v>
      </c>
      <c r="D4" t="s">
        <v>17</v>
      </c>
      <c r="E4" t="s">
        <v>19</v>
      </c>
      <c r="F4">
        <v>2</v>
      </c>
      <c r="G4">
        <v>0</v>
      </c>
      <c r="H4">
        <v>0</v>
      </c>
      <c r="I4">
        <v>1</v>
      </c>
      <c r="J4">
        <v>4.6706200000000002E-4</v>
      </c>
      <c r="K4" t="s">
        <v>15</v>
      </c>
      <c r="L4">
        <f t="shared" si="0"/>
        <v>1</v>
      </c>
    </row>
    <row r="5" spans="1:12" x14ac:dyDescent="0.2">
      <c r="A5" t="s">
        <v>11</v>
      </c>
      <c r="B5" t="s">
        <v>16</v>
      </c>
      <c r="C5" t="s">
        <v>13</v>
      </c>
      <c r="D5" t="s">
        <v>17</v>
      </c>
      <c r="E5" t="s">
        <v>20</v>
      </c>
      <c r="F5">
        <v>2</v>
      </c>
      <c r="G5">
        <v>0</v>
      </c>
      <c r="H5">
        <v>0</v>
      </c>
      <c r="I5">
        <v>1</v>
      </c>
      <c r="J5">
        <v>6.3204799999999996E-4</v>
      </c>
      <c r="K5" t="s">
        <v>15</v>
      </c>
      <c r="L5">
        <f t="shared" si="0"/>
        <v>1</v>
      </c>
    </row>
    <row r="6" spans="1:12" x14ac:dyDescent="0.2">
      <c r="A6" t="s">
        <v>11</v>
      </c>
      <c r="B6" t="s">
        <v>16</v>
      </c>
      <c r="C6" t="s">
        <v>13</v>
      </c>
      <c r="D6" t="s">
        <v>21</v>
      </c>
      <c r="E6" t="s">
        <v>18</v>
      </c>
      <c r="F6">
        <v>2</v>
      </c>
      <c r="G6">
        <v>0</v>
      </c>
      <c r="H6">
        <v>0</v>
      </c>
      <c r="I6">
        <v>1</v>
      </c>
      <c r="J6">
        <v>1.1129379999999999E-3</v>
      </c>
      <c r="K6" t="s">
        <v>15</v>
      </c>
      <c r="L6">
        <f t="shared" si="0"/>
        <v>1</v>
      </c>
    </row>
    <row r="7" spans="1:12" x14ac:dyDescent="0.2">
      <c r="A7" t="s">
        <v>11</v>
      </c>
      <c r="B7" t="s">
        <v>16</v>
      </c>
      <c r="C7" t="s">
        <v>13</v>
      </c>
      <c r="D7" t="s">
        <v>21</v>
      </c>
      <c r="E7" t="s">
        <v>19</v>
      </c>
      <c r="F7">
        <v>2</v>
      </c>
      <c r="G7">
        <v>0</v>
      </c>
      <c r="H7">
        <v>0</v>
      </c>
      <c r="I7">
        <v>1</v>
      </c>
      <c r="J7">
        <v>4.2390800000000002E-4</v>
      </c>
      <c r="K7" t="s">
        <v>15</v>
      </c>
      <c r="L7">
        <f t="shared" si="0"/>
        <v>1</v>
      </c>
    </row>
    <row r="8" spans="1:12" x14ac:dyDescent="0.2">
      <c r="A8" t="s">
        <v>11</v>
      </c>
      <c r="B8" t="s">
        <v>16</v>
      </c>
      <c r="C8" t="s">
        <v>13</v>
      </c>
      <c r="D8" t="s">
        <v>21</v>
      </c>
      <c r="E8" t="s">
        <v>20</v>
      </c>
      <c r="F8">
        <v>2</v>
      </c>
      <c r="G8">
        <v>0</v>
      </c>
      <c r="H8">
        <v>0</v>
      </c>
      <c r="I8">
        <v>1</v>
      </c>
      <c r="J8">
        <v>1.0101800000000001E-3</v>
      </c>
      <c r="K8" t="s">
        <v>15</v>
      </c>
      <c r="L8">
        <f t="shared" si="0"/>
        <v>1</v>
      </c>
    </row>
    <row r="9" spans="1:12" x14ac:dyDescent="0.2">
      <c r="A9" t="s">
        <v>22</v>
      </c>
      <c r="B9" t="s">
        <v>12</v>
      </c>
      <c r="C9" t="s">
        <v>13</v>
      </c>
      <c r="D9" t="s">
        <v>14</v>
      </c>
      <c r="E9" t="s">
        <v>14</v>
      </c>
      <c r="F9">
        <v>2</v>
      </c>
      <c r="G9">
        <v>0</v>
      </c>
      <c r="H9">
        <v>0</v>
      </c>
      <c r="I9">
        <v>1</v>
      </c>
      <c r="J9">
        <v>2.1817680000000002E-3</v>
      </c>
      <c r="K9" t="s">
        <v>23</v>
      </c>
      <c r="L9">
        <f t="shared" si="0"/>
        <v>1</v>
      </c>
    </row>
    <row r="10" spans="1:12" x14ac:dyDescent="0.2">
      <c r="A10" t="s">
        <v>22</v>
      </c>
      <c r="B10" t="s">
        <v>16</v>
      </c>
      <c r="C10" t="s">
        <v>13</v>
      </c>
      <c r="D10" t="s">
        <v>17</v>
      </c>
      <c r="E10" t="s">
        <v>18</v>
      </c>
      <c r="F10">
        <v>2</v>
      </c>
      <c r="G10">
        <v>0</v>
      </c>
      <c r="H10">
        <v>0</v>
      </c>
      <c r="I10">
        <v>1</v>
      </c>
      <c r="J10">
        <v>3.0860900000000001E-3</v>
      </c>
      <c r="K10" t="s">
        <v>23</v>
      </c>
      <c r="L10">
        <f t="shared" si="0"/>
        <v>1</v>
      </c>
    </row>
    <row r="11" spans="1:12" x14ac:dyDescent="0.2">
      <c r="A11" t="s">
        <v>22</v>
      </c>
      <c r="B11" t="s">
        <v>16</v>
      </c>
      <c r="C11" t="s">
        <v>13</v>
      </c>
      <c r="D11" t="s">
        <v>17</v>
      </c>
      <c r="E11" t="s">
        <v>19</v>
      </c>
      <c r="F11">
        <v>2</v>
      </c>
      <c r="G11">
        <v>0</v>
      </c>
      <c r="H11">
        <v>0</v>
      </c>
      <c r="I11">
        <v>1</v>
      </c>
      <c r="J11">
        <v>6.3800800000000002E-4</v>
      </c>
      <c r="K11" t="s">
        <v>23</v>
      </c>
      <c r="L11">
        <f t="shared" si="0"/>
        <v>1</v>
      </c>
    </row>
    <row r="12" spans="1:12" x14ac:dyDescent="0.2">
      <c r="A12" t="s">
        <v>22</v>
      </c>
      <c r="B12" t="s">
        <v>16</v>
      </c>
      <c r="C12" t="s">
        <v>13</v>
      </c>
      <c r="D12" t="s">
        <v>17</v>
      </c>
      <c r="E12" t="s">
        <v>20</v>
      </c>
      <c r="F12">
        <v>2</v>
      </c>
      <c r="G12">
        <v>0</v>
      </c>
      <c r="H12">
        <v>0</v>
      </c>
      <c r="I12">
        <v>1</v>
      </c>
      <c r="J12">
        <v>1.0130409999999999E-3</v>
      </c>
      <c r="K12" t="s">
        <v>23</v>
      </c>
      <c r="L12">
        <f t="shared" si="0"/>
        <v>1</v>
      </c>
    </row>
    <row r="13" spans="1:12" x14ac:dyDescent="0.2">
      <c r="A13" t="s">
        <v>22</v>
      </c>
      <c r="B13" t="s">
        <v>16</v>
      </c>
      <c r="C13" t="s">
        <v>13</v>
      </c>
      <c r="D13" t="s">
        <v>21</v>
      </c>
      <c r="E13" t="s">
        <v>18</v>
      </c>
      <c r="F13">
        <v>2</v>
      </c>
      <c r="G13">
        <v>0</v>
      </c>
      <c r="H13">
        <v>0</v>
      </c>
      <c r="I13">
        <v>1</v>
      </c>
      <c r="J13">
        <v>7.4076700000000003E-4</v>
      </c>
      <c r="K13" t="s">
        <v>23</v>
      </c>
      <c r="L13">
        <f t="shared" si="0"/>
        <v>1</v>
      </c>
    </row>
    <row r="14" spans="1:12" x14ac:dyDescent="0.2">
      <c r="A14" t="s">
        <v>22</v>
      </c>
      <c r="B14" t="s">
        <v>16</v>
      </c>
      <c r="C14" t="s">
        <v>13</v>
      </c>
      <c r="D14" t="s">
        <v>21</v>
      </c>
      <c r="E14" t="s">
        <v>19</v>
      </c>
      <c r="F14">
        <v>2</v>
      </c>
      <c r="G14">
        <v>0</v>
      </c>
      <c r="H14">
        <v>0</v>
      </c>
      <c r="I14">
        <v>1</v>
      </c>
      <c r="J14">
        <v>6.4420700000000005E-4</v>
      </c>
      <c r="K14" t="s">
        <v>23</v>
      </c>
      <c r="L14">
        <f t="shared" si="0"/>
        <v>1</v>
      </c>
    </row>
    <row r="15" spans="1:12" x14ac:dyDescent="0.2">
      <c r="A15" t="s">
        <v>22</v>
      </c>
      <c r="B15" t="s">
        <v>16</v>
      </c>
      <c r="C15" t="s">
        <v>13</v>
      </c>
      <c r="D15" t="s">
        <v>21</v>
      </c>
      <c r="E15" t="s">
        <v>20</v>
      </c>
      <c r="F15">
        <v>2</v>
      </c>
      <c r="G15">
        <v>0</v>
      </c>
      <c r="H15">
        <v>0</v>
      </c>
      <c r="I15">
        <v>1</v>
      </c>
      <c r="J15">
        <v>6.5589000000000001E-4</v>
      </c>
      <c r="K15" t="s">
        <v>23</v>
      </c>
      <c r="L15">
        <f t="shared" si="0"/>
        <v>1</v>
      </c>
    </row>
    <row r="16" spans="1:12" x14ac:dyDescent="0.2">
      <c r="A16" t="s">
        <v>24</v>
      </c>
      <c r="B16" t="s">
        <v>12</v>
      </c>
      <c r="C16" t="s">
        <v>13</v>
      </c>
      <c r="D16" t="s">
        <v>14</v>
      </c>
      <c r="E16" t="s">
        <v>14</v>
      </c>
      <c r="F16">
        <v>16</v>
      </c>
      <c r="G16">
        <v>6</v>
      </c>
      <c r="H16">
        <v>1</v>
      </c>
      <c r="I16">
        <v>8</v>
      </c>
      <c r="J16">
        <v>2.5801897000000001E-2</v>
      </c>
      <c r="K16" t="s">
        <v>25</v>
      </c>
      <c r="L16">
        <f t="shared" si="0"/>
        <v>8</v>
      </c>
    </row>
    <row r="17" spans="1:12" x14ac:dyDescent="0.2">
      <c r="A17" t="s">
        <v>24</v>
      </c>
      <c r="B17" t="s">
        <v>16</v>
      </c>
      <c r="C17" t="s">
        <v>13</v>
      </c>
      <c r="D17" t="s">
        <v>17</v>
      </c>
      <c r="E17" t="s">
        <v>18</v>
      </c>
      <c r="F17">
        <v>9</v>
      </c>
      <c r="G17">
        <v>0</v>
      </c>
      <c r="H17">
        <v>2</v>
      </c>
      <c r="I17">
        <v>27</v>
      </c>
      <c r="J17">
        <v>6.6931962999999997E-2</v>
      </c>
      <c r="K17" t="s">
        <v>25</v>
      </c>
      <c r="L17">
        <f t="shared" si="0"/>
        <v>8</v>
      </c>
    </row>
    <row r="18" spans="1:12" x14ac:dyDescent="0.2">
      <c r="A18" t="s">
        <v>24</v>
      </c>
      <c r="B18" t="s">
        <v>16</v>
      </c>
      <c r="C18" t="s">
        <v>13</v>
      </c>
      <c r="D18" t="s">
        <v>17</v>
      </c>
      <c r="E18" t="s">
        <v>19</v>
      </c>
      <c r="F18">
        <v>9</v>
      </c>
      <c r="G18">
        <v>0</v>
      </c>
      <c r="H18">
        <v>2</v>
      </c>
      <c r="I18">
        <v>15</v>
      </c>
      <c r="J18">
        <v>3.0481100000000001E-2</v>
      </c>
      <c r="K18" t="s">
        <v>25</v>
      </c>
      <c r="L18">
        <f t="shared" si="0"/>
        <v>8</v>
      </c>
    </row>
    <row r="19" spans="1:12" x14ac:dyDescent="0.2">
      <c r="A19" t="s">
        <v>24</v>
      </c>
      <c r="B19" t="s">
        <v>16</v>
      </c>
      <c r="C19" t="s">
        <v>13</v>
      </c>
      <c r="D19" t="s">
        <v>17</v>
      </c>
      <c r="E19" t="s">
        <v>20</v>
      </c>
      <c r="F19">
        <v>9</v>
      </c>
      <c r="G19">
        <v>0</v>
      </c>
      <c r="H19">
        <v>2</v>
      </c>
      <c r="I19">
        <v>15</v>
      </c>
      <c r="J19">
        <v>4.8698902000000002E-2</v>
      </c>
      <c r="K19" t="s">
        <v>25</v>
      </c>
      <c r="L19">
        <f t="shared" si="0"/>
        <v>8</v>
      </c>
    </row>
    <row r="20" spans="1:12" x14ac:dyDescent="0.2">
      <c r="A20" t="s">
        <v>24</v>
      </c>
      <c r="B20" t="s">
        <v>16</v>
      </c>
      <c r="C20" t="s">
        <v>13</v>
      </c>
      <c r="D20" t="s">
        <v>21</v>
      </c>
      <c r="E20" t="s">
        <v>18</v>
      </c>
      <c r="F20">
        <v>9</v>
      </c>
      <c r="G20">
        <v>0</v>
      </c>
      <c r="H20">
        <v>2</v>
      </c>
      <c r="I20">
        <v>25</v>
      </c>
      <c r="J20">
        <v>4.2277097999999999E-2</v>
      </c>
      <c r="K20" t="s">
        <v>25</v>
      </c>
      <c r="L20">
        <f t="shared" si="0"/>
        <v>8</v>
      </c>
    </row>
    <row r="21" spans="1:12" x14ac:dyDescent="0.2">
      <c r="A21" t="s">
        <v>24</v>
      </c>
      <c r="B21" t="s">
        <v>16</v>
      </c>
      <c r="C21" t="s">
        <v>13</v>
      </c>
      <c r="D21" t="s">
        <v>21</v>
      </c>
      <c r="E21" t="s">
        <v>19</v>
      </c>
      <c r="F21">
        <v>9</v>
      </c>
      <c r="G21">
        <v>0</v>
      </c>
      <c r="H21">
        <v>2</v>
      </c>
      <c r="I21">
        <v>14</v>
      </c>
      <c r="J21">
        <v>3.3109903000000003E-2</v>
      </c>
      <c r="K21" t="s">
        <v>25</v>
      </c>
      <c r="L21">
        <f t="shared" si="0"/>
        <v>8</v>
      </c>
    </row>
    <row r="22" spans="1:12" x14ac:dyDescent="0.2">
      <c r="A22" t="s">
        <v>24</v>
      </c>
      <c r="B22" t="s">
        <v>16</v>
      </c>
      <c r="C22" t="s">
        <v>13</v>
      </c>
      <c r="D22" t="s">
        <v>21</v>
      </c>
      <c r="E22" t="s">
        <v>20</v>
      </c>
      <c r="F22">
        <v>9</v>
      </c>
      <c r="G22">
        <v>0</v>
      </c>
      <c r="H22">
        <v>2</v>
      </c>
      <c r="I22">
        <v>22</v>
      </c>
      <c r="J22">
        <v>3.2714128000000002E-2</v>
      </c>
      <c r="K22" t="s">
        <v>25</v>
      </c>
      <c r="L22">
        <f t="shared" si="0"/>
        <v>8</v>
      </c>
    </row>
    <row r="23" spans="1:12" x14ac:dyDescent="0.2">
      <c r="A23" t="s">
        <v>26</v>
      </c>
      <c r="B23" t="s">
        <v>12</v>
      </c>
      <c r="C23" t="s">
        <v>13</v>
      </c>
      <c r="D23" t="s">
        <v>14</v>
      </c>
      <c r="E23" t="s">
        <v>14</v>
      </c>
      <c r="F23">
        <v>48</v>
      </c>
      <c r="G23">
        <v>22</v>
      </c>
      <c r="H23">
        <v>0</v>
      </c>
      <c r="I23">
        <v>25</v>
      </c>
      <c r="J23">
        <v>6.7570925000000004E-2</v>
      </c>
      <c r="K23" t="s">
        <v>27</v>
      </c>
      <c r="L23">
        <f t="shared" si="0"/>
        <v>18</v>
      </c>
    </row>
    <row r="24" spans="1:12" x14ac:dyDescent="0.2">
      <c r="A24" t="s">
        <v>26</v>
      </c>
      <c r="B24" t="s">
        <v>16</v>
      </c>
      <c r="C24" t="s">
        <v>13</v>
      </c>
      <c r="D24" t="s">
        <v>17</v>
      </c>
      <c r="E24" t="s">
        <v>18</v>
      </c>
      <c r="F24">
        <v>26</v>
      </c>
      <c r="G24">
        <v>0</v>
      </c>
      <c r="H24">
        <v>1</v>
      </c>
      <c r="I24">
        <v>131</v>
      </c>
      <c r="J24">
        <v>0.282224894</v>
      </c>
      <c r="K24" t="s">
        <v>27</v>
      </c>
      <c r="L24">
        <f t="shared" si="0"/>
        <v>18</v>
      </c>
    </row>
    <row r="25" spans="1:12" x14ac:dyDescent="0.2">
      <c r="A25" t="s">
        <v>26</v>
      </c>
      <c r="B25" t="s">
        <v>16</v>
      </c>
      <c r="C25" t="s">
        <v>13</v>
      </c>
      <c r="D25" t="s">
        <v>17</v>
      </c>
      <c r="E25" t="s">
        <v>19</v>
      </c>
      <c r="F25">
        <v>26</v>
      </c>
      <c r="G25">
        <v>0</v>
      </c>
      <c r="H25">
        <v>1</v>
      </c>
      <c r="I25">
        <v>51</v>
      </c>
      <c r="J25">
        <v>0.140769005</v>
      </c>
      <c r="K25" t="s">
        <v>27</v>
      </c>
      <c r="L25">
        <f t="shared" si="0"/>
        <v>18</v>
      </c>
    </row>
    <row r="26" spans="1:12" x14ac:dyDescent="0.2">
      <c r="A26" t="s">
        <v>26</v>
      </c>
      <c r="B26" t="s">
        <v>16</v>
      </c>
      <c r="C26" t="s">
        <v>13</v>
      </c>
      <c r="D26" t="s">
        <v>17</v>
      </c>
      <c r="E26" t="s">
        <v>20</v>
      </c>
      <c r="F26">
        <v>26</v>
      </c>
      <c r="G26">
        <v>0</v>
      </c>
      <c r="H26">
        <v>1</v>
      </c>
      <c r="I26">
        <v>77</v>
      </c>
      <c r="J26">
        <v>0.17731809600000001</v>
      </c>
      <c r="K26" t="s">
        <v>27</v>
      </c>
      <c r="L26">
        <f t="shared" si="0"/>
        <v>18</v>
      </c>
    </row>
    <row r="27" spans="1:12" x14ac:dyDescent="0.2">
      <c r="A27" t="s">
        <v>26</v>
      </c>
      <c r="B27" t="s">
        <v>16</v>
      </c>
      <c r="C27" t="s">
        <v>13</v>
      </c>
      <c r="D27" t="s">
        <v>21</v>
      </c>
      <c r="E27" t="s">
        <v>18</v>
      </c>
      <c r="F27">
        <v>26</v>
      </c>
      <c r="G27">
        <v>0</v>
      </c>
      <c r="H27">
        <v>1</v>
      </c>
      <c r="I27">
        <v>146</v>
      </c>
      <c r="J27">
        <v>0.32438087500000001</v>
      </c>
      <c r="K27" t="s">
        <v>27</v>
      </c>
      <c r="L27">
        <f t="shared" si="0"/>
        <v>18</v>
      </c>
    </row>
    <row r="28" spans="1:12" x14ac:dyDescent="0.2">
      <c r="A28" t="s">
        <v>26</v>
      </c>
      <c r="B28" t="s">
        <v>16</v>
      </c>
      <c r="C28" t="s">
        <v>13</v>
      </c>
      <c r="D28" t="s">
        <v>21</v>
      </c>
      <c r="E28" t="s">
        <v>19</v>
      </c>
      <c r="F28">
        <v>26</v>
      </c>
      <c r="G28">
        <v>0</v>
      </c>
      <c r="H28">
        <v>1</v>
      </c>
      <c r="I28">
        <v>72</v>
      </c>
      <c r="J28">
        <v>0.22497725499999999</v>
      </c>
      <c r="K28" t="s">
        <v>27</v>
      </c>
      <c r="L28">
        <f t="shared" si="0"/>
        <v>18</v>
      </c>
    </row>
    <row r="29" spans="1:12" x14ac:dyDescent="0.2">
      <c r="A29" t="s">
        <v>26</v>
      </c>
      <c r="B29" t="s">
        <v>16</v>
      </c>
      <c r="C29" t="s">
        <v>13</v>
      </c>
      <c r="D29" t="s">
        <v>21</v>
      </c>
      <c r="E29" t="s">
        <v>20</v>
      </c>
      <c r="F29">
        <v>26</v>
      </c>
      <c r="G29">
        <v>0</v>
      </c>
      <c r="H29">
        <v>1</v>
      </c>
      <c r="I29">
        <v>96</v>
      </c>
      <c r="J29">
        <v>0.23671078700000001</v>
      </c>
      <c r="K29" t="s">
        <v>27</v>
      </c>
      <c r="L29">
        <f t="shared" si="0"/>
        <v>18</v>
      </c>
    </row>
    <row r="30" spans="1:12" x14ac:dyDescent="0.2">
      <c r="A30" t="s">
        <v>28</v>
      </c>
      <c r="B30" t="s">
        <v>12</v>
      </c>
      <c r="C30" t="s">
        <v>13</v>
      </c>
      <c r="D30" t="s">
        <v>14</v>
      </c>
      <c r="E30" t="s">
        <v>14</v>
      </c>
      <c r="F30">
        <v>50</v>
      </c>
      <c r="G30">
        <v>22</v>
      </c>
      <c r="H30">
        <v>1</v>
      </c>
      <c r="I30">
        <v>26</v>
      </c>
      <c r="J30">
        <v>8.2080126000000003E-2</v>
      </c>
      <c r="K30" t="s">
        <v>29</v>
      </c>
      <c r="L30">
        <f t="shared" si="0"/>
        <v>25</v>
      </c>
    </row>
    <row r="31" spans="1:12" x14ac:dyDescent="0.2">
      <c r="A31" t="s">
        <v>28</v>
      </c>
      <c r="B31" t="s">
        <v>16</v>
      </c>
      <c r="C31" t="s">
        <v>13</v>
      </c>
      <c r="D31" t="s">
        <v>17</v>
      </c>
      <c r="E31" t="s">
        <v>18</v>
      </c>
      <c r="F31">
        <v>29</v>
      </c>
      <c r="G31">
        <v>0</v>
      </c>
      <c r="H31">
        <v>2</v>
      </c>
      <c r="I31">
        <v>319</v>
      </c>
      <c r="J31">
        <v>0.93809485400000003</v>
      </c>
      <c r="K31" t="s">
        <v>29</v>
      </c>
      <c r="L31">
        <f t="shared" si="0"/>
        <v>25</v>
      </c>
    </row>
    <row r="32" spans="1:12" x14ac:dyDescent="0.2">
      <c r="A32" t="s">
        <v>28</v>
      </c>
      <c r="B32" t="s">
        <v>16</v>
      </c>
      <c r="C32" t="s">
        <v>13</v>
      </c>
      <c r="D32" t="s">
        <v>17</v>
      </c>
      <c r="E32" t="s">
        <v>19</v>
      </c>
      <c r="F32">
        <v>29</v>
      </c>
      <c r="G32">
        <v>0</v>
      </c>
      <c r="H32">
        <v>2</v>
      </c>
      <c r="I32">
        <v>122</v>
      </c>
      <c r="J32">
        <v>0.526166201</v>
      </c>
      <c r="K32" t="s">
        <v>29</v>
      </c>
      <c r="L32">
        <f t="shared" si="0"/>
        <v>25</v>
      </c>
    </row>
    <row r="33" spans="1:12" x14ac:dyDescent="0.2">
      <c r="A33" t="s">
        <v>28</v>
      </c>
      <c r="B33" t="s">
        <v>16</v>
      </c>
      <c r="C33" t="s">
        <v>13</v>
      </c>
      <c r="D33" t="s">
        <v>17</v>
      </c>
      <c r="E33" t="s">
        <v>20</v>
      </c>
      <c r="F33">
        <v>29</v>
      </c>
      <c r="G33">
        <v>0</v>
      </c>
      <c r="H33">
        <v>2</v>
      </c>
      <c r="I33">
        <v>288</v>
      </c>
      <c r="J33">
        <v>1.010396957</v>
      </c>
      <c r="K33" t="s">
        <v>29</v>
      </c>
      <c r="L33">
        <f t="shared" si="0"/>
        <v>25</v>
      </c>
    </row>
    <row r="34" spans="1:12" x14ac:dyDescent="0.2">
      <c r="A34" t="s">
        <v>28</v>
      </c>
      <c r="B34" t="s">
        <v>16</v>
      </c>
      <c r="C34" t="s">
        <v>13</v>
      </c>
      <c r="D34" t="s">
        <v>21</v>
      </c>
      <c r="E34" t="s">
        <v>18</v>
      </c>
      <c r="F34">
        <v>28</v>
      </c>
      <c r="G34">
        <v>0</v>
      </c>
      <c r="H34">
        <v>2</v>
      </c>
      <c r="I34">
        <v>396</v>
      </c>
      <c r="J34">
        <v>1.333917856</v>
      </c>
      <c r="K34" t="s">
        <v>29</v>
      </c>
      <c r="L34">
        <f t="shared" si="0"/>
        <v>25</v>
      </c>
    </row>
    <row r="35" spans="1:12" x14ac:dyDescent="0.2">
      <c r="A35" t="s">
        <v>28</v>
      </c>
      <c r="B35" t="s">
        <v>16</v>
      </c>
      <c r="C35" t="s">
        <v>13</v>
      </c>
      <c r="D35" t="s">
        <v>21</v>
      </c>
      <c r="E35" t="s">
        <v>19</v>
      </c>
      <c r="F35">
        <v>28</v>
      </c>
      <c r="G35">
        <v>0</v>
      </c>
      <c r="H35">
        <v>2</v>
      </c>
      <c r="I35">
        <v>119</v>
      </c>
      <c r="J35">
        <v>0.66476106599999996</v>
      </c>
      <c r="K35" t="s">
        <v>29</v>
      </c>
      <c r="L35">
        <f t="shared" si="0"/>
        <v>25</v>
      </c>
    </row>
    <row r="36" spans="1:12" x14ac:dyDescent="0.2">
      <c r="A36" t="s">
        <v>28</v>
      </c>
      <c r="B36" t="s">
        <v>16</v>
      </c>
      <c r="C36" t="s">
        <v>13</v>
      </c>
      <c r="D36" t="s">
        <v>21</v>
      </c>
      <c r="E36" t="s">
        <v>20</v>
      </c>
      <c r="F36">
        <v>28</v>
      </c>
      <c r="G36">
        <v>0</v>
      </c>
      <c r="H36">
        <v>2</v>
      </c>
      <c r="I36">
        <v>381</v>
      </c>
      <c r="J36">
        <v>1.735145092</v>
      </c>
      <c r="K36" t="s">
        <v>29</v>
      </c>
      <c r="L36">
        <f t="shared" si="0"/>
        <v>25</v>
      </c>
    </row>
    <row r="37" spans="1:12" x14ac:dyDescent="0.2">
      <c r="A37" t="s">
        <v>30</v>
      </c>
      <c r="B37" t="s">
        <v>12</v>
      </c>
      <c r="C37" t="s">
        <v>13</v>
      </c>
      <c r="D37" t="s">
        <v>14</v>
      </c>
      <c r="E37" t="s">
        <v>14</v>
      </c>
      <c r="F37">
        <v>205</v>
      </c>
      <c r="G37">
        <v>102</v>
      </c>
      <c r="H37">
        <v>7</v>
      </c>
      <c r="I37">
        <v>90</v>
      </c>
      <c r="J37">
        <v>0.60451412199999999</v>
      </c>
      <c r="K37" t="s">
        <v>31</v>
      </c>
      <c r="L37">
        <f t="shared" si="0"/>
        <v>36</v>
      </c>
    </row>
    <row r="38" spans="1:12" x14ac:dyDescent="0.2">
      <c r="A38" t="s">
        <v>30</v>
      </c>
      <c r="B38" t="s">
        <v>16</v>
      </c>
      <c r="C38" t="s">
        <v>13</v>
      </c>
      <c r="D38" t="s">
        <v>17</v>
      </c>
      <c r="E38" t="s">
        <v>18</v>
      </c>
      <c r="F38">
        <v>100</v>
      </c>
      <c r="G38">
        <v>0</v>
      </c>
      <c r="H38">
        <v>5</v>
      </c>
      <c r="I38">
        <v>728</v>
      </c>
      <c r="J38">
        <v>3.7316198350000001</v>
      </c>
      <c r="K38" t="s">
        <v>32</v>
      </c>
      <c r="L38">
        <f t="shared" si="0"/>
        <v>32</v>
      </c>
    </row>
    <row r="39" spans="1:12" x14ac:dyDescent="0.2">
      <c r="A39" t="s">
        <v>30</v>
      </c>
      <c r="B39" t="s">
        <v>16</v>
      </c>
      <c r="C39" t="s">
        <v>13</v>
      </c>
      <c r="D39" t="s">
        <v>17</v>
      </c>
      <c r="E39" t="s">
        <v>19</v>
      </c>
      <c r="F39">
        <v>64</v>
      </c>
      <c r="G39">
        <v>0</v>
      </c>
      <c r="H39">
        <v>11</v>
      </c>
      <c r="I39">
        <v>379</v>
      </c>
      <c r="J39">
        <v>2.0887851720000001</v>
      </c>
      <c r="K39" t="s">
        <v>31</v>
      </c>
      <c r="L39">
        <f t="shared" si="0"/>
        <v>36</v>
      </c>
    </row>
    <row r="40" spans="1:12" x14ac:dyDescent="0.2">
      <c r="A40" t="s">
        <v>30</v>
      </c>
      <c r="B40" t="s">
        <v>16</v>
      </c>
      <c r="C40" t="s">
        <v>13</v>
      </c>
      <c r="D40" t="s">
        <v>17</v>
      </c>
      <c r="E40" t="s">
        <v>20</v>
      </c>
      <c r="F40">
        <v>106</v>
      </c>
      <c r="G40">
        <v>0</v>
      </c>
      <c r="H40">
        <v>5</v>
      </c>
      <c r="I40">
        <v>737</v>
      </c>
      <c r="J40">
        <v>3.4313890929999999</v>
      </c>
      <c r="K40" t="s">
        <v>32</v>
      </c>
      <c r="L40">
        <f t="shared" si="0"/>
        <v>32</v>
      </c>
    </row>
    <row r="41" spans="1:12" x14ac:dyDescent="0.2">
      <c r="A41" t="s">
        <v>30</v>
      </c>
      <c r="B41" t="s">
        <v>16</v>
      </c>
      <c r="C41" t="s">
        <v>13</v>
      </c>
      <c r="D41" t="s">
        <v>21</v>
      </c>
      <c r="E41" t="s">
        <v>18</v>
      </c>
      <c r="F41">
        <v>102</v>
      </c>
      <c r="G41">
        <v>0</v>
      </c>
      <c r="H41">
        <v>17</v>
      </c>
      <c r="I41">
        <v>1092</v>
      </c>
      <c r="J41">
        <v>5.0252099039999996</v>
      </c>
      <c r="K41" t="s">
        <v>32</v>
      </c>
      <c r="L41">
        <f t="shared" si="0"/>
        <v>32</v>
      </c>
    </row>
    <row r="42" spans="1:12" x14ac:dyDescent="0.2">
      <c r="A42" t="s">
        <v>30</v>
      </c>
      <c r="B42" t="s">
        <v>16</v>
      </c>
      <c r="C42" t="s">
        <v>13</v>
      </c>
      <c r="D42" t="s">
        <v>21</v>
      </c>
      <c r="E42" t="s">
        <v>19</v>
      </c>
      <c r="F42">
        <v>63</v>
      </c>
      <c r="G42">
        <v>0</v>
      </c>
      <c r="H42">
        <v>12</v>
      </c>
      <c r="I42">
        <v>439</v>
      </c>
      <c r="J42">
        <v>1.617784023</v>
      </c>
      <c r="K42" t="s">
        <v>31</v>
      </c>
      <c r="L42">
        <f t="shared" si="0"/>
        <v>36</v>
      </c>
    </row>
    <row r="43" spans="1:12" x14ac:dyDescent="0.2">
      <c r="A43" t="s">
        <v>30</v>
      </c>
      <c r="B43" t="s">
        <v>16</v>
      </c>
      <c r="C43" t="s">
        <v>13</v>
      </c>
      <c r="D43" t="s">
        <v>21</v>
      </c>
      <c r="E43" t="s">
        <v>20</v>
      </c>
      <c r="F43">
        <v>102</v>
      </c>
      <c r="G43">
        <v>0</v>
      </c>
      <c r="H43">
        <v>15</v>
      </c>
      <c r="I43">
        <v>1074</v>
      </c>
      <c r="J43">
        <v>4.5070719720000003</v>
      </c>
      <c r="K43" t="s">
        <v>32</v>
      </c>
      <c r="L43">
        <f t="shared" si="0"/>
        <v>32</v>
      </c>
    </row>
    <row r="44" spans="1:12" x14ac:dyDescent="0.2">
      <c r="A44" t="s">
        <v>33</v>
      </c>
      <c r="B44" t="s">
        <v>12</v>
      </c>
      <c r="C44" t="s">
        <v>13</v>
      </c>
      <c r="D44" t="s">
        <v>14</v>
      </c>
      <c r="E44" t="s">
        <v>14</v>
      </c>
      <c r="F44">
        <v>68</v>
      </c>
      <c r="G44">
        <v>33</v>
      </c>
      <c r="H44">
        <v>4</v>
      </c>
      <c r="I44">
        <v>26</v>
      </c>
      <c r="J44">
        <v>0.10413789699999999</v>
      </c>
      <c r="K44" t="s">
        <v>34</v>
      </c>
      <c r="L44">
        <f t="shared" si="0"/>
        <v>14</v>
      </c>
    </row>
    <row r="45" spans="1:12" x14ac:dyDescent="0.2">
      <c r="A45" t="s">
        <v>33</v>
      </c>
      <c r="B45" t="s">
        <v>16</v>
      </c>
      <c r="C45" t="s">
        <v>13</v>
      </c>
      <c r="D45" t="s">
        <v>17</v>
      </c>
      <c r="E45" t="s">
        <v>18</v>
      </c>
      <c r="F45">
        <v>25</v>
      </c>
      <c r="G45">
        <v>0</v>
      </c>
      <c r="H45">
        <v>23</v>
      </c>
      <c r="I45">
        <v>206</v>
      </c>
      <c r="J45">
        <v>0.681996822</v>
      </c>
      <c r="K45" t="s">
        <v>34</v>
      </c>
      <c r="L45">
        <f t="shared" si="0"/>
        <v>14</v>
      </c>
    </row>
    <row r="46" spans="1:12" x14ac:dyDescent="0.2">
      <c r="A46" t="s">
        <v>33</v>
      </c>
      <c r="B46" t="s">
        <v>16</v>
      </c>
      <c r="C46" t="s">
        <v>13</v>
      </c>
      <c r="D46" t="s">
        <v>17</v>
      </c>
      <c r="E46" t="s">
        <v>19</v>
      </c>
      <c r="F46">
        <v>28</v>
      </c>
      <c r="G46">
        <v>0</v>
      </c>
      <c r="H46">
        <v>19</v>
      </c>
      <c r="I46">
        <v>77</v>
      </c>
      <c r="J46">
        <v>0.28700900099999999</v>
      </c>
      <c r="K46" t="s">
        <v>34</v>
      </c>
      <c r="L46">
        <f t="shared" si="0"/>
        <v>14</v>
      </c>
    </row>
    <row r="47" spans="1:12" x14ac:dyDescent="0.2">
      <c r="A47" t="s">
        <v>33</v>
      </c>
      <c r="B47" t="s">
        <v>16</v>
      </c>
      <c r="C47" t="s">
        <v>13</v>
      </c>
      <c r="D47" t="s">
        <v>17</v>
      </c>
      <c r="E47" t="s">
        <v>20</v>
      </c>
      <c r="F47">
        <v>25</v>
      </c>
      <c r="G47">
        <v>0</v>
      </c>
      <c r="H47">
        <v>23</v>
      </c>
      <c r="I47">
        <v>199</v>
      </c>
      <c r="J47">
        <v>0.62588000300000002</v>
      </c>
      <c r="K47" t="s">
        <v>34</v>
      </c>
      <c r="L47">
        <f t="shared" si="0"/>
        <v>14</v>
      </c>
    </row>
    <row r="48" spans="1:12" x14ac:dyDescent="0.2">
      <c r="A48" t="s">
        <v>33</v>
      </c>
      <c r="B48" t="s">
        <v>16</v>
      </c>
      <c r="C48" t="s">
        <v>13</v>
      </c>
      <c r="D48" t="s">
        <v>21</v>
      </c>
      <c r="E48" t="s">
        <v>18</v>
      </c>
      <c r="F48">
        <v>26</v>
      </c>
      <c r="G48">
        <v>0</v>
      </c>
      <c r="H48">
        <v>19</v>
      </c>
      <c r="I48">
        <v>335</v>
      </c>
      <c r="J48">
        <v>0.91742801699999998</v>
      </c>
      <c r="K48" t="s">
        <v>34</v>
      </c>
      <c r="L48">
        <f t="shared" si="0"/>
        <v>14</v>
      </c>
    </row>
    <row r="49" spans="1:12" x14ac:dyDescent="0.2">
      <c r="A49" t="s">
        <v>33</v>
      </c>
      <c r="B49" t="s">
        <v>16</v>
      </c>
      <c r="C49" t="s">
        <v>13</v>
      </c>
      <c r="D49" t="s">
        <v>21</v>
      </c>
      <c r="E49" t="s">
        <v>19</v>
      </c>
      <c r="F49">
        <v>25</v>
      </c>
      <c r="G49">
        <v>0</v>
      </c>
      <c r="H49">
        <v>19</v>
      </c>
      <c r="I49">
        <v>75</v>
      </c>
      <c r="J49">
        <v>0.20677900299999999</v>
      </c>
      <c r="K49" t="s">
        <v>34</v>
      </c>
      <c r="L49">
        <f t="shared" si="0"/>
        <v>14</v>
      </c>
    </row>
    <row r="50" spans="1:12" x14ac:dyDescent="0.2">
      <c r="A50" t="s">
        <v>33</v>
      </c>
      <c r="B50" t="s">
        <v>16</v>
      </c>
      <c r="C50" t="s">
        <v>13</v>
      </c>
      <c r="D50" t="s">
        <v>21</v>
      </c>
      <c r="E50" t="s">
        <v>20</v>
      </c>
      <c r="F50">
        <v>26</v>
      </c>
      <c r="G50">
        <v>0</v>
      </c>
      <c r="H50">
        <v>19</v>
      </c>
      <c r="I50">
        <v>328</v>
      </c>
      <c r="J50">
        <v>1.088218927</v>
      </c>
      <c r="K50" t="s">
        <v>34</v>
      </c>
      <c r="L50">
        <f t="shared" si="0"/>
        <v>14</v>
      </c>
    </row>
    <row r="51" spans="1:12" x14ac:dyDescent="0.2">
      <c r="A51" t="s">
        <v>35</v>
      </c>
      <c r="B51" t="s">
        <v>12</v>
      </c>
      <c r="C51" t="s">
        <v>13</v>
      </c>
      <c r="D51" t="s">
        <v>14</v>
      </c>
      <c r="E51" t="s">
        <v>14</v>
      </c>
      <c r="F51">
        <v>218</v>
      </c>
      <c r="G51">
        <v>117</v>
      </c>
      <c r="H51">
        <v>3</v>
      </c>
      <c r="I51">
        <v>84</v>
      </c>
      <c r="J51">
        <v>0.34006404899999998</v>
      </c>
      <c r="K51" t="s">
        <v>36</v>
      </c>
      <c r="L51">
        <f t="shared" si="0"/>
        <v>13</v>
      </c>
    </row>
    <row r="52" spans="1:12" x14ac:dyDescent="0.2">
      <c r="A52" t="s">
        <v>35</v>
      </c>
      <c r="B52" t="s">
        <v>16</v>
      </c>
      <c r="C52" t="s">
        <v>13</v>
      </c>
      <c r="D52" t="s">
        <v>17</v>
      </c>
      <c r="E52" t="s">
        <v>18</v>
      </c>
      <c r="F52">
        <v>102</v>
      </c>
      <c r="G52">
        <v>0</v>
      </c>
      <c r="H52">
        <v>6</v>
      </c>
      <c r="I52">
        <v>165</v>
      </c>
      <c r="J52">
        <v>0.50772404699999996</v>
      </c>
      <c r="K52" t="s">
        <v>37</v>
      </c>
      <c r="L52">
        <f t="shared" si="0"/>
        <v>11</v>
      </c>
    </row>
    <row r="53" spans="1:12" x14ac:dyDescent="0.2">
      <c r="A53" t="s">
        <v>35</v>
      </c>
      <c r="B53" t="s">
        <v>16</v>
      </c>
      <c r="C53" t="s">
        <v>13</v>
      </c>
      <c r="D53" t="s">
        <v>17</v>
      </c>
      <c r="E53" t="s">
        <v>19</v>
      </c>
      <c r="F53">
        <v>74</v>
      </c>
      <c r="G53">
        <v>0</v>
      </c>
      <c r="H53">
        <v>22</v>
      </c>
      <c r="I53">
        <v>136</v>
      </c>
      <c r="J53">
        <v>0.39712881999999999</v>
      </c>
      <c r="K53" t="s">
        <v>36</v>
      </c>
      <c r="L53">
        <f t="shared" si="0"/>
        <v>13</v>
      </c>
    </row>
    <row r="54" spans="1:12" x14ac:dyDescent="0.2">
      <c r="A54" t="s">
        <v>35</v>
      </c>
      <c r="B54" t="s">
        <v>16</v>
      </c>
      <c r="C54" t="s">
        <v>13</v>
      </c>
      <c r="D54" t="s">
        <v>17</v>
      </c>
      <c r="E54" t="s">
        <v>20</v>
      </c>
      <c r="F54">
        <v>59</v>
      </c>
      <c r="G54">
        <v>0</v>
      </c>
      <c r="H54">
        <v>22</v>
      </c>
      <c r="I54">
        <v>134</v>
      </c>
      <c r="J54">
        <v>0.47604680100000002</v>
      </c>
      <c r="K54" t="s">
        <v>36</v>
      </c>
      <c r="L54">
        <f t="shared" si="0"/>
        <v>13</v>
      </c>
    </row>
    <row r="55" spans="1:12" x14ac:dyDescent="0.2">
      <c r="A55" t="s">
        <v>35</v>
      </c>
      <c r="B55" t="s">
        <v>16</v>
      </c>
      <c r="C55" t="s">
        <v>13</v>
      </c>
      <c r="D55" t="s">
        <v>21</v>
      </c>
      <c r="E55" t="s">
        <v>18</v>
      </c>
      <c r="F55">
        <v>41</v>
      </c>
      <c r="G55">
        <v>0</v>
      </c>
      <c r="H55">
        <v>21</v>
      </c>
      <c r="I55">
        <v>124</v>
      </c>
      <c r="J55">
        <v>0.30287694900000001</v>
      </c>
      <c r="K55" t="s">
        <v>37</v>
      </c>
      <c r="L55">
        <f t="shared" si="0"/>
        <v>11</v>
      </c>
    </row>
    <row r="56" spans="1:12" x14ac:dyDescent="0.2">
      <c r="A56" t="s">
        <v>35</v>
      </c>
      <c r="B56" t="s">
        <v>16</v>
      </c>
      <c r="C56" t="s">
        <v>13</v>
      </c>
      <c r="D56" t="s">
        <v>21</v>
      </c>
      <c r="E56" t="s">
        <v>19</v>
      </c>
      <c r="F56">
        <v>35</v>
      </c>
      <c r="G56">
        <v>0</v>
      </c>
      <c r="H56">
        <v>7</v>
      </c>
      <c r="I56">
        <v>39</v>
      </c>
      <c r="J56">
        <v>0.137964964</v>
      </c>
      <c r="K56" t="s">
        <v>37</v>
      </c>
      <c r="L56">
        <f t="shared" si="0"/>
        <v>11</v>
      </c>
    </row>
    <row r="57" spans="1:12" x14ac:dyDescent="0.2">
      <c r="A57" t="s">
        <v>35</v>
      </c>
      <c r="B57" t="s">
        <v>16</v>
      </c>
      <c r="C57" t="s">
        <v>13</v>
      </c>
      <c r="D57" t="s">
        <v>21</v>
      </c>
      <c r="E57" t="s">
        <v>20</v>
      </c>
      <c r="F57">
        <v>56</v>
      </c>
      <c r="G57">
        <v>0</v>
      </c>
      <c r="H57">
        <v>22</v>
      </c>
      <c r="I57">
        <v>131</v>
      </c>
      <c r="J57">
        <v>0.33839392699999998</v>
      </c>
      <c r="K57" t="s">
        <v>36</v>
      </c>
      <c r="L57">
        <f t="shared" si="0"/>
        <v>13</v>
      </c>
    </row>
    <row r="58" spans="1:12" x14ac:dyDescent="0.2">
      <c r="A58" t="s">
        <v>38</v>
      </c>
      <c r="B58" t="s">
        <v>12</v>
      </c>
      <c r="C58" t="s">
        <v>13</v>
      </c>
      <c r="D58" t="s">
        <v>14</v>
      </c>
      <c r="E58" t="s">
        <v>14</v>
      </c>
      <c r="F58">
        <v>171</v>
      </c>
      <c r="G58">
        <v>86</v>
      </c>
      <c r="H58">
        <v>6</v>
      </c>
      <c r="I58">
        <v>71</v>
      </c>
      <c r="J58">
        <v>0.37086582200000001</v>
      </c>
      <c r="K58" t="s">
        <v>39</v>
      </c>
      <c r="L58">
        <f t="shared" si="0"/>
        <v>24</v>
      </c>
    </row>
    <row r="59" spans="1:12" x14ac:dyDescent="0.2">
      <c r="A59" t="s">
        <v>38</v>
      </c>
      <c r="B59" t="s">
        <v>16</v>
      </c>
      <c r="C59" t="s">
        <v>13</v>
      </c>
      <c r="D59" t="s">
        <v>17</v>
      </c>
      <c r="E59" t="s">
        <v>18</v>
      </c>
      <c r="F59">
        <v>72</v>
      </c>
      <c r="G59">
        <v>0</v>
      </c>
      <c r="H59">
        <v>84</v>
      </c>
      <c r="I59">
        <v>1214</v>
      </c>
      <c r="J59">
        <v>11.33500314</v>
      </c>
      <c r="K59" t="s">
        <v>39</v>
      </c>
      <c r="L59">
        <f t="shared" si="0"/>
        <v>24</v>
      </c>
    </row>
    <row r="60" spans="1:12" x14ac:dyDescent="0.2">
      <c r="A60" t="s">
        <v>38</v>
      </c>
      <c r="B60" t="s">
        <v>16</v>
      </c>
      <c r="C60" t="s">
        <v>13</v>
      </c>
      <c r="D60" t="s">
        <v>17</v>
      </c>
      <c r="E60" t="s">
        <v>19</v>
      </c>
      <c r="F60">
        <v>79</v>
      </c>
      <c r="G60">
        <v>0</v>
      </c>
      <c r="H60">
        <v>45</v>
      </c>
      <c r="I60">
        <v>545</v>
      </c>
      <c r="J60">
        <v>3.427374125</v>
      </c>
      <c r="K60" t="s">
        <v>39</v>
      </c>
      <c r="L60">
        <f t="shared" si="0"/>
        <v>24</v>
      </c>
    </row>
    <row r="61" spans="1:12" x14ac:dyDescent="0.2">
      <c r="A61" t="s">
        <v>38</v>
      </c>
      <c r="B61" t="s">
        <v>16</v>
      </c>
      <c r="C61" t="s">
        <v>13</v>
      </c>
      <c r="D61" t="s">
        <v>17</v>
      </c>
      <c r="E61" t="s">
        <v>20</v>
      </c>
      <c r="F61">
        <v>63</v>
      </c>
      <c r="G61">
        <v>0</v>
      </c>
      <c r="H61">
        <v>59</v>
      </c>
      <c r="I61">
        <v>735</v>
      </c>
      <c r="J61">
        <v>2.7681720259999998</v>
      </c>
      <c r="K61" t="s">
        <v>39</v>
      </c>
      <c r="L61">
        <f t="shared" si="0"/>
        <v>24</v>
      </c>
    </row>
    <row r="62" spans="1:12" x14ac:dyDescent="0.2">
      <c r="A62" t="s">
        <v>38</v>
      </c>
      <c r="B62" t="s">
        <v>16</v>
      </c>
      <c r="C62" t="s">
        <v>13</v>
      </c>
      <c r="D62" t="s">
        <v>21</v>
      </c>
      <c r="E62" t="s">
        <v>18</v>
      </c>
      <c r="F62">
        <v>63</v>
      </c>
      <c r="G62">
        <v>0</v>
      </c>
      <c r="H62">
        <v>124</v>
      </c>
      <c r="I62">
        <v>1704</v>
      </c>
      <c r="J62">
        <v>5.8902661800000002</v>
      </c>
      <c r="K62" t="s">
        <v>39</v>
      </c>
      <c r="L62">
        <f t="shared" si="0"/>
        <v>24</v>
      </c>
    </row>
    <row r="63" spans="1:12" x14ac:dyDescent="0.2">
      <c r="A63" t="s">
        <v>38</v>
      </c>
      <c r="B63" t="s">
        <v>16</v>
      </c>
      <c r="C63" t="s">
        <v>13</v>
      </c>
      <c r="D63" t="s">
        <v>21</v>
      </c>
      <c r="E63" t="s">
        <v>19</v>
      </c>
      <c r="F63">
        <v>73</v>
      </c>
      <c r="G63">
        <v>0</v>
      </c>
      <c r="H63">
        <v>43</v>
      </c>
      <c r="I63">
        <v>487</v>
      </c>
      <c r="J63">
        <v>1.6983170510000001</v>
      </c>
      <c r="K63" t="s">
        <v>39</v>
      </c>
      <c r="L63">
        <f t="shared" si="0"/>
        <v>24</v>
      </c>
    </row>
    <row r="64" spans="1:12" x14ac:dyDescent="0.2">
      <c r="A64" t="s">
        <v>38</v>
      </c>
      <c r="B64" t="s">
        <v>16</v>
      </c>
      <c r="C64" t="s">
        <v>13</v>
      </c>
      <c r="D64" t="s">
        <v>21</v>
      </c>
      <c r="E64" t="s">
        <v>20</v>
      </c>
      <c r="F64">
        <v>63</v>
      </c>
      <c r="G64">
        <v>0</v>
      </c>
      <c r="H64">
        <v>103</v>
      </c>
      <c r="I64">
        <v>1019</v>
      </c>
      <c r="J64">
        <v>3.3499839310000001</v>
      </c>
      <c r="K64" t="s">
        <v>39</v>
      </c>
      <c r="L64">
        <f t="shared" si="0"/>
        <v>24</v>
      </c>
    </row>
    <row r="65" spans="1:12" x14ac:dyDescent="0.2">
      <c r="A65" t="s">
        <v>40</v>
      </c>
      <c r="B65" t="s">
        <v>12</v>
      </c>
      <c r="C65" t="s">
        <v>13</v>
      </c>
      <c r="D65" t="s">
        <v>14</v>
      </c>
      <c r="E65" t="s">
        <v>14</v>
      </c>
      <c r="F65">
        <v>84</v>
      </c>
      <c r="G65">
        <v>37</v>
      </c>
      <c r="H65">
        <v>6</v>
      </c>
      <c r="I65">
        <v>39</v>
      </c>
      <c r="J65">
        <v>0.13677978499999999</v>
      </c>
      <c r="K65" t="s">
        <v>41</v>
      </c>
      <c r="L65">
        <f t="shared" si="0"/>
        <v>26</v>
      </c>
    </row>
    <row r="66" spans="1:12" x14ac:dyDescent="0.2">
      <c r="A66" t="s">
        <v>40</v>
      </c>
      <c r="B66" t="s">
        <v>16</v>
      </c>
      <c r="C66" t="s">
        <v>13</v>
      </c>
      <c r="D66" t="s">
        <v>17</v>
      </c>
      <c r="E66" t="s">
        <v>18</v>
      </c>
      <c r="F66">
        <v>339</v>
      </c>
      <c r="G66">
        <v>0</v>
      </c>
      <c r="H66">
        <v>49</v>
      </c>
      <c r="I66">
        <v>1590</v>
      </c>
      <c r="J66">
        <v>6.2921090130000001</v>
      </c>
      <c r="K66" t="s">
        <v>42</v>
      </c>
      <c r="L66">
        <f t="shared" si="0"/>
        <v>24</v>
      </c>
    </row>
    <row r="67" spans="1:12" x14ac:dyDescent="0.2">
      <c r="A67" t="s">
        <v>40</v>
      </c>
      <c r="B67" t="s">
        <v>16</v>
      </c>
      <c r="C67" t="s">
        <v>13</v>
      </c>
      <c r="D67" t="s">
        <v>17</v>
      </c>
      <c r="E67" t="s">
        <v>19</v>
      </c>
      <c r="F67">
        <v>36</v>
      </c>
      <c r="G67">
        <v>0</v>
      </c>
      <c r="H67">
        <v>33</v>
      </c>
      <c r="I67">
        <v>731</v>
      </c>
      <c r="J67">
        <v>2.7151079180000002</v>
      </c>
      <c r="K67" t="s">
        <v>41</v>
      </c>
      <c r="L67">
        <f t="shared" ref="L67:L130" si="1">LEN(K67)/2</f>
        <v>26</v>
      </c>
    </row>
    <row r="68" spans="1:12" x14ac:dyDescent="0.2">
      <c r="A68" t="s">
        <v>40</v>
      </c>
      <c r="B68" t="s">
        <v>16</v>
      </c>
      <c r="C68" t="s">
        <v>13</v>
      </c>
      <c r="D68" t="s">
        <v>17</v>
      </c>
      <c r="E68" t="s">
        <v>20</v>
      </c>
      <c r="F68">
        <v>31</v>
      </c>
      <c r="G68">
        <v>0</v>
      </c>
      <c r="H68">
        <v>40</v>
      </c>
      <c r="I68">
        <v>874</v>
      </c>
      <c r="J68">
        <v>3.3171048160000001</v>
      </c>
      <c r="K68" t="s">
        <v>41</v>
      </c>
      <c r="L68">
        <f t="shared" si="1"/>
        <v>26</v>
      </c>
    </row>
    <row r="69" spans="1:12" x14ac:dyDescent="0.2">
      <c r="A69" t="s">
        <v>40</v>
      </c>
      <c r="B69" t="s">
        <v>16</v>
      </c>
      <c r="C69" t="s">
        <v>13</v>
      </c>
      <c r="D69" t="s">
        <v>21</v>
      </c>
      <c r="E69" t="s">
        <v>18</v>
      </c>
      <c r="F69">
        <v>406</v>
      </c>
      <c r="G69">
        <v>0</v>
      </c>
      <c r="H69">
        <v>86</v>
      </c>
      <c r="I69">
        <v>3029</v>
      </c>
      <c r="J69">
        <v>31.475286010000001</v>
      </c>
      <c r="K69" t="s">
        <v>42</v>
      </c>
      <c r="L69">
        <f t="shared" si="1"/>
        <v>24</v>
      </c>
    </row>
    <row r="70" spans="1:12" x14ac:dyDescent="0.2">
      <c r="A70" t="s">
        <v>40</v>
      </c>
      <c r="B70" t="s">
        <v>16</v>
      </c>
      <c r="C70" t="s">
        <v>13</v>
      </c>
      <c r="D70" t="s">
        <v>21</v>
      </c>
      <c r="E70" t="s">
        <v>19</v>
      </c>
      <c r="F70">
        <v>36</v>
      </c>
      <c r="G70">
        <v>0</v>
      </c>
      <c r="H70">
        <v>27</v>
      </c>
      <c r="I70">
        <v>949</v>
      </c>
      <c r="J70">
        <v>15.27385116</v>
      </c>
      <c r="K70" t="s">
        <v>41</v>
      </c>
      <c r="L70">
        <f t="shared" si="1"/>
        <v>26</v>
      </c>
    </row>
    <row r="71" spans="1:12" x14ac:dyDescent="0.2">
      <c r="A71" t="s">
        <v>40</v>
      </c>
      <c r="B71" t="s">
        <v>16</v>
      </c>
      <c r="C71" t="s">
        <v>13</v>
      </c>
      <c r="D71" t="s">
        <v>21</v>
      </c>
      <c r="E71" t="s">
        <v>20</v>
      </c>
      <c r="F71">
        <v>31</v>
      </c>
      <c r="G71">
        <v>0</v>
      </c>
      <c r="H71">
        <v>104</v>
      </c>
      <c r="I71">
        <v>1654</v>
      </c>
      <c r="J71">
        <v>20.675967929999999</v>
      </c>
      <c r="K71" t="s">
        <v>41</v>
      </c>
      <c r="L71">
        <f t="shared" si="1"/>
        <v>26</v>
      </c>
    </row>
    <row r="72" spans="1:12" x14ac:dyDescent="0.2">
      <c r="A72" t="s">
        <v>43</v>
      </c>
      <c r="B72" t="s">
        <v>12</v>
      </c>
      <c r="C72" t="s">
        <v>13</v>
      </c>
      <c r="D72" t="s">
        <v>14</v>
      </c>
      <c r="E72" t="s">
        <v>14</v>
      </c>
      <c r="F72">
        <v>308</v>
      </c>
      <c r="G72">
        <v>155</v>
      </c>
      <c r="H72">
        <v>10</v>
      </c>
      <c r="I72">
        <v>132</v>
      </c>
      <c r="J72">
        <v>0.73473000499999996</v>
      </c>
      <c r="K72" t="s">
        <v>44</v>
      </c>
      <c r="L72">
        <f t="shared" si="1"/>
        <v>40</v>
      </c>
    </row>
    <row r="73" spans="1:12" x14ac:dyDescent="0.2">
      <c r="A73" t="s">
        <v>43</v>
      </c>
      <c r="B73" t="s">
        <v>16</v>
      </c>
      <c r="C73" t="s">
        <v>13</v>
      </c>
      <c r="D73" t="s">
        <v>17</v>
      </c>
      <c r="E73" t="s">
        <v>18</v>
      </c>
      <c r="F73">
        <v>181</v>
      </c>
      <c r="G73">
        <v>0</v>
      </c>
      <c r="H73">
        <v>20</v>
      </c>
      <c r="I73">
        <v>1108</v>
      </c>
      <c r="J73">
        <v>4.1509068009999996</v>
      </c>
      <c r="K73" t="s">
        <v>45</v>
      </c>
      <c r="L73">
        <f t="shared" si="1"/>
        <v>26</v>
      </c>
    </row>
    <row r="74" spans="1:12" x14ac:dyDescent="0.2">
      <c r="A74" t="s">
        <v>43</v>
      </c>
      <c r="B74" t="s">
        <v>16</v>
      </c>
      <c r="C74" t="s">
        <v>13</v>
      </c>
      <c r="D74" t="s">
        <v>17</v>
      </c>
      <c r="E74" t="s">
        <v>19</v>
      </c>
      <c r="F74">
        <v>105</v>
      </c>
      <c r="G74">
        <v>0</v>
      </c>
      <c r="H74">
        <v>26</v>
      </c>
      <c r="I74">
        <v>550</v>
      </c>
      <c r="J74">
        <v>3.9541702270000001</v>
      </c>
      <c r="K74" t="s">
        <v>46</v>
      </c>
      <c r="L74">
        <f t="shared" si="1"/>
        <v>28</v>
      </c>
    </row>
    <row r="75" spans="1:12" x14ac:dyDescent="0.2">
      <c r="A75" t="s">
        <v>43</v>
      </c>
      <c r="B75" t="s">
        <v>16</v>
      </c>
      <c r="C75" t="s">
        <v>13</v>
      </c>
      <c r="D75" t="s">
        <v>17</v>
      </c>
      <c r="E75" t="s">
        <v>20</v>
      </c>
      <c r="F75">
        <v>181</v>
      </c>
      <c r="G75">
        <v>0</v>
      </c>
      <c r="H75">
        <v>20</v>
      </c>
      <c r="I75">
        <v>980</v>
      </c>
      <c r="J75">
        <v>9.7826528550000003</v>
      </c>
      <c r="K75" t="s">
        <v>45</v>
      </c>
      <c r="L75">
        <f t="shared" si="1"/>
        <v>26</v>
      </c>
    </row>
    <row r="76" spans="1:12" x14ac:dyDescent="0.2">
      <c r="A76" t="s">
        <v>43</v>
      </c>
      <c r="B76" t="s">
        <v>16</v>
      </c>
      <c r="C76" t="s">
        <v>13</v>
      </c>
      <c r="D76" t="s">
        <v>21</v>
      </c>
      <c r="E76" t="s">
        <v>18</v>
      </c>
      <c r="F76">
        <v>207</v>
      </c>
      <c r="G76">
        <v>0</v>
      </c>
      <c r="H76">
        <v>22</v>
      </c>
      <c r="I76">
        <v>1795</v>
      </c>
      <c r="J76">
        <v>8.7398409840000006</v>
      </c>
      <c r="K76" t="s">
        <v>47</v>
      </c>
      <c r="L76">
        <f t="shared" si="1"/>
        <v>26</v>
      </c>
    </row>
    <row r="77" spans="1:12" x14ac:dyDescent="0.2">
      <c r="A77" t="s">
        <v>43</v>
      </c>
      <c r="B77" t="s">
        <v>16</v>
      </c>
      <c r="C77" t="s">
        <v>13</v>
      </c>
      <c r="D77" t="s">
        <v>21</v>
      </c>
      <c r="E77" t="s">
        <v>19</v>
      </c>
      <c r="F77">
        <v>90</v>
      </c>
      <c r="G77">
        <v>0</v>
      </c>
      <c r="H77">
        <v>20</v>
      </c>
      <c r="I77">
        <v>510</v>
      </c>
      <c r="J77">
        <v>2.259443283</v>
      </c>
      <c r="K77" t="s">
        <v>46</v>
      </c>
      <c r="L77">
        <f t="shared" si="1"/>
        <v>28</v>
      </c>
    </row>
    <row r="78" spans="1:12" x14ac:dyDescent="0.2">
      <c r="A78" t="s">
        <v>43</v>
      </c>
      <c r="B78" t="s">
        <v>16</v>
      </c>
      <c r="C78" t="s">
        <v>13</v>
      </c>
      <c r="D78" t="s">
        <v>21</v>
      </c>
      <c r="E78" t="s">
        <v>20</v>
      </c>
      <c r="F78">
        <v>207</v>
      </c>
      <c r="G78">
        <v>0</v>
      </c>
      <c r="H78">
        <v>22</v>
      </c>
      <c r="I78">
        <v>1562</v>
      </c>
      <c r="J78">
        <v>6.4413619039999999</v>
      </c>
      <c r="K78" t="s">
        <v>47</v>
      </c>
      <c r="L78">
        <f t="shared" si="1"/>
        <v>26</v>
      </c>
    </row>
    <row r="79" spans="1:12" x14ac:dyDescent="0.2">
      <c r="A79" t="s">
        <v>48</v>
      </c>
      <c r="B79" t="s">
        <v>12</v>
      </c>
      <c r="C79" t="s">
        <v>13</v>
      </c>
      <c r="D79" t="s">
        <v>14</v>
      </c>
      <c r="E79" t="s">
        <v>14</v>
      </c>
      <c r="F79">
        <v>510</v>
      </c>
      <c r="G79">
        <v>276</v>
      </c>
      <c r="H79">
        <v>10</v>
      </c>
      <c r="I79">
        <v>189</v>
      </c>
      <c r="J79">
        <v>1.0443260670000001</v>
      </c>
      <c r="K79" t="s">
        <v>49</v>
      </c>
      <c r="L79">
        <f t="shared" si="1"/>
        <v>30</v>
      </c>
    </row>
    <row r="80" spans="1:12" x14ac:dyDescent="0.2">
      <c r="A80" t="s">
        <v>48</v>
      </c>
      <c r="B80" t="s">
        <v>16</v>
      </c>
      <c r="C80" t="s">
        <v>13</v>
      </c>
      <c r="D80" t="s">
        <v>17</v>
      </c>
      <c r="E80" t="s">
        <v>18</v>
      </c>
      <c r="F80">
        <v>156</v>
      </c>
      <c r="G80">
        <v>0</v>
      </c>
      <c r="H80">
        <v>145</v>
      </c>
      <c r="I80">
        <v>1769</v>
      </c>
      <c r="J80">
        <v>11.3017149</v>
      </c>
      <c r="K80" t="s">
        <v>49</v>
      </c>
      <c r="L80">
        <f t="shared" si="1"/>
        <v>30</v>
      </c>
    </row>
    <row r="81" spans="1:12" x14ac:dyDescent="0.2">
      <c r="A81" t="s">
        <v>48</v>
      </c>
      <c r="B81" t="s">
        <v>16</v>
      </c>
      <c r="C81" t="s">
        <v>13</v>
      </c>
      <c r="D81" t="s">
        <v>17</v>
      </c>
      <c r="E81" t="s">
        <v>19</v>
      </c>
      <c r="F81">
        <v>180</v>
      </c>
      <c r="G81">
        <v>0</v>
      </c>
      <c r="H81">
        <v>74</v>
      </c>
      <c r="I81">
        <v>745</v>
      </c>
      <c r="J81">
        <v>4.5380852220000003</v>
      </c>
      <c r="K81" t="s">
        <v>49</v>
      </c>
      <c r="L81">
        <f t="shared" si="1"/>
        <v>30</v>
      </c>
    </row>
    <row r="82" spans="1:12" x14ac:dyDescent="0.2">
      <c r="A82" t="s">
        <v>48</v>
      </c>
      <c r="B82" t="s">
        <v>16</v>
      </c>
      <c r="C82" t="s">
        <v>13</v>
      </c>
      <c r="D82" t="s">
        <v>17</v>
      </c>
      <c r="E82" t="s">
        <v>20</v>
      </c>
      <c r="F82">
        <v>147</v>
      </c>
      <c r="G82">
        <v>0</v>
      </c>
      <c r="H82">
        <v>126</v>
      </c>
      <c r="I82">
        <v>1384</v>
      </c>
      <c r="J82">
        <v>6.0028960700000003</v>
      </c>
      <c r="K82" t="s">
        <v>49</v>
      </c>
      <c r="L82">
        <f t="shared" si="1"/>
        <v>30</v>
      </c>
    </row>
    <row r="83" spans="1:12" x14ac:dyDescent="0.2">
      <c r="A83" t="s">
        <v>48</v>
      </c>
      <c r="B83" t="s">
        <v>16</v>
      </c>
      <c r="C83" t="s">
        <v>13</v>
      </c>
      <c r="D83" t="s">
        <v>21</v>
      </c>
      <c r="E83" t="s">
        <v>18</v>
      </c>
      <c r="F83">
        <v>151</v>
      </c>
      <c r="G83">
        <v>0</v>
      </c>
      <c r="H83">
        <v>316</v>
      </c>
      <c r="I83">
        <v>3488</v>
      </c>
      <c r="J83">
        <v>15.216628070000001</v>
      </c>
      <c r="K83" t="s">
        <v>49</v>
      </c>
      <c r="L83">
        <f t="shared" si="1"/>
        <v>30</v>
      </c>
    </row>
    <row r="84" spans="1:12" x14ac:dyDescent="0.2">
      <c r="A84" t="s">
        <v>48</v>
      </c>
      <c r="B84" t="s">
        <v>16</v>
      </c>
      <c r="C84" t="s">
        <v>13</v>
      </c>
      <c r="D84" t="s">
        <v>21</v>
      </c>
      <c r="E84" t="s">
        <v>19</v>
      </c>
      <c r="F84">
        <v>187</v>
      </c>
      <c r="G84">
        <v>0</v>
      </c>
      <c r="H84">
        <v>101</v>
      </c>
      <c r="I84">
        <v>1029</v>
      </c>
      <c r="J84">
        <v>4.3056740759999999</v>
      </c>
      <c r="K84" t="s">
        <v>49</v>
      </c>
      <c r="L84">
        <f t="shared" si="1"/>
        <v>30</v>
      </c>
    </row>
    <row r="85" spans="1:12" x14ac:dyDescent="0.2">
      <c r="A85" t="s">
        <v>48</v>
      </c>
      <c r="B85" t="s">
        <v>16</v>
      </c>
      <c r="C85" t="s">
        <v>13</v>
      </c>
      <c r="D85" t="s">
        <v>21</v>
      </c>
      <c r="E85" t="s">
        <v>20</v>
      </c>
      <c r="F85">
        <v>151</v>
      </c>
      <c r="G85">
        <v>0</v>
      </c>
      <c r="H85">
        <v>316</v>
      </c>
      <c r="I85">
        <v>2764</v>
      </c>
      <c r="J85">
        <v>14.614607100000001</v>
      </c>
      <c r="K85" t="s">
        <v>49</v>
      </c>
      <c r="L85">
        <f t="shared" si="1"/>
        <v>30</v>
      </c>
    </row>
    <row r="86" spans="1:12" x14ac:dyDescent="0.2">
      <c r="A86" t="s">
        <v>50</v>
      </c>
      <c r="B86" t="s">
        <v>12</v>
      </c>
      <c r="C86" t="s">
        <v>13</v>
      </c>
      <c r="D86" t="s">
        <v>14</v>
      </c>
      <c r="E86" t="s">
        <v>14</v>
      </c>
      <c r="F86">
        <v>509</v>
      </c>
      <c r="G86">
        <v>276</v>
      </c>
      <c r="H86">
        <v>21</v>
      </c>
      <c r="I86">
        <v>179</v>
      </c>
      <c r="J86">
        <v>1.9875538349999999</v>
      </c>
      <c r="K86" t="s">
        <v>51</v>
      </c>
      <c r="L86">
        <f t="shared" si="1"/>
        <v>63</v>
      </c>
    </row>
    <row r="87" spans="1:12" x14ac:dyDescent="0.2">
      <c r="A87" t="s">
        <v>50</v>
      </c>
      <c r="B87" t="s">
        <v>16</v>
      </c>
      <c r="C87" t="s">
        <v>13</v>
      </c>
      <c r="D87" t="s">
        <v>17</v>
      </c>
      <c r="E87" t="s">
        <v>18</v>
      </c>
      <c r="F87">
        <v>190</v>
      </c>
      <c r="G87">
        <v>0</v>
      </c>
      <c r="H87">
        <v>56</v>
      </c>
      <c r="I87">
        <v>1585</v>
      </c>
      <c r="J87">
        <v>8.7963480950000008</v>
      </c>
      <c r="K87" t="s">
        <v>52</v>
      </c>
      <c r="L87">
        <f t="shared" si="1"/>
        <v>31</v>
      </c>
    </row>
    <row r="88" spans="1:12" x14ac:dyDescent="0.2">
      <c r="A88" t="s">
        <v>50</v>
      </c>
      <c r="B88" t="s">
        <v>16</v>
      </c>
      <c r="C88" t="s">
        <v>13</v>
      </c>
      <c r="D88" t="s">
        <v>17</v>
      </c>
      <c r="E88" t="s">
        <v>19</v>
      </c>
      <c r="F88">
        <v>201</v>
      </c>
      <c r="G88">
        <v>0</v>
      </c>
      <c r="H88">
        <v>29</v>
      </c>
      <c r="I88">
        <v>1003</v>
      </c>
      <c r="J88">
        <v>4.6958351140000003</v>
      </c>
      <c r="K88" t="s">
        <v>53</v>
      </c>
      <c r="L88">
        <f t="shared" si="1"/>
        <v>37</v>
      </c>
    </row>
    <row r="89" spans="1:12" x14ac:dyDescent="0.2">
      <c r="A89" t="s">
        <v>50</v>
      </c>
      <c r="B89" t="s">
        <v>16</v>
      </c>
      <c r="C89" t="s">
        <v>13</v>
      </c>
      <c r="D89" t="s">
        <v>17</v>
      </c>
      <c r="E89" t="s">
        <v>20</v>
      </c>
      <c r="F89">
        <v>190</v>
      </c>
      <c r="G89">
        <v>0</v>
      </c>
      <c r="H89">
        <v>56</v>
      </c>
      <c r="I89">
        <v>1530</v>
      </c>
      <c r="J89">
        <v>6.9378590579999999</v>
      </c>
      <c r="K89" t="s">
        <v>52</v>
      </c>
      <c r="L89">
        <f t="shared" si="1"/>
        <v>31</v>
      </c>
    </row>
    <row r="90" spans="1:12" x14ac:dyDescent="0.2">
      <c r="A90" t="s">
        <v>50</v>
      </c>
      <c r="B90" t="s">
        <v>16</v>
      </c>
      <c r="C90" t="s">
        <v>13</v>
      </c>
      <c r="D90" t="s">
        <v>21</v>
      </c>
      <c r="E90" t="s">
        <v>18</v>
      </c>
      <c r="F90">
        <v>365</v>
      </c>
      <c r="G90">
        <v>0</v>
      </c>
      <c r="H90">
        <v>181</v>
      </c>
      <c r="I90">
        <v>4118</v>
      </c>
      <c r="J90">
        <v>23.779553889999999</v>
      </c>
      <c r="K90" t="s">
        <v>52</v>
      </c>
      <c r="L90">
        <f t="shared" si="1"/>
        <v>31</v>
      </c>
    </row>
    <row r="91" spans="1:12" x14ac:dyDescent="0.2">
      <c r="A91" t="s">
        <v>50</v>
      </c>
      <c r="B91" t="s">
        <v>16</v>
      </c>
      <c r="C91" t="s">
        <v>13</v>
      </c>
      <c r="D91" t="s">
        <v>21</v>
      </c>
      <c r="E91" t="s">
        <v>19</v>
      </c>
      <c r="F91">
        <v>191</v>
      </c>
      <c r="G91">
        <v>0</v>
      </c>
      <c r="H91">
        <v>32</v>
      </c>
      <c r="I91">
        <v>1114</v>
      </c>
      <c r="J91">
        <v>4.592864037</v>
      </c>
      <c r="K91" t="s">
        <v>53</v>
      </c>
      <c r="L91">
        <f t="shared" si="1"/>
        <v>37</v>
      </c>
    </row>
    <row r="92" spans="1:12" x14ac:dyDescent="0.2">
      <c r="A92" t="s">
        <v>50</v>
      </c>
      <c r="B92" t="s">
        <v>16</v>
      </c>
      <c r="C92" t="s">
        <v>13</v>
      </c>
      <c r="D92" t="s">
        <v>21</v>
      </c>
      <c r="E92" t="s">
        <v>20</v>
      </c>
      <c r="F92">
        <v>260</v>
      </c>
      <c r="G92">
        <v>0</v>
      </c>
      <c r="H92">
        <v>485</v>
      </c>
      <c r="I92">
        <v>4034</v>
      </c>
      <c r="J92">
        <v>18.047198059999999</v>
      </c>
      <c r="K92" t="s">
        <v>52</v>
      </c>
      <c r="L92">
        <f t="shared" si="1"/>
        <v>31</v>
      </c>
    </row>
    <row r="93" spans="1:12" x14ac:dyDescent="0.2">
      <c r="A93" t="s">
        <v>54</v>
      </c>
      <c r="B93" t="s">
        <v>12</v>
      </c>
      <c r="C93" t="s">
        <v>13</v>
      </c>
      <c r="D93" t="s">
        <v>14</v>
      </c>
      <c r="E93" t="s">
        <v>14</v>
      </c>
      <c r="F93">
        <v>79</v>
      </c>
      <c r="G93">
        <v>30</v>
      </c>
      <c r="H93">
        <v>14</v>
      </c>
      <c r="I93">
        <v>33</v>
      </c>
      <c r="J93">
        <v>0.12860798800000001</v>
      </c>
      <c r="K93" t="s">
        <v>55</v>
      </c>
      <c r="L93">
        <f t="shared" si="1"/>
        <v>30</v>
      </c>
    </row>
    <row r="94" spans="1:12" x14ac:dyDescent="0.2">
      <c r="A94" t="s">
        <v>54</v>
      </c>
      <c r="B94" t="s">
        <v>16</v>
      </c>
      <c r="C94" t="s">
        <v>13</v>
      </c>
      <c r="D94" t="s">
        <v>17</v>
      </c>
      <c r="E94" t="s">
        <v>18</v>
      </c>
      <c r="F94">
        <v>205</v>
      </c>
      <c r="G94">
        <v>0</v>
      </c>
      <c r="H94">
        <v>31</v>
      </c>
      <c r="I94">
        <v>1411</v>
      </c>
      <c r="J94">
        <v>6.2567958829999997</v>
      </c>
      <c r="K94" t="s">
        <v>56</v>
      </c>
      <c r="L94">
        <f t="shared" si="1"/>
        <v>28</v>
      </c>
    </row>
    <row r="95" spans="1:12" x14ac:dyDescent="0.2">
      <c r="A95" t="s">
        <v>54</v>
      </c>
      <c r="B95" t="s">
        <v>16</v>
      </c>
      <c r="C95" t="s">
        <v>13</v>
      </c>
      <c r="D95" t="s">
        <v>17</v>
      </c>
      <c r="E95" t="s">
        <v>19</v>
      </c>
      <c r="F95">
        <v>34</v>
      </c>
      <c r="G95">
        <v>0</v>
      </c>
      <c r="H95">
        <v>57</v>
      </c>
      <c r="I95">
        <v>594</v>
      </c>
      <c r="J95">
        <v>2.7059881689999998</v>
      </c>
      <c r="K95" t="s">
        <v>55</v>
      </c>
      <c r="L95">
        <f t="shared" si="1"/>
        <v>30</v>
      </c>
    </row>
    <row r="96" spans="1:12" x14ac:dyDescent="0.2">
      <c r="A96" t="s">
        <v>54</v>
      </c>
      <c r="B96" t="s">
        <v>16</v>
      </c>
      <c r="C96" t="s">
        <v>13</v>
      </c>
      <c r="D96" t="s">
        <v>17</v>
      </c>
      <c r="E96" t="s">
        <v>20</v>
      </c>
      <c r="F96">
        <v>159</v>
      </c>
      <c r="G96">
        <v>0</v>
      </c>
      <c r="H96">
        <v>37</v>
      </c>
      <c r="I96">
        <v>1118</v>
      </c>
      <c r="J96">
        <v>5.6099240779999997</v>
      </c>
      <c r="K96" t="s">
        <v>57</v>
      </c>
      <c r="L96">
        <f t="shared" si="1"/>
        <v>27</v>
      </c>
    </row>
    <row r="97" spans="1:12" x14ac:dyDescent="0.2">
      <c r="A97" t="s">
        <v>54</v>
      </c>
      <c r="B97" t="s">
        <v>16</v>
      </c>
      <c r="C97" t="s">
        <v>13</v>
      </c>
      <c r="D97" t="s">
        <v>21</v>
      </c>
      <c r="E97" t="s">
        <v>18</v>
      </c>
      <c r="F97">
        <v>238</v>
      </c>
      <c r="G97">
        <v>0</v>
      </c>
      <c r="H97">
        <v>79</v>
      </c>
      <c r="I97">
        <v>2164</v>
      </c>
      <c r="J97">
        <v>11.35489488</v>
      </c>
      <c r="K97" t="s">
        <v>56</v>
      </c>
      <c r="L97">
        <f t="shared" si="1"/>
        <v>28</v>
      </c>
    </row>
    <row r="98" spans="1:12" x14ac:dyDescent="0.2">
      <c r="A98" t="s">
        <v>54</v>
      </c>
      <c r="B98" t="s">
        <v>16</v>
      </c>
      <c r="C98" t="s">
        <v>13</v>
      </c>
      <c r="D98" t="s">
        <v>21</v>
      </c>
      <c r="E98" t="s">
        <v>19</v>
      </c>
      <c r="F98">
        <v>34</v>
      </c>
      <c r="G98">
        <v>0</v>
      </c>
      <c r="H98">
        <v>59</v>
      </c>
      <c r="I98">
        <v>726</v>
      </c>
      <c r="J98">
        <v>4.1641993519999998</v>
      </c>
      <c r="K98" t="s">
        <v>55</v>
      </c>
      <c r="L98">
        <f t="shared" si="1"/>
        <v>30</v>
      </c>
    </row>
    <row r="99" spans="1:12" x14ac:dyDescent="0.2">
      <c r="A99" t="s">
        <v>54</v>
      </c>
      <c r="B99" t="s">
        <v>16</v>
      </c>
      <c r="C99" t="s">
        <v>13</v>
      </c>
      <c r="D99" t="s">
        <v>21</v>
      </c>
      <c r="E99" t="s">
        <v>20</v>
      </c>
      <c r="F99">
        <v>238</v>
      </c>
      <c r="G99">
        <v>0</v>
      </c>
      <c r="H99">
        <v>79</v>
      </c>
      <c r="I99">
        <v>2101</v>
      </c>
      <c r="J99">
        <v>12.837111</v>
      </c>
      <c r="K99" t="s">
        <v>56</v>
      </c>
      <c r="L99">
        <f t="shared" si="1"/>
        <v>28</v>
      </c>
    </row>
    <row r="100" spans="1:12" x14ac:dyDescent="0.2">
      <c r="A100" t="s">
        <v>58</v>
      </c>
      <c r="B100" t="s">
        <v>12</v>
      </c>
      <c r="C100" t="s">
        <v>13</v>
      </c>
      <c r="D100" t="s">
        <v>14</v>
      </c>
      <c r="E100" t="s">
        <v>14</v>
      </c>
      <c r="F100">
        <v>479</v>
      </c>
      <c r="G100">
        <v>252</v>
      </c>
      <c r="H100">
        <v>12</v>
      </c>
      <c r="I100">
        <v>190</v>
      </c>
      <c r="J100">
        <v>0.86962795299999995</v>
      </c>
      <c r="K100" t="s">
        <v>59</v>
      </c>
      <c r="L100">
        <f t="shared" si="1"/>
        <v>55</v>
      </c>
    </row>
    <row r="101" spans="1:12" x14ac:dyDescent="0.2">
      <c r="A101" t="s">
        <v>58</v>
      </c>
      <c r="B101" t="s">
        <v>16</v>
      </c>
      <c r="C101" t="s">
        <v>13</v>
      </c>
      <c r="D101" t="s">
        <v>17</v>
      </c>
      <c r="E101" t="s">
        <v>18</v>
      </c>
      <c r="F101">
        <v>201</v>
      </c>
      <c r="G101">
        <v>0</v>
      </c>
      <c r="H101">
        <v>49</v>
      </c>
      <c r="I101">
        <v>3535</v>
      </c>
      <c r="J101">
        <v>14.085644009999999</v>
      </c>
      <c r="K101" t="s">
        <v>60</v>
      </c>
      <c r="L101">
        <f t="shared" si="1"/>
        <v>45</v>
      </c>
    </row>
    <row r="102" spans="1:12" x14ac:dyDescent="0.2">
      <c r="A102" t="s">
        <v>58</v>
      </c>
      <c r="B102" t="s">
        <v>16</v>
      </c>
      <c r="C102" t="s">
        <v>13</v>
      </c>
      <c r="D102" t="s">
        <v>17</v>
      </c>
      <c r="E102" t="s">
        <v>19</v>
      </c>
      <c r="F102">
        <v>368</v>
      </c>
      <c r="G102">
        <v>0</v>
      </c>
      <c r="H102">
        <v>10</v>
      </c>
      <c r="I102">
        <v>1628</v>
      </c>
      <c r="J102">
        <v>6.5097231860000004</v>
      </c>
      <c r="K102" t="s">
        <v>60</v>
      </c>
      <c r="L102">
        <f t="shared" si="1"/>
        <v>45</v>
      </c>
    </row>
    <row r="103" spans="1:12" x14ac:dyDescent="0.2">
      <c r="A103" t="s">
        <v>58</v>
      </c>
      <c r="B103" t="s">
        <v>16</v>
      </c>
      <c r="C103" t="s">
        <v>13</v>
      </c>
      <c r="D103" t="s">
        <v>17</v>
      </c>
      <c r="E103" t="s">
        <v>20</v>
      </c>
      <c r="F103">
        <v>205</v>
      </c>
      <c r="G103">
        <v>0</v>
      </c>
      <c r="H103">
        <v>47</v>
      </c>
      <c r="I103">
        <v>3562</v>
      </c>
      <c r="J103">
        <v>14.377427340000001</v>
      </c>
      <c r="K103" t="s">
        <v>60</v>
      </c>
      <c r="L103">
        <f t="shared" si="1"/>
        <v>45</v>
      </c>
    </row>
    <row r="104" spans="1:12" x14ac:dyDescent="0.2">
      <c r="A104" t="s">
        <v>58</v>
      </c>
      <c r="B104" t="s">
        <v>16</v>
      </c>
      <c r="C104" t="s">
        <v>13</v>
      </c>
      <c r="D104" t="s">
        <v>21</v>
      </c>
      <c r="E104" t="s">
        <v>18</v>
      </c>
      <c r="F104">
        <v>205</v>
      </c>
      <c r="G104">
        <v>0</v>
      </c>
      <c r="H104">
        <v>173</v>
      </c>
      <c r="I104">
        <v>9567</v>
      </c>
      <c r="J104">
        <v>38.707786319999997</v>
      </c>
      <c r="K104" t="s">
        <v>60</v>
      </c>
      <c r="L104">
        <f t="shared" si="1"/>
        <v>45</v>
      </c>
    </row>
    <row r="105" spans="1:12" x14ac:dyDescent="0.2">
      <c r="A105" t="s">
        <v>58</v>
      </c>
      <c r="B105" t="s">
        <v>16</v>
      </c>
      <c r="C105" t="s">
        <v>13</v>
      </c>
      <c r="D105" t="s">
        <v>21</v>
      </c>
      <c r="E105" t="s">
        <v>19</v>
      </c>
      <c r="F105">
        <v>205</v>
      </c>
      <c r="G105">
        <v>0</v>
      </c>
      <c r="H105">
        <v>31</v>
      </c>
      <c r="I105">
        <v>1642</v>
      </c>
      <c r="J105">
        <v>6.1371500489999997</v>
      </c>
      <c r="K105" t="s">
        <v>60</v>
      </c>
      <c r="L105">
        <f t="shared" si="1"/>
        <v>45</v>
      </c>
    </row>
    <row r="106" spans="1:12" x14ac:dyDescent="0.2">
      <c r="A106" t="s">
        <v>58</v>
      </c>
      <c r="B106" t="s">
        <v>16</v>
      </c>
      <c r="C106" t="s">
        <v>13</v>
      </c>
      <c r="D106" t="s">
        <v>21</v>
      </c>
      <c r="E106" t="s">
        <v>20</v>
      </c>
      <c r="F106">
        <v>207</v>
      </c>
      <c r="G106">
        <v>0</v>
      </c>
      <c r="H106">
        <v>138</v>
      </c>
      <c r="I106">
        <v>8225</v>
      </c>
      <c r="J106">
        <v>32.823684219999997</v>
      </c>
      <c r="K106" t="s">
        <v>60</v>
      </c>
      <c r="L106">
        <f t="shared" si="1"/>
        <v>45</v>
      </c>
    </row>
    <row r="107" spans="1:12" x14ac:dyDescent="0.2">
      <c r="A107" t="s">
        <v>61</v>
      </c>
      <c r="B107" t="s">
        <v>12</v>
      </c>
      <c r="C107" t="s">
        <v>13</v>
      </c>
      <c r="D107" t="s">
        <v>14</v>
      </c>
      <c r="E107" t="s">
        <v>14</v>
      </c>
      <c r="F107">
        <v>941</v>
      </c>
      <c r="G107">
        <v>536</v>
      </c>
      <c r="H107">
        <v>7</v>
      </c>
      <c r="I107">
        <v>323</v>
      </c>
      <c r="J107">
        <v>1.508608103</v>
      </c>
      <c r="K107" t="s">
        <v>62</v>
      </c>
      <c r="L107">
        <f t="shared" si="1"/>
        <v>18</v>
      </c>
    </row>
    <row r="108" spans="1:12" x14ac:dyDescent="0.2">
      <c r="A108" t="s">
        <v>61</v>
      </c>
      <c r="B108" t="s">
        <v>16</v>
      </c>
      <c r="C108" t="s">
        <v>13</v>
      </c>
      <c r="D108" t="s">
        <v>17</v>
      </c>
      <c r="E108" t="s">
        <v>18</v>
      </c>
      <c r="F108">
        <v>67</v>
      </c>
      <c r="G108">
        <v>0</v>
      </c>
      <c r="H108">
        <v>100</v>
      </c>
      <c r="I108">
        <v>584</v>
      </c>
      <c r="J108">
        <v>1.700166941</v>
      </c>
      <c r="K108" t="s">
        <v>62</v>
      </c>
      <c r="L108">
        <f t="shared" si="1"/>
        <v>18</v>
      </c>
    </row>
    <row r="109" spans="1:12" x14ac:dyDescent="0.2">
      <c r="A109" t="s">
        <v>61</v>
      </c>
      <c r="B109" t="s">
        <v>16</v>
      </c>
      <c r="C109" t="s">
        <v>13</v>
      </c>
      <c r="D109" t="s">
        <v>17</v>
      </c>
      <c r="E109" t="s">
        <v>19</v>
      </c>
      <c r="F109">
        <v>76</v>
      </c>
      <c r="G109">
        <v>0</v>
      </c>
      <c r="H109">
        <v>59</v>
      </c>
      <c r="I109">
        <v>202</v>
      </c>
      <c r="J109">
        <v>0.59351301199999995</v>
      </c>
      <c r="K109" t="s">
        <v>62</v>
      </c>
      <c r="L109">
        <f t="shared" si="1"/>
        <v>18</v>
      </c>
    </row>
    <row r="110" spans="1:12" x14ac:dyDescent="0.2">
      <c r="A110" t="s">
        <v>61</v>
      </c>
      <c r="B110" t="s">
        <v>16</v>
      </c>
      <c r="C110" t="s">
        <v>13</v>
      </c>
      <c r="D110" t="s">
        <v>17</v>
      </c>
      <c r="E110" t="s">
        <v>20</v>
      </c>
      <c r="F110">
        <v>109</v>
      </c>
      <c r="G110">
        <v>0</v>
      </c>
      <c r="H110">
        <v>78</v>
      </c>
      <c r="I110">
        <v>363</v>
      </c>
      <c r="J110">
        <v>1.103917837</v>
      </c>
      <c r="K110" t="s">
        <v>62</v>
      </c>
      <c r="L110">
        <f t="shared" si="1"/>
        <v>18</v>
      </c>
    </row>
    <row r="111" spans="1:12" x14ac:dyDescent="0.2">
      <c r="A111" t="s">
        <v>61</v>
      </c>
      <c r="B111" t="s">
        <v>16</v>
      </c>
      <c r="C111" t="s">
        <v>13</v>
      </c>
      <c r="D111" t="s">
        <v>21</v>
      </c>
      <c r="E111" t="s">
        <v>18</v>
      </c>
      <c r="F111">
        <v>70</v>
      </c>
      <c r="G111">
        <v>0</v>
      </c>
      <c r="H111">
        <v>288</v>
      </c>
      <c r="I111">
        <v>1178</v>
      </c>
      <c r="J111">
        <v>3.6345059869999998</v>
      </c>
      <c r="K111" t="s">
        <v>62</v>
      </c>
      <c r="L111">
        <f t="shared" si="1"/>
        <v>18</v>
      </c>
    </row>
    <row r="112" spans="1:12" x14ac:dyDescent="0.2">
      <c r="A112" t="s">
        <v>61</v>
      </c>
      <c r="B112" t="s">
        <v>16</v>
      </c>
      <c r="C112" t="s">
        <v>13</v>
      </c>
      <c r="D112" t="s">
        <v>21</v>
      </c>
      <c r="E112" t="s">
        <v>19</v>
      </c>
      <c r="F112">
        <v>101</v>
      </c>
      <c r="G112">
        <v>0</v>
      </c>
      <c r="H112">
        <v>94</v>
      </c>
      <c r="I112">
        <v>495</v>
      </c>
      <c r="J112">
        <v>1.558705091</v>
      </c>
      <c r="K112" t="s">
        <v>62</v>
      </c>
      <c r="L112">
        <f t="shared" si="1"/>
        <v>18</v>
      </c>
    </row>
    <row r="113" spans="1:12" x14ac:dyDescent="0.2">
      <c r="A113" t="s">
        <v>61</v>
      </c>
      <c r="B113" t="s">
        <v>16</v>
      </c>
      <c r="C113" t="s">
        <v>13</v>
      </c>
      <c r="D113" t="s">
        <v>21</v>
      </c>
      <c r="E113" t="s">
        <v>20</v>
      </c>
      <c r="F113">
        <v>70</v>
      </c>
      <c r="G113">
        <v>0</v>
      </c>
      <c r="H113">
        <v>62</v>
      </c>
      <c r="I113">
        <v>257</v>
      </c>
      <c r="J113">
        <v>0.75198292700000002</v>
      </c>
      <c r="K113" t="s">
        <v>62</v>
      </c>
      <c r="L113">
        <f t="shared" si="1"/>
        <v>18</v>
      </c>
    </row>
    <row r="114" spans="1:12" x14ac:dyDescent="0.2">
      <c r="A114" t="s">
        <v>63</v>
      </c>
      <c r="B114" t="s">
        <v>12</v>
      </c>
      <c r="C114" t="s">
        <v>13</v>
      </c>
      <c r="D114" t="s">
        <v>14</v>
      </c>
      <c r="E114" t="s">
        <v>14</v>
      </c>
      <c r="F114">
        <v>15395</v>
      </c>
      <c r="G114">
        <v>9374</v>
      </c>
      <c r="H114">
        <v>19</v>
      </c>
      <c r="I114">
        <v>4154</v>
      </c>
      <c r="J114">
        <v>27.371364119999999</v>
      </c>
      <c r="K114" t="s">
        <v>64</v>
      </c>
      <c r="L114">
        <f t="shared" si="1"/>
        <v>40</v>
      </c>
    </row>
    <row r="115" spans="1:12" x14ac:dyDescent="0.2">
      <c r="A115" t="s">
        <v>63</v>
      </c>
      <c r="B115" t="s">
        <v>16</v>
      </c>
      <c r="C115" t="s">
        <v>13</v>
      </c>
      <c r="D115" t="s">
        <v>17</v>
      </c>
      <c r="E115" t="s">
        <v>19</v>
      </c>
      <c r="F115">
        <v>4208</v>
      </c>
      <c r="G115">
        <v>0</v>
      </c>
      <c r="H115">
        <v>1264</v>
      </c>
      <c r="I115">
        <v>11838</v>
      </c>
      <c r="J115">
        <v>84.49996281</v>
      </c>
      <c r="K115" t="s">
        <v>65</v>
      </c>
      <c r="L115">
        <f t="shared" si="1"/>
        <v>30</v>
      </c>
    </row>
    <row r="116" spans="1:12" x14ac:dyDescent="0.2">
      <c r="A116" t="s">
        <v>63</v>
      </c>
      <c r="B116" t="s">
        <v>16</v>
      </c>
      <c r="C116" t="s">
        <v>13</v>
      </c>
      <c r="D116" t="s">
        <v>17</v>
      </c>
      <c r="E116" t="s">
        <v>19</v>
      </c>
      <c r="F116">
        <v>5657</v>
      </c>
      <c r="G116">
        <v>0</v>
      </c>
      <c r="H116">
        <v>1102</v>
      </c>
      <c r="I116">
        <v>11422</v>
      </c>
      <c r="J116">
        <v>80.681581019999996</v>
      </c>
      <c r="K116" t="s">
        <v>66</v>
      </c>
      <c r="L116">
        <f t="shared" si="1"/>
        <v>28</v>
      </c>
    </row>
    <row r="117" spans="1:12" x14ac:dyDescent="0.2">
      <c r="A117" t="s">
        <v>63</v>
      </c>
      <c r="B117" t="s">
        <v>16</v>
      </c>
      <c r="C117" t="s">
        <v>13</v>
      </c>
      <c r="D117" t="s">
        <v>17</v>
      </c>
      <c r="E117" t="s">
        <v>20</v>
      </c>
      <c r="F117">
        <v>5377</v>
      </c>
      <c r="G117">
        <v>0</v>
      </c>
      <c r="H117">
        <v>1138</v>
      </c>
      <c r="I117">
        <v>12002</v>
      </c>
      <c r="J117">
        <v>87.554748059999994</v>
      </c>
      <c r="K117" t="s">
        <v>67</v>
      </c>
      <c r="L117">
        <f t="shared" si="1"/>
        <v>26</v>
      </c>
    </row>
    <row r="118" spans="1:12" x14ac:dyDescent="0.2">
      <c r="A118" t="s">
        <v>68</v>
      </c>
      <c r="B118" t="s">
        <v>12</v>
      </c>
      <c r="C118" t="s">
        <v>13</v>
      </c>
      <c r="D118" t="s">
        <v>14</v>
      </c>
      <c r="E118" t="s">
        <v>14</v>
      </c>
      <c r="F118">
        <v>2896</v>
      </c>
      <c r="G118">
        <v>1728</v>
      </c>
      <c r="H118">
        <v>19</v>
      </c>
      <c r="I118">
        <v>874</v>
      </c>
      <c r="J118">
        <v>6.2389919760000003</v>
      </c>
      <c r="K118" t="s">
        <v>69</v>
      </c>
      <c r="L118">
        <f t="shared" si="1"/>
        <v>38</v>
      </c>
    </row>
    <row r="119" spans="1:12" x14ac:dyDescent="0.2">
      <c r="A119" t="s">
        <v>68</v>
      </c>
      <c r="B119" t="s">
        <v>16</v>
      </c>
      <c r="C119" t="s">
        <v>13</v>
      </c>
      <c r="D119" t="s">
        <v>17</v>
      </c>
      <c r="E119" t="s">
        <v>18</v>
      </c>
      <c r="F119">
        <v>270</v>
      </c>
      <c r="G119">
        <v>0</v>
      </c>
      <c r="H119">
        <v>100</v>
      </c>
      <c r="I119">
        <v>1448</v>
      </c>
      <c r="J119">
        <v>4.6431880000000003</v>
      </c>
      <c r="K119" t="s">
        <v>70</v>
      </c>
      <c r="L119">
        <f t="shared" si="1"/>
        <v>24</v>
      </c>
    </row>
    <row r="120" spans="1:12" x14ac:dyDescent="0.2">
      <c r="A120" t="s">
        <v>68</v>
      </c>
      <c r="B120" t="s">
        <v>16</v>
      </c>
      <c r="C120" t="s">
        <v>13</v>
      </c>
      <c r="D120" t="s">
        <v>17</v>
      </c>
      <c r="E120" t="s">
        <v>19</v>
      </c>
      <c r="F120">
        <v>442</v>
      </c>
      <c r="G120">
        <v>0</v>
      </c>
      <c r="H120">
        <v>68</v>
      </c>
      <c r="I120">
        <v>869</v>
      </c>
      <c r="J120">
        <v>2.9429240229999998</v>
      </c>
      <c r="K120" t="s">
        <v>70</v>
      </c>
      <c r="L120">
        <f t="shared" si="1"/>
        <v>24</v>
      </c>
    </row>
    <row r="121" spans="1:12" x14ac:dyDescent="0.2">
      <c r="A121" t="s">
        <v>68</v>
      </c>
      <c r="B121" t="s">
        <v>16</v>
      </c>
      <c r="C121" t="s">
        <v>13</v>
      </c>
      <c r="D121" t="s">
        <v>17</v>
      </c>
      <c r="E121" t="s">
        <v>20</v>
      </c>
      <c r="F121">
        <v>242</v>
      </c>
      <c r="G121">
        <v>0</v>
      </c>
      <c r="H121">
        <v>86</v>
      </c>
      <c r="I121">
        <v>954</v>
      </c>
      <c r="J121">
        <v>3.0811171530000001</v>
      </c>
      <c r="K121" t="s">
        <v>70</v>
      </c>
      <c r="L121">
        <f t="shared" si="1"/>
        <v>24</v>
      </c>
    </row>
    <row r="122" spans="1:12" x14ac:dyDescent="0.2">
      <c r="A122" t="s">
        <v>68</v>
      </c>
      <c r="B122" t="s">
        <v>16</v>
      </c>
      <c r="C122" t="s">
        <v>13</v>
      </c>
      <c r="D122" t="s">
        <v>21</v>
      </c>
      <c r="E122" t="s">
        <v>18</v>
      </c>
      <c r="F122">
        <v>255</v>
      </c>
      <c r="G122">
        <v>0</v>
      </c>
      <c r="H122">
        <v>133</v>
      </c>
      <c r="I122">
        <v>2256</v>
      </c>
      <c r="J122">
        <v>7.888960838</v>
      </c>
      <c r="K122" t="s">
        <v>70</v>
      </c>
      <c r="L122">
        <f t="shared" si="1"/>
        <v>24</v>
      </c>
    </row>
    <row r="123" spans="1:12" x14ac:dyDescent="0.2">
      <c r="A123" t="s">
        <v>68</v>
      </c>
      <c r="B123" t="s">
        <v>16</v>
      </c>
      <c r="C123" t="s">
        <v>13</v>
      </c>
      <c r="D123" t="s">
        <v>21</v>
      </c>
      <c r="E123" t="s">
        <v>19</v>
      </c>
      <c r="F123">
        <v>269</v>
      </c>
      <c r="G123">
        <v>0</v>
      </c>
      <c r="H123">
        <v>56</v>
      </c>
      <c r="I123">
        <v>601</v>
      </c>
      <c r="J123">
        <v>1.899068832</v>
      </c>
      <c r="K123" t="s">
        <v>70</v>
      </c>
      <c r="L123">
        <f t="shared" si="1"/>
        <v>24</v>
      </c>
    </row>
    <row r="124" spans="1:12" x14ac:dyDescent="0.2">
      <c r="A124" t="s">
        <v>68</v>
      </c>
      <c r="B124" t="s">
        <v>16</v>
      </c>
      <c r="C124" t="s">
        <v>13</v>
      </c>
      <c r="D124" t="s">
        <v>21</v>
      </c>
      <c r="E124" t="s">
        <v>20</v>
      </c>
      <c r="F124">
        <v>269</v>
      </c>
      <c r="G124">
        <v>0</v>
      </c>
      <c r="H124">
        <v>233</v>
      </c>
      <c r="I124">
        <v>2051</v>
      </c>
      <c r="J124">
        <v>7.3627388480000002</v>
      </c>
      <c r="K124" t="s">
        <v>70</v>
      </c>
      <c r="L124">
        <f t="shared" si="1"/>
        <v>24</v>
      </c>
    </row>
    <row r="125" spans="1:12" x14ac:dyDescent="0.2">
      <c r="A125" t="s">
        <v>71</v>
      </c>
      <c r="B125" t="s">
        <v>12</v>
      </c>
      <c r="C125" t="s">
        <v>13</v>
      </c>
      <c r="D125" t="s">
        <v>14</v>
      </c>
      <c r="E125" t="s">
        <v>14</v>
      </c>
      <c r="F125">
        <v>8736</v>
      </c>
      <c r="G125">
        <v>5290</v>
      </c>
      <c r="H125">
        <v>23</v>
      </c>
      <c r="I125">
        <v>2399</v>
      </c>
      <c r="J125">
        <v>22.44066501</v>
      </c>
      <c r="K125" t="s">
        <v>72</v>
      </c>
      <c r="L125">
        <f t="shared" si="1"/>
        <v>43</v>
      </c>
    </row>
    <row r="126" spans="1:12" x14ac:dyDescent="0.2">
      <c r="A126" t="s">
        <v>71</v>
      </c>
      <c r="B126" t="s">
        <v>16</v>
      </c>
      <c r="C126" t="s">
        <v>13</v>
      </c>
      <c r="D126" t="s">
        <v>17</v>
      </c>
      <c r="E126" t="s">
        <v>19</v>
      </c>
      <c r="F126">
        <v>3809</v>
      </c>
      <c r="G126">
        <v>0</v>
      </c>
      <c r="H126">
        <v>512</v>
      </c>
      <c r="I126">
        <v>8324</v>
      </c>
      <c r="J126">
        <v>53.927768950000001</v>
      </c>
      <c r="K126" t="s">
        <v>73</v>
      </c>
      <c r="L126">
        <f t="shared" si="1"/>
        <v>34</v>
      </c>
    </row>
    <row r="127" spans="1:12" x14ac:dyDescent="0.2">
      <c r="A127" t="s">
        <v>71</v>
      </c>
      <c r="B127" t="s">
        <v>16</v>
      </c>
      <c r="C127" t="s">
        <v>13</v>
      </c>
      <c r="D127" t="s">
        <v>17</v>
      </c>
      <c r="E127" t="s">
        <v>20</v>
      </c>
      <c r="F127">
        <v>3294</v>
      </c>
      <c r="G127">
        <v>0</v>
      </c>
      <c r="H127">
        <v>617</v>
      </c>
      <c r="I127">
        <v>9134</v>
      </c>
      <c r="J127">
        <v>56.231887100000002</v>
      </c>
      <c r="K127" t="s">
        <v>74</v>
      </c>
      <c r="L127">
        <f t="shared" si="1"/>
        <v>32</v>
      </c>
    </row>
    <row r="128" spans="1:12" x14ac:dyDescent="0.2">
      <c r="A128" t="s">
        <v>71</v>
      </c>
      <c r="B128" t="s">
        <v>16</v>
      </c>
      <c r="C128" t="s">
        <v>13</v>
      </c>
      <c r="D128" t="s">
        <v>21</v>
      </c>
      <c r="E128" t="s">
        <v>19</v>
      </c>
      <c r="F128">
        <v>3972</v>
      </c>
      <c r="G128">
        <v>0</v>
      </c>
      <c r="H128">
        <v>611</v>
      </c>
      <c r="I128">
        <v>10644</v>
      </c>
      <c r="J128">
        <v>71.105149979999993</v>
      </c>
      <c r="K128" t="s">
        <v>75</v>
      </c>
      <c r="L128">
        <f t="shared" si="1"/>
        <v>34</v>
      </c>
    </row>
    <row r="129" spans="1:12" x14ac:dyDescent="0.2">
      <c r="A129" t="s">
        <v>71</v>
      </c>
      <c r="B129" t="s">
        <v>16</v>
      </c>
      <c r="C129" t="s">
        <v>13</v>
      </c>
      <c r="D129" t="s">
        <v>21</v>
      </c>
      <c r="E129" t="s">
        <v>20</v>
      </c>
      <c r="F129">
        <v>3112</v>
      </c>
      <c r="G129">
        <v>0</v>
      </c>
      <c r="H129">
        <v>777</v>
      </c>
      <c r="I129">
        <v>10821</v>
      </c>
      <c r="J129">
        <v>68.257137779999994</v>
      </c>
      <c r="K129" t="s">
        <v>76</v>
      </c>
      <c r="L129">
        <f t="shared" si="1"/>
        <v>30</v>
      </c>
    </row>
    <row r="130" spans="1:12" x14ac:dyDescent="0.2">
      <c r="A130" t="s">
        <v>77</v>
      </c>
      <c r="B130" t="s">
        <v>12</v>
      </c>
      <c r="C130" t="s">
        <v>13</v>
      </c>
      <c r="D130" t="s">
        <v>14</v>
      </c>
      <c r="E130" t="s">
        <v>14</v>
      </c>
      <c r="F130">
        <v>2002</v>
      </c>
      <c r="G130">
        <v>1148</v>
      </c>
      <c r="H130">
        <v>31</v>
      </c>
      <c r="I130">
        <v>650</v>
      </c>
      <c r="J130">
        <v>3.4346759320000002</v>
      </c>
      <c r="K130" t="s">
        <v>78</v>
      </c>
      <c r="L130">
        <f t="shared" si="1"/>
        <v>56</v>
      </c>
    </row>
    <row r="131" spans="1:12" x14ac:dyDescent="0.2">
      <c r="A131" t="s">
        <v>77</v>
      </c>
      <c r="B131" t="s">
        <v>16</v>
      </c>
      <c r="C131" t="s">
        <v>13</v>
      </c>
      <c r="D131" t="s">
        <v>17</v>
      </c>
      <c r="E131" t="s">
        <v>18</v>
      </c>
      <c r="F131">
        <v>554</v>
      </c>
      <c r="G131">
        <v>0</v>
      </c>
      <c r="H131">
        <v>232</v>
      </c>
      <c r="I131">
        <v>2646</v>
      </c>
      <c r="J131">
        <v>10.27397513</v>
      </c>
      <c r="K131" t="s">
        <v>79</v>
      </c>
      <c r="L131">
        <f t="shared" ref="L131:L161" si="2">LEN(K131)/2</f>
        <v>26</v>
      </c>
    </row>
    <row r="132" spans="1:12" x14ac:dyDescent="0.2">
      <c r="A132" t="s">
        <v>77</v>
      </c>
      <c r="B132" t="s">
        <v>16</v>
      </c>
      <c r="C132" t="s">
        <v>13</v>
      </c>
      <c r="D132" t="s">
        <v>17</v>
      </c>
      <c r="E132" t="s">
        <v>19</v>
      </c>
      <c r="F132">
        <v>598</v>
      </c>
      <c r="G132">
        <v>0</v>
      </c>
      <c r="H132">
        <v>110</v>
      </c>
      <c r="I132">
        <v>1149</v>
      </c>
      <c r="J132">
        <v>4.345675945</v>
      </c>
      <c r="K132" t="s">
        <v>79</v>
      </c>
      <c r="L132">
        <f t="shared" si="2"/>
        <v>26</v>
      </c>
    </row>
    <row r="133" spans="1:12" x14ac:dyDescent="0.2">
      <c r="A133" t="s">
        <v>77</v>
      </c>
      <c r="B133" t="s">
        <v>16</v>
      </c>
      <c r="C133" t="s">
        <v>13</v>
      </c>
      <c r="D133" t="s">
        <v>17</v>
      </c>
      <c r="E133" t="s">
        <v>20</v>
      </c>
      <c r="F133">
        <v>513</v>
      </c>
      <c r="G133">
        <v>0</v>
      </c>
      <c r="H133">
        <v>203</v>
      </c>
      <c r="I133">
        <v>1906</v>
      </c>
      <c r="J133">
        <v>7.1937651630000001</v>
      </c>
      <c r="K133" t="s">
        <v>79</v>
      </c>
      <c r="L133">
        <f t="shared" si="2"/>
        <v>26</v>
      </c>
    </row>
    <row r="134" spans="1:12" x14ac:dyDescent="0.2">
      <c r="A134" t="s">
        <v>77</v>
      </c>
      <c r="B134" t="s">
        <v>16</v>
      </c>
      <c r="C134" t="s">
        <v>13</v>
      </c>
      <c r="D134" t="s">
        <v>21</v>
      </c>
      <c r="E134" t="s">
        <v>18</v>
      </c>
      <c r="F134">
        <v>550</v>
      </c>
      <c r="G134">
        <v>0</v>
      </c>
      <c r="H134">
        <v>537</v>
      </c>
      <c r="I134">
        <v>4545</v>
      </c>
      <c r="J134">
        <v>18.066712859999999</v>
      </c>
      <c r="K134" t="s">
        <v>79</v>
      </c>
      <c r="L134">
        <f t="shared" si="2"/>
        <v>26</v>
      </c>
    </row>
    <row r="135" spans="1:12" x14ac:dyDescent="0.2">
      <c r="A135" t="s">
        <v>77</v>
      </c>
      <c r="B135" t="s">
        <v>16</v>
      </c>
      <c r="C135" t="s">
        <v>13</v>
      </c>
      <c r="D135" t="s">
        <v>21</v>
      </c>
      <c r="E135" t="s">
        <v>19</v>
      </c>
      <c r="F135">
        <v>805</v>
      </c>
      <c r="G135">
        <v>0</v>
      </c>
      <c r="H135">
        <v>83</v>
      </c>
      <c r="I135">
        <v>1785</v>
      </c>
      <c r="J135">
        <v>7.3826589580000004</v>
      </c>
      <c r="K135" t="s">
        <v>80</v>
      </c>
      <c r="L135">
        <f t="shared" si="2"/>
        <v>29</v>
      </c>
    </row>
    <row r="136" spans="1:12" x14ac:dyDescent="0.2">
      <c r="A136" t="s">
        <v>77</v>
      </c>
      <c r="B136" t="s">
        <v>16</v>
      </c>
      <c r="C136" t="s">
        <v>13</v>
      </c>
      <c r="D136" t="s">
        <v>21</v>
      </c>
      <c r="E136" t="s">
        <v>20</v>
      </c>
      <c r="F136">
        <v>532</v>
      </c>
      <c r="G136">
        <v>0</v>
      </c>
      <c r="H136">
        <v>485</v>
      </c>
      <c r="I136">
        <v>3778</v>
      </c>
      <c r="J136">
        <v>15.21202707</v>
      </c>
      <c r="K136" t="s">
        <v>79</v>
      </c>
      <c r="L136">
        <f t="shared" si="2"/>
        <v>26</v>
      </c>
    </row>
    <row r="137" spans="1:12" x14ac:dyDescent="0.2">
      <c r="A137" t="s">
        <v>81</v>
      </c>
      <c r="B137" t="s">
        <v>12</v>
      </c>
      <c r="C137" t="s">
        <v>13</v>
      </c>
      <c r="D137" t="s">
        <v>14</v>
      </c>
      <c r="E137" t="s">
        <v>14</v>
      </c>
      <c r="F137">
        <v>702</v>
      </c>
      <c r="G137">
        <v>384</v>
      </c>
      <c r="H137">
        <v>29</v>
      </c>
      <c r="I137">
        <v>238</v>
      </c>
      <c r="J137">
        <v>1.2396380899999999</v>
      </c>
      <c r="K137" t="s">
        <v>82</v>
      </c>
      <c r="L137">
        <f t="shared" si="2"/>
        <v>44</v>
      </c>
    </row>
    <row r="138" spans="1:12" x14ac:dyDescent="0.2">
      <c r="A138" t="s">
        <v>81</v>
      </c>
      <c r="B138" t="s">
        <v>16</v>
      </c>
      <c r="C138" t="s">
        <v>13</v>
      </c>
      <c r="D138" t="s">
        <v>17</v>
      </c>
      <c r="E138" t="s">
        <v>18</v>
      </c>
      <c r="F138">
        <v>390</v>
      </c>
      <c r="G138">
        <v>0</v>
      </c>
      <c r="H138">
        <v>76</v>
      </c>
      <c r="I138">
        <v>1391</v>
      </c>
      <c r="J138">
        <v>4.637335062</v>
      </c>
      <c r="K138" t="s">
        <v>83</v>
      </c>
      <c r="L138">
        <f t="shared" si="2"/>
        <v>22</v>
      </c>
    </row>
    <row r="139" spans="1:12" x14ac:dyDescent="0.2">
      <c r="A139" t="s">
        <v>81</v>
      </c>
      <c r="B139" t="s">
        <v>16</v>
      </c>
      <c r="C139" t="s">
        <v>13</v>
      </c>
      <c r="D139" t="s">
        <v>17</v>
      </c>
      <c r="E139" t="s">
        <v>19</v>
      </c>
      <c r="F139">
        <v>479</v>
      </c>
      <c r="G139">
        <v>0</v>
      </c>
      <c r="H139">
        <v>35</v>
      </c>
      <c r="I139">
        <v>1145</v>
      </c>
      <c r="J139">
        <v>4.1333739759999997</v>
      </c>
      <c r="K139" t="s">
        <v>84</v>
      </c>
      <c r="L139">
        <f t="shared" si="2"/>
        <v>30</v>
      </c>
    </row>
    <row r="140" spans="1:12" x14ac:dyDescent="0.2">
      <c r="A140" t="s">
        <v>81</v>
      </c>
      <c r="B140" t="s">
        <v>16</v>
      </c>
      <c r="C140" t="s">
        <v>13</v>
      </c>
      <c r="D140" t="s">
        <v>17</v>
      </c>
      <c r="E140" t="s">
        <v>20</v>
      </c>
      <c r="F140">
        <v>460</v>
      </c>
      <c r="G140">
        <v>0</v>
      </c>
      <c r="H140">
        <v>33</v>
      </c>
      <c r="I140">
        <v>675</v>
      </c>
      <c r="J140">
        <v>2.3555219169999999</v>
      </c>
      <c r="K140" t="s">
        <v>85</v>
      </c>
      <c r="L140">
        <f t="shared" si="2"/>
        <v>22</v>
      </c>
    </row>
    <row r="141" spans="1:12" x14ac:dyDescent="0.2">
      <c r="A141" t="s">
        <v>81</v>
      </c>
      <c r="B141" t="s">
        <v>16</v>
      </c>
      <c r="C141" t="s">
        <v>13</v>
      </c>
      <c r="D141" t="s">
        <v>21</v>
      </c>
      <c r="E141" t="s">
        <v>18</v>
      </c>
      <c r="F141">
        <v>516</v>
      </c>
      <c r="G141">
        <v>0</v>
      </c>
      <c r="H141">
        <v>93</v>
      </c>
      <c r="I141">
        <v>2229</v>
      </c>
      <c r="J141">
        <v>7.8241589070000002</v>
      </c>
      <c r="K141" t="s">
        <v>83</v>
      </c>
      <c r="L141">
        <f t="shared" si="2"/>
        <v>22</v>
      </c>
    </row>
    <row r="142" spans="1:12" x14ac:dyDescent="0.2">
      <c r="A142" t="s">
        <v>81</v>
      </c>
      <c r="B142" t="s">
        <v>16</v>
      </c>
      <c r="C142" t="s">
        <v>13</v>
      </c>
      <c r="D142" t="s">
        <v>21</v>
      </c>
      <c r="E142" t="s">
        <v>19</v>
      </c>
      <c r="F142">
        <v>351</v>
      </c>
      <c r="G142">
        <v>0</v>
      </c>
      <c r="H142">
        <v>89</v>
      </c>
      <c r="I142">
        <v>967</v>
      </c>
      <c r="J142">
        <v>3.3099038599999999</v>
      </c>
      <c r="K142" t="s">
        <v>86</v>
      </c>
      <c r="L142">
        <f t="shared" si="2"/>
        <v>24</v>
      </c>
    </row>
    <row r="143" spans="1:12" x14ac:dyDescent="0.2">
      <c r="A143" t="s">
        <v>81</v>
      </c>
      <c r="B143" t="s">
        <v>16</v>
      </c>
      <c r="C143" t="s">
        <v>13</v>
      </c>
      <c r="D143" t="s">
        <v>21</v>
      </c>
      <c r="E143" t="s">
        <v>20</v>
      </c>
      <c r="F143">
        <v>292</v>
      </c>
      <c r="G143">
        <v>0</v>
      </c>
      <c r="H143">
        <v>62</v>
      </c>
      <c r="I143">
        <v>707</v>
      </c>
      <c r="J143">
        <v>2.3322207929999998</v>
      </c>
      <c r="K143" t="s">
        <v>85</v>
      </c>
      <c r="L143">
        <f t="shared" si="2"/>
        <v>22</v>
      </c>
    </row>
    <row r="144" spans="1:12" x14ac:dyDescent="0.2">
      <c r="A144" t="s">
        <v>87</v>
      </c>
      <c r="B144" t="s">
        <v>12</v>
      </c>
      <c r="C144" t="s">
        <v>13</v>
      </c>
      <c r="D144" t="s">
        <v>14</v>
      </c>
      <c r="E144" t="s">
        <v>14</v>
      </c>
      <c r="F144">
        <v>8143</v>
      </c>
      <c r="G144">
        <v>4886</v>
      </c>
      <c r="H144">
        <v>26</v>
      </c>
      <c r="I144">
        <v>2286</v>
      </c>
      <c r="J144">
        <v>21.8987658</v>
      </c>
      <c r="K144" t="s">
        <v>88</v>
      </c>
      <c r="L144">
        <f t="shared" si="2"/>
        <v>58</v>
      </c>
    </row>
    <row r="145" spans="1:12" x14ac:dyDescent="0.2">
      <c r="A145" t="s">
        <v>87</v>
      </c>
      <c r="B145" t="s">
        <v>16</v>
      </c>
      <c r="C145" t="s">
        <v>13</v>
      </c>
      <c r="D145" t="s">
        <v>17</v>
      </c>
      <c r="E145" t="s">
        <v>18</v>
      </c>
      <c r="F145">
        <v>2858</v>
      </c>
      <c r="G145">
        <v>0</v>
      </c>
      <c r="H145">
        <v>550</v>
      </c>
      <c r="I145">
        <v>12415</v>
      </c>
      <c r="J145">
        <v>73.686610939999994</v>
      </c>
      <c r="K145" t="s">
        <v>89</v>
      </c>
      <c r="L145">
        <f t="shared" si="2"/>
        <v>34</v>
      </c>
    </row>
    <row r="146" spans="1:12" x14ac:dyDescent="0.2">
      <c r="A146" t="s">
        <v>87</v>
      </c>
      <c r="B146" t="s">
        <v>16</v>
      </c>
      <c r="C146" t="s">
        <v>13</v>
      </c>
      <c r="D146" t="s">
        <v>17</v>
      </c>
      <c r="E146" t="s">
        <v>19</v>
      </c>
      <c r="F146">
        <v>2707</v>
      </c>
      <c r="G146">
        <v>0</v>
      </c>
      <c r="H146">
        <v>502</v>
      </c>
      <c r="I146">
        <v>7425</v>
      </c>
      <c r="J146">
        <v>44.859503750000002</v>
      </c>
      <c r="K146" t="s">
        <v>90</v>
      </c>
      <c r="L146">
        <f t="shared" si="2"/>
        <v>38</v>
      </c>
    </row>
    <row r="147" spans="1:12" x14ac:dyDescent="0.2">
      <c r="A147" t="s">
        <v>87</v>
      </c>
      <c r="B147" t="s">
        <v>16</v>
      </c>
      <c r="C147" t="s">
        <v>13</v>
      </c>
      <c r="D147" t="s">
        <v>17</v>
      </c>
      <c r="E147" t="s">
        <v>20</v>
      </c>
      <c r="F147">
        <v>2495</v>
      </c>
      <c r="G147">
        <v>0</v>
      </c>
      <c r="H147">
        <v>747</v>
      </c>
      <c r="I147">
        <v>11513</v>
      </c>
      <c r="J147">
        <v>70.006668090000005</v>
      </c>
      <c r="K147" t="s">
        <v>91</v>
      </c>
      <c r="L147">
        <f t="shared" si="2"/>
        <v>34</v>
      </c>
    </row>
    <row r="148" spans="1:12" x14ac:dyDescent="0.2">
      <c r="A148" t="s">
        <v>87</v>
      </c>
      <c r="B148" t="s">
        <v>16</v>
      </c>
      <c r="C148" t="s">
        <v>13</v>
      </c>
      <c r="D148" t="s">
        <v>21</v>
      </c>
      <c r="E148" t="s">
        <v>19</v>
      </c>
      <c r="F148">
        <v>2841</v>
      </c>
      <c r="G148">
        <v>0</v>
      </c>
      <c r="H148">
        <v>591</v>
      </c>
      <c r="I148">
        <v>9774</v>
      </c>
      <c r="J148">
        <v>62.810740950000003</v>
      </c>
      <c r="K148" t="s">
        <v>92</v>
      </c>
      <c r="L148">
        <f t="shared" si="2"/>
        <v>38</v>
      </c>
    </row>
    <row r="149" spans="1:12" x14ac:dyDescent="0.2">
      <c r="A149" t="s">
        <v>93</v>
      </c>
      <c r="B149" t="s">
        <v>12</v>
      </c>
      <c r="C149" t="s">
        <v>13</v>
      </c>
      <c r="D149" t="s">
        <v>14</v>
      </c>
      <c r="E149" t="s">
        <v>14</v>
      </c>
      <c r="F149">
        <v>1310</v>
      </c>
      <c r="G149">
        <v>738</v>
      </c>
      <c r="H149">
        <v>17</v>
      </c>
      <c r="I149">
        <v>458</v>
      </c>
      <c r="J149">
        <v>2.462979078</v>
      </c>
      <c r="K149" t="s">
        <v>94</v>
      </c>
      <c r="L149">
        <f t="shared" si="2"/>
        <v>30</v>
      </c>
    </row>
    <row r="150" spans="1:12" x14ac:dyDescent="0.2">
      <c r="A150" t="s">
        <v>93</v>
      </c>
      <c r="B150" t="s">
        <v>16</v>
      </c>
      <c r="C150" t="s">
        <v>13</v>
      </c>
      <c r="D150" t="s">
        <v>17</v>
      </c>
      <c r="E150" t="s">
        <v>18</v>
      </c>
      <c r="F150">
        <v>485</v>
      </c>
      <c r="G150">
        <v>0</v>
      </c>
      <c r="H150">
        <v>188</v>
      </c>
      <c r="I150">
        <v>2441</v>
      </c>
      <c r="J150">
        <v>10.071488860000001</v>
      </c>
      <c r="K150" t="s">
        <v>95</v>
      </c>
      <c r="L150">
        <f t="shared" si="2"/>
        <v>28</v>
      </c>
    </row>
    <row r="151" spans="1:12" x14ac:dyDescent="0.2">
      <c r="A151" t="s">
        <v>93</v>
      </c>
      <c r="B151" t="s">
        <v>16</v>
      </c>
      <c r="C151" t="s">
        <v>13</v>
      </c>
      <c r="D151" t="s">
        <v>17</v>
      </c>
      <c r="E151" t="s">
        <v>19</v>
      </c>
      <c r="F151">
        <v>485</v>
      </c>
      <c r="G151">
        <v>0</v>
      </c>
      <c r="H151">
        <v>75</v>
      </c>
      <c r="I151">
        <v>930</v>
      </c>
      <c r="J151">
        <v>3.686279774</v>
      </c>
      <c r="K151" t="s">
        <v>95</v>
      </c>
      <c r="L151">
        <f t="shared" si="2"/>
        <v>28</v>
      </c>
    </row>
    <row r="152" spans="1:12" x14ac:dyDescent="0.2">
      <c r="A152" t="s">
        <v>93</v>
      </c>
      <c r="B152" t="s">
        <v>16</v>
      </c>
      <c r="C152" t="s">
        <v>13</v>
      </c>
      <c r="D152" t="s">
        <v>17</v>
      </c>
      <c r="E152" t="s">
        <v>20</v>
      </c>
      <c r="F152">
        <v>434</v>
      </c>
      <c r="G152">
        <v>0</v>
      </c>
      <c r="H152">
        <v>102</v>
      </c>
      <c r="I152">
        <v>1077</v>
      </c>
      <c r="J152">
        <v>4.4337887760000001</v>
      </c>
      <c r="K152" t="s">
        <v>94</v>
      </c>
      <c r="L152">
        <f t="shared" si="2"/>
        <v>30</v>
      </c>
    </row>
    <row r="153" spans="1:12" x14ac:dyDescent="0.2">
      <c r="A153" t="s">
        <v>93</v>
      </c>
      <c r="B153" t="s">
        <v>16</v>
      </c>
      <c r="C153" t="s">
        <v>13</v>
      </c>
      <c r="D153" t="s">
        <v>21</v>
      </c>
      <c r="E153" t="s">
        <v>18</v>
      </c>
      <c r="F153">
        <v>527</v>
      </c>
      <c r="G153">
        <v>0</v>
      </c>
      <c r="H153">
        <v>527</v>
      </c>
      <c r="I153">
        <v>5783</v>
      </c>
      <c r="J153">
        <v>25.67583823</v>
      </c>
      <c r="K153" t="s">
        <v>96</v>
      </c>
      <c r="L153">
        <f t="shared" si="2"/>
        <v>28</v>
      </c>
    </row>
    <row r="154" spans="1:12" x14ac:dyDescent="0.2">
      <c r="A154" t="s">
        <v>93</v>
      </c>
      <c r="B154" t="s">
        <v>16</v>
      </c>
      <c r="C154" t="s">
        <v>13</v>
      </c>
      <c r="D154" t="s">
        <v>21</v>
      </c>
      <c r="E154" t="s">
        <v>19</v>
      </c>
      <c r="F154">
        <v>534</v>
      </c>
      <c r="G154">
        <v>0</v>
      </c>
      <c r="H154">
        <v>82</v>
      </c>
      <c r="I154">
        <v>1319</v>
      </c>
      <c r="J154">
        <v>5.9451730249999999</v>
      </c>
      <c r="K154" t="s">
        <v>96</v>
      </c>
      <c r="L154">
        <f t="shared" si="2"/>
        <v>28</v>
      </c>
    </row>
    <row r="155" spans="1:12" x14ac:dyDescent="0.2">
      <c r="A155" t="s">
        <v>93</v>
      </c>
      <c r="B155" t="s">
        <v>16</v>
      </c>
      <c r="C155" t="s">
        <v>13</v>
      </c>
      <c r="D155" t="s">
        <v>21</v>
      </c>
      <c r="E155" t="s">
        <v>20</v>
      </c>
      <c r="F155">
        <v>564</v>
      </c>
      <c r="G155">
        <v>0</v>
      </c>
      <c r="H155">
        <v>100</v>
      </c>
      <c r="I155">
        <v>1520</v>
      </c>
      <c r="J155">
        <v>6.5344758030000003</v>
      </c>
      <c r="K155" t="s">
        <v>97</v>
      </c>
      <c r="L155">
        <f t="shared" si="2"/>
        <v>28</v>
      </c>
    </row>
    <row r="156" spans="1:12" x14ac:dyDescent="0.2">
      <c r="A156" t="s">
        <v>98</v>
      </c>
      <c r="B156" t="s">
        <v>16</v>
      </c>
      <c r="C156" t="s">
        <v>13</v>
      </c>
      <c r="D156" t="s">
        <v>17</v>
      </c>
      <c r="E156" t="s">
        <v>20</v>
      </c>
      <c r="F156">
        <v>5943</v>
      </c>
      <c r="G156">
        <v>0</v>
      </c>
      <c r="H156">
        <v>1180</v>
      </c>
      <c r="I156">
        <v>12220</v>
      </c>
      <c r="J156">
        <v>93.329718830000004</v>
      </c>
      <c r="K156" t="s">
        <v>99</v>
      </c>
      <c r="L156">
        <f t="shared" si="2"/>
        <v>31</v>
      </c>
    </row>
    <row r="157" spans="1:12" x14ac:dyDescent="0.2">
      <c r="A157" t="s">
        <v>98</v>
      </c>
      <c r="B157" t="s">
        <v>16</v>
      </c>
      <c r="C157" t="s">
        <v>13</v>
      </c>
      <c r="D157" t="s">
        <v>17</v>
      </c>
      <c r="E157" t="s">
        <v>19</v>
      </c>
      <c r="F157">
        <v>7468</v>
      </c>
      <c r="G157">
        <v>0</v>
      </c>
      <c r="H157">
        <v>1100</v>
      </c>
      <c r="I157">
        <v>13119</v>
      </c>
      <c r="J157">
        <v>110.549593</v>
      </c>
      <c r="K157" t="s">
        <v>100</v>
      </c>
      <c r="L157">
        <f t="shared" si="2"/>
        <v>33</v>
      </c>
    </row>
    <row r="158" spans="1:12" x14ac:dyDescent="0.2">
      <c r="A158" t="s">
        <v>101</v>
      </c>
      <c r="B158" t="s">
        <v>12</v>
      </c>
      <c r="C158" t="s">
        <v>13</v>
      </c>
      <c r="D158" t="s">
        <v>14</v>
      </c>
      <c r="E158" t="s">
        <v>14</v>
      </c>
      <c r="F158">
        <v>7810</v>
      </c>
      <c r="G158">
        <v>4677</v>
      </c>
      <c r="H158">
        <v>24</v>
      </c>
      <c r="I158">
        <v>2245</v>
      </c>
      <c r="J158">
        <v>19.692613120000001</v>
      </c>
      <c r="K158" t="s">
        <v>102</v>
      </c>
      <c r="L158">
        <f t="shared" si="2"/>
        <v>46</v>
      </c>
    </row>
    <row r="159" spans="1:12" x14ac:dyDescent="0.2">
      <c r="A159" t="s">
        <v>101</v>
      </c>
      <c r="B159" t="s">
        <v>16</v>
      </c>
      <c r="C159" t="s">
        <v>13</v>
      </c>
      <c r="D159" t="s">
        <v>17</v>
      </c>
      <c r="E159" t="s">
        <v>19</v>
      </c>
      <c r="F159">
        <v>1500</v>
      </c>
      <c r="G159">
        <v>0</v>
      </c>
      <c r="H159">
        <v>406</v>
      </c>
      <c r="I159">
        <v>6784</v>
      </c>
      <c r="J159">
        <v>36.943425179999998</v>
      </c>
      <c r="K159" t="s">
        <v>103</v>
      </c>
      <c r="L159">
        <f t="shared" si="2"/>
        <v>41</v>
      </c>
    </row>
    <row r="160" spans="1:12" x14ac:dyDescent="0.2">
      <c r="A160" t="s">
        <v>101</v>
      </c>
      <c r="B160" t="s">
        <v>16</v>
      </c>
      <c r="C160" t="s">
        <v>13</v>
      </c>
      <c r="D160" t="s">
        <v>21</v>
      </c>
      <c r="E160" t="s">
        <v>19</v>
      </c>
      <c r="F160">
        <v>1399</v>
      </c>
      <c r="G160">
        <v>0</v>
      </c>
      <c r="H160">
        <v>431</v>
      </c>
      <c r="I160">
        <v>7614</v>
      </c>
      <c r="J160">
        <v>42.196382999999997</v>
      </c>
      <c r="K160" t="s">
        <v>104</v>
      </c>
      <c r="L160">
        <f t="shared" si="2"/>
        <v>40</v>
      </c>
    </row>
    <row r="161" spans="1:21" x14ac:dyDescent="0.2">
      <c r="A161" t="s">
        <v>105</v>
      </c>
      <c r="B161" t="s">
        <v>12</v>
      </c>
      <c r="C161" t="s">
        <v>13</v>
      </c>
      <c r="D161" t="s">
        <v>14</v>
      </c>
      <c r="E161" t="s">
        <v>14</v>
      </c>
      <c r="F161">
        <v>12478</v>
      </c>
      <c r="G161">
        <v>7286</v>
      </c>
      <c r="H161">
        <v>45</v>
      </c>
      <c r="I161">
        <v>3996</v>
      </c>
      <c r="J161">
        <v>50.653776880000002</v>
      </c>
      <c r="K161" t="s">
        <v>106</v>
      </c>
      <c r="L161">
        <f t="shared" si="2"/>
        <v>102</v>
      </c>
    </row>
    <row r="164" spans="1:21" x14ac:dyDescent="0.2">
      <c r="B164" t="s">
        <v>13</v>
      </c>
      <c r="C164" t="s">
        <v>108</v>
      </c>
      <c r="D164" t="s">
        <v>109</v>
      </c>
      <c r="F164" t="s">
        <v>116</v>
      </c>
      <c r="G164" t="s">
        <v>119</v>
      </c>
      <c r="K164" t="s">
        <v>135</v>
      </c>
      <c r="L164" t="s">
        <v>136</v>
      </c>
      <c r="N164" t="s">
        <v>137</v>
      </c>
      <c r="Q164" t="s">
        <v>138</v>
      </c>
      <c r="R164" t="s">
        <v>136</v>
      </c>
      <c r="T164" t="s">
        <v>139</v>
      </c>
      <c r="U164" t="s">
        <v>136</v>
      </c>
    </row>
    <row r="165" spans="1:21" x14ac:dyDescent="0.2">
      <c r="A165" t="s">
        <v>107</v>
      </c>
      <c r="B165">
        <f>COUNTIF($B$2:$B$161, "bfs")</f>
        <v>25</v>
      </c>
      <c r="C165">
        <v>30</v>
      </c>
      <c r="D165" s="1">
        <f>((COUNTIF(B2:B161, "bfs") /30) )</f>
        <v>0.83333333333333337</v>
      </c>
      <c r="F165">
        <f>SUMIFS($F2:$F161, $B$2:$B$161, "bfs")</f>
        <v>63162</v>
      </c>
      <c r="G165">
        <f>(F165 / B165)</f>
        <v>2526.48</v>
      </c>
      <c r="K165">
        <f>SUMIFS($H2:$H161, $B$2:$B$161, "bfs")</f>
        <v>335</v>
      </c>
      <c r="L165">
        <f>(K165 / $B$165)</f>
        <v>13.4</v>
      </c>
      <c r="N165">
        <f>SUMIFS($I2:$I161, $B$2:$B$161, "bfs")</f>
        <v>18717</v>
      </c>
      <c r="O165">
        <f>(N165 / $B$165)</f>
        <v>748.68</v>
      </c>
      <c r="Q165">
        <f>SUMIFS($J2:$J161, $B$2:$B$161, "bfs")</f>
        <v>163.44187330700001</v>
      </c>
      <c r="R165">
        <f>(Q165 / $B$165)</f>
        <v>6.5376749322800007</v>
      </c>
      <c r="T165">
        <f>SUMIFS($L2:$L161, $B$2:$B$161, "bfs")</f>
        <v>859</v>
      </c>
      <c r="U165">
        <f>(T165 / $B$165)</f>
        <v>34.36</v>
      </c>
    </row>
    <row r="166" spans="1:21" x14ac:dyDescent="0.2">
      <c r="A166" t="s">
        <v>110</v>
      </c>
      <c r="B166">
        <f>COUNTIFS($D$2:$D$161, "Manhattan", $E$2:$E$161, "Fixed (1)")</f>
        <v>21</v>
      </c>
      <c r="C166">
        <v>30</v>
      </c>
      <c r="D166" s="1">
        <f t="shared" ref="D166:D171" si="3">((B166/C166) )</f>
        <v>0.7</v>
      </c>
      <c r="F166">
        <f>SUMIFS($F2:$F$161, $D$2:$D$161, "Manhattan", $E$2:$E$161, "Fixed (1)")</f>
        <v>6263</v>
      </c>
      <c r="G166">
        <f>(F166 / B166)</f>
        <v>298.23809523809524</v>
      </c>
      <c r="K166">
        <f>SUMIFS($H2:$H$161, $D$2:$D$161, "Manhattan", $E$2:$E$161, "Fixed (1)")</f>
        <v>1719</v>
      </c>
      <c r="L166">
        <f t="shared" ref="L166:L171" si="4">(K166 / $B$165)</f>
        <v>68.760000000000005</v>
      </c>
      <c r="N166">
        <f>SUMIFS($I2:$I$161, $D$2:$D$161, "Manhattan", $E$2:$E$161, "Fixed (1)")</f>
        <v>34715</v>
      </c>
      <c r="O166">
        <f t="shared" ref="O166:O171" si="5">(N166 / $B$165)</f>
        <v>1388.6</v>
      </c>
      <c r="Q166">
        <f>SUMIFS($J2:$J$161, $D$2:$D$161, "Manhattan", $E$2:$E$161, "Fixed (1)")</f>
        <v>173.443422328</v>
      </c>
      <c r="R166">
        <f t="shared" ref="R166:R171" si="6">(Q166 / $B$165)</f>
        <v>6.9377368931200003</v>
      </c>
      <c r="T166">
        <f>SUMIFS($L2:$L$161, $D$2:$D$161, "Manhattan", $E$2:$E$161, "Fixed (1)")</f>
        <v>470</v>
      </c>
      <c r="U166">
        <f t="shared" ref="U166:U171" si="7">(T166 / $B$165)</f>
        <v>18.8</v>
      </c>
    </row>
    <row r="167" spans="1:21" x14ac:dyDescent="0.2">
      <c r="A167" t="s">
        <v>111</v>
      </c>
      <c r="B167">
        <f>COUNTIFS($D2:D161, "Manhattan", E2:E161, "Fixed (4)")</f>
        <v>26</v>
      </c>
      <c r="C167">
        <v>30</v>
      </c>
      <c r="D167" s="1">
        <f t="shared" si="3"/>
        <v>0.8666666666666667</v>
      </c>
      <c r="F167">
        <f>SUMIFS($F$2:$F$161, $D$2:$D$161, "Manhattan", $E$2:$E$161, "Fixed (4)")</f>
        <v>28666</v>
      </c>
      <c r="G167">
        <f>(F167 / B167)</f>
        <v>1102.5384615384614</v>
      </c>
      <c r="K167">
        <f>SUMIFS($H$2:$H$161, $D$2:$D$161, "Manhattan", $E$2:$E$161, "Fixed (4)")</f>
        <v>5564</v>
      </c>
      <c r="L167">
        <f t="shared" si="4"/>
        <v>222.56</v>
      </c>
      <c r="N167">
        <f>SUMIFS($I$2:$I$161, $D$2:$D$161, "Manhattan", $E$2:$E$161, "Fixed (4)")</f>
        <v>69785</v>
      </c>
      <c r="O167">
        <f t="shared" si="5"/>
        <v>2791.4</v>
      </c>
      <c r="Q167">
        <f>SUMIFS($J$2:$J$161, $D$2:$D$161, "Manhattan", $E$2:$E$161, "Fixed (4)")</f>
        <v>459.18132976999999</v>
      </c>
      <c r="R167">
        <f t="shared" si="6"/>
        <v>18.3672531908</v>
      </c>
      <c r="T167">
        <f>SUMIFS($L$2:$L$161, $D$2:$D$161, "Manhattan", $E$2:$E$161, "Fixed (4)")</f>
        <v>666</v>
      </c>
      <c r="U167">
        <f t="shared" si="7"/>
        <v>26.64</v>
      </c>
    </row>
    <row r="168" spans="1:21" x14ac:dyDescent="0.2">
      <c r="A168" t="s">
        <v>112</v>
      </c>
      <c r="B168">
        <f>COUNTIFS(D2:D161, "Manhattan", E2:E161, "Dynamic")</f>
        <v>24</v>
      </c>
      <c r="C168">
        <v>30</v>
      </c>
      <c r="D168" s="1">
        <f t="shared" si="3"/>
        <v>0.8</v>
      </c>
      <c r="F168">
        <f>SUMIFS($F$2:$F$161, $D$2:$D$161, "Manhattan", $E$4:$E$163, "Dynamic")</f>
        <v>13765</v>
      </c>
      <c r="G168">
        <f>(F168 / B168)</f>
        <v>573.54166666666663</v>
      </c>
      <c r="K168">
        <f>SUMIFS($H$2:$H$161, $D$2:$D$161, "Manhattan", $E$4:$E$163, "Dynamic")</f>
        <v>3600</v>
      </c>
      <c r="L168">
        <f t="shared" si="4"/>
        <v>144</v>
      </c>
      <c r="N168">
        <f>SUMIFS($I$2:$I$161, $D$2:$D$161, "Manhattan", $E$4:$E$163, "Dynamic")</f>
        <v>55687</v>
      </c>
      <c r="O168">
        <f t="shared" si="5"/>
        <v>2227.48</v>
      </c>
      <c r="Q168">
        <f>SUMIFS($J$2:$J$161, $D$2:$D$161, "Manhattan", $E$4:$E$163, "Dynamic")</f>
        <v>314.17527223799999</v>
      </c>
      <c r="R168">
        <f t="shared" si="6"/>
        <v>12.567010889519999</v>
      </c>
      <c r="T168">
        <f>SUMIFS($L$2:$L$161, $D$2:$D$161, "Manhattan", $E$4:$E$163, "Dynamic")</f>
        <v>532</v>
      </c>
      <c r="U168">
        <f t="shared" si="7"/>
        <v>21.28</v>
      </c>
    </row>
    <row r="169" spans="1:21" x14ac:dyDescent="0.2">
      <c r="A169" t="s">
        <v>113</v>
      </c>
      <c r="B169">
        <f>COUNTIFS(D2:D161, "Euclidean", E2:E161, "Fixed (1)")</f>
        <v>20</v>
      </c>
      <c r="C169">
        <v>30</v>
      </c>
      <c r="D169" s="1">
        <f t="shared" si="3"/>
        <v>0.66666666666666663</v>
      </c>
      <c r="F169" s="24">
        <f>SUMIFS($F$2:$F$161, $D$2:$D$161, "Euclidean", $E$2:$E$161, "Fixed (1)")</f>
        <v>3789</v>
      </c>
      <c r="G169">
        <f>(F169 / B169)</f>
        <v>189.45</v>
      </c>
      <c r="K169" s="24">
        <f>SUMIFS($H$2:$H$161, $D$2:$D$161, "Euclidean", $E$2:$E$161, "Fixed (1)")</f>
        <v>2621</v>
      </c>
      <c r="L169">
        <f t="shared" si="4"/>
        <v>104.84</v>
      </c>
      <c r="N169" s="24">
        <f>SUMIFS($I$2:$I$161, $D$2:$D$161, "Euclidean", $E$2:$E$161, "Fixed (1)")</f>
        <v>43976</v>
      </c>
      <c r="O169">
        <f t="shared" si="5"/>
        <v>1759.04</v>
      </c>
      <c r="Q169" s="24">
        <f>SUMIFS($J$2:$J$161, $D$2:$D$161, "Euclidean", $E$2:$E$161, "Fixed (1)")</f>
        <v>206.20237756000003</v>
      </c>
      <c r="R169">
        <f t="shared" si="6"/>
        <v>8.2480951024000007</v>
      </c>
      <c r="T169" s="24">
        <f>SUMIFS($L$2:$L$161, $D$2:$D$161, "Euclidean", $E$2:$E$161, "Fixed (1)")</f>
        <v>436</v>
      </c>
      <c r="U169">
        <f t="shared" si="7"/>
        <v>17.440000000000001</v>
      </c>
    </row>
    <row r="170" spans="1:21" x14ac:dyDescent="0.2">
      <c r="A170" t="s">
        <v>114</v>
      </c>
      <c r="B170">
        <f>COUNTIFS(D2:D161, "Euclidean", E2:E161, "Fixed (4)")</f>
        <v>23</v>
      </c>
      <c r="C170">
        <v>30</v>
      </c>
      <c r="D170" s="1">
        <f t="shared" si="3"/>
        <v>0.76666666666666672</v>
      </c>
      <c r="F170" s="24">
        <f>SUMIFS($F$2:$F$161, $D$2:$D$161, "Euclidean", $E$2:$E$161, "Fixed (4)")</f>
        <v>11278</v>
      </c>
      <c r="G170">
        <f t="shared" ref="G170:G171" si="8">(F170 / B170)</f>
        <v>490.3478260869565</v>
      </c>
      <c r="K170" s="24">
        <f>SUMIFS($H$2:$H$161, $D$2:$D$161, "Euclidean", $E$2:$E$161, "Fixed (4)")</f>
        <v>2393</v>
      </c>
      <c r="L170">
        <f t="shared" si="4"/>
        <v>95.72</v>
      </c>
      <c r="N170" s="24">
        <f>SUMIFS($I$2:$I$161, $D$2:$D$161, "Euclidean", $E$2:$E$161, "Fixed (4)")</f>
        <v>40416</v>
      </c>
      <c r="O170">
        <f t="shared" si="5"/>
        <v>1616.64</v>
      </c>
      <c r="Q170" s="24">
        <f>SUMIFS($J$2:$J$161, $D$2:$D$161, "Euclidean", $E$2:$E$161, "Fixed (4)")</f>
        <v>237.52572703300001</v>
      </c>
      <c r="R170">
        <f t="shared" si="6"/>
        <v>9.5010290813200005</v>
      </c>
      <c r="T170" s="24">
        <f>SUMIFS($L$2:$L$161, $D$2:$D$161, "Euclidean", $E$2:$E$161, "Fixed (4)")</f>
        <v>569</v>
      </c>
      <c r="U170">
        <f t="shared" si="7"/>
        <v>22.76</v>
      </c>
    </row>
    <row r="171" spans="1:21" x14ac:dyDescent="0.2">
      <c r="A171" t="s">
        <v>115</v>
      </c>
      <c r="B171">
        <f>COUNTIFS(D2:D161, "Euclidean", E2:E161, "Dynamic")</f>
        <v>21</v>
      </c>
      <c r="C171">
        <v>30</v>
      </c>
      <c r="D171" s="1">
        <f t="shared" si="3"/>
        <v>0.7</v>
      </c>
      <c r="F171" s="24">
        <f>SUMIFS($F$2:$F$161, $D$2:$D$161, "Euclidean", $E$3:$E$162, "Dynamic")</f>
        <v>7602</v>
      </c>
      <c r="G171">
        <f t="shared" si="8"/>
        <v>362</v>
      </c>
      <c r="K171" s="24">
        <f>SUMIFS($H$2:$H$161, $D$2:$D$161, "Euclidean", $E$3:$E$162, "Dynamic")</f>
        <v>1471</v>
      </c>
      <c r="L171">
        <f t="shared" si="4"/>
        <v>58.84</v>
      </c>
      <c r="N171" s="24">
        <f>SUMIFS($I$2:$I$161, $D$2:$D$161, "Euclidean", $E$3:$E$162, "Dynamic")</f>
        <v>24548</v>
      </c>
      <c r="O171">
        <f t="shared" si="5"/>
        <v>981.92</v>
      </c>
      <c r="Q171" s="24">
        <f>SUMIFS($J$2:$J$161, $D$2:$D$161, "Euclidean", $E$3:$E$162, "Dynamic")</f>
        <v>139.05307888599998</v>
      </c>
      <c r="R171">
        <f t="shared" si="6"/>
        <v>5.5621231554399992</v>
      </c>
      <c r="T171" s="24">
        <f>SUMIFS($L$2:$L$161, $D$2:$D$161, "Euclidean", $E$3:$E$162, "Dynamic")</f>
        <v>519</v>
      </c>
      <c r="U171">
        <f t="shared" si="7"/>
        <v>20.76</v>
      </c>
    </row>
    <row r="176" spans="1:21" x14ac:dyDescent="0.2">
      <c r="I176" t="s">
        <v>117</v>
      </c>
      <c r="J176" t="s">
        <v>118</v>
      </c>
    </row>
    <row r="177" spans="9:9" x14ac:dyDescent="0.2">
      <c r="I177">
        <f>SUMIFS($G2:$G161, E2:E161, "bfs")</f>
        <v>0</v>
      </c>
    </row>
    <row r="178" spans="9:9" x14ac:dyDescent="0.2">
      <c r="I178">
        <f>SUMIFS($F2:$F161, G2:G161, "Manhattan", H2:H161, "Fixed (1)")</f>
        <v>0</v>
      </c>
    </row>
    <row r="179" spans="9:9" x14ac:dyDescent="0.2">
      <c r="I179">
        <f>SUMIFS($F4:$F163, E4:E163, "bfs")</f>
        <v>0</v>
      </c>
    </row>
    <row r="180" spans="9:9" x14ac:dyDescent="0.2">
      <c r="I180">
        <f>SUMIFS($F5:$F164, E5:E164, "bfs")</f>
        <v>0</v>
      </c>
    </row>
    <row r="181" spans="9:9" x14ac:dyDescent="0.2">
      <c r="I181">
        <f>SUMIFS($F6:$F165, E6:E165, "bfs")</f>
        <v>0</v>
      </c>
    </row>
    <row r="182" spans="9:9" x14ac:dyDescent="0.2">
      <c r="I182">
        <f>SUMIFS($F7:$F166, E7:E166, "bfs")</f>
        <v>0</v>
      </c>
    </row>
    <row r="183" spans="9:9" x14ac:dyDescent="0.2">
      <c r="I183">
        <f>SUMIFS($F8:$F167, E8:E167, "bfs")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9E83-ACF7-2C48-AF62-F87EA40ABD55}">
  <dimension ref="B1:O23"/>
  <sheetViews>
    <sheetView zoomScale="125" workbookViewId="0">
      <selection activeCell="B26" sqref="B26"/>
    </sheetView>
  </sheetViews>
  <sheetFormatPr baseColWidth="10" defaultRowHeight="16" x14ac:dyDescent="0.2"/>
  <cols>
    <col min="2" max="2" width="33.6640625" bestFit="1" customWidth="1"/>
  </cols>
  <sheetData>
    <row r="1" spans="2:15" ht="17" thickBot="1" x14ac:dyDescent="0.25"/>
    <row r="2" spans="2:15" ht="27" thickBot="1" x14ac:dyDescent="0.35">
      <c r="B2" s="37" t="s">
        <v>145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2:15" x14ac:dyDescent="0.2">
      <c r="B3" s="2"/>
      <c r="C3" s="33" t="s">
        <v>120</v>
      </c>
      <c r="D3" s="34"/>
      <c r="E3" s="35"/>
      <c r="F3" s="33" t="s">
        <v>5</v>
      </c>
      <c r="G3" s="35"/>
      <c r="H3" s="33" t="s">
        <v>121</v>
      </c>
      <c r="I3" s="35"/>
      <c r="J3" s="33" t="s">
        <v>122</v>
      </c>
      <c r="K3" s="35"/>
      <c r="L3" s="33" t="s">
        <v>123</v>
      </c>
      <c r="M3" s="35"/>
      <c r="N3" s="33" t="s">
        <v>124</v>
      </c>
      <c r="O3" s="36"/>
    </row>
    <row r="4" spans="2:15" x14ac:dyDescent="0.2">
      <c r="B4" s="3" t="s">
        <v>125</v>
      </c>
      <c r="C4" s="4" t="s">
        <v>13</v>
      </c>
      <c r="D4" s="5" t="s">
        <v>108</v>
      </c>
      <c r="E4" s="6" t="s">
        <v>126</v>
      </c>
      <c r="F4" s="4" t="s">
        <v>108</v>
      </c>
      <c r="G4" s="7" t="s">
        <v>127</v>
      </c>
      <c r="H4" s="4" t="s">
        <v>108</v>
      </c>
      <c r="I4" s="6" t="s">
        <v>127</v>
      </c>
      <c r="J4" s="4" t="s">
        <v>108</v>
      </c>
      <c r="K4" s="6" t="s">
        <v>127</v>
      </c>
      <c r="L4" s="4" t="s">
        <v>108</v>
      </c>
      <c r="M4" s="6" t="s">
        <v>127</v>
      </c>
      <c r="N4" s="4" t="s">
        <v>108</v>
      </c>
      <c r="O4" s="8" t="s">
        <v>127</v>
      </c>
    </row>
    <row r="5" spans="2:15" x14ac:dyDescent="0.2">
      <c r="B5" s="9" t="s">
        <v>128</v>
      </c>
      <c r="C5" s="27">
        <v>27</v>
      </c>
      <c r="D5" s="11">
        <v>30</v>
      </c>
      <c r="E5" s="12">
        <v>0.9</v>
      </c>
      <c r="F5" s="10">
        <v>16413</v>
      </c>
      <c r="G5" s="13">
        <v>607.88888888888891</v>
      </c>
      <c r="H5" s="10">
        <v>3096</v>
      </c>
      <c r="I5" s="13">
        <v>114.66666666666667</v>
      </c>
      <c r="J5" s="10">
        <v>70217</v>
      </c>
      <c r="K5" s="13">
        <v>2600.6296296296296</v>
      </c>
      <c r="L5" s="14">
        <v>347.98502039909312</v>
      </c>
      <c r="M5" s="13">
        <v>12.8883340888553</v>
      </c>
      <c r="N5" s="10">
        <v>1304</v>
      </c>
      <c r="O5" s="15">
        <v>48.296296296296298</v>
      </c>
    </row>
    <row r="6" spans="2:15" x14ac:dyDescent="0.2">
      <c r="B6" s="9" t="s">
        <v>129</v>
      </c>
      <c r="C6" s="10">
        <v>19</v>
      </c>
      <c r="D6" s="11">
        <v>30</v>
      </c>
      <c r="E6" s="12">
        <v>0.6333333333333333</v>
      </c>
      <c r="F6" s="10">
        <v>9142</v>
      </c>
      <c r="G6" s="13">
        <v>481.15789473684208</v>
      </c>
      <c r="H6" s="10">
        <v>2163</v>
      </c>
      <c r="I6" s="13">
        <v>113.84210526315789</v>
      </c>
      <c r="J6" s="10">
        <v>73463</v>
      </c>
      <c r="K6" s="13">
        <v>3866.4736842105262</v>
      </c>
      <c r="L6" s="14">
        <v>313.71195602416947</v>
      </c>
      <c r="M6" s="13">
        <v>16.511155580219445</v>
      </c>
      <c r="N6" s="10">
        <v>678</v>
      </c>
      <c r="O6" s="26">
        <v>35.684210526315802</v>
      </c>
    </row>
    <row r="7" spans="2:15" x14ac:dyDescent="0.2">
      <c r="B7" s="9" t="s">
        <v>130</v>
      </c>
      <c r="C7" s="10">
        <v>21</v>
      </c>
      <c r="D7" s="11">
        <v>30</v>
      </c>
      <c r="E7" s="12">
        <v>0.7</v>
      </c>
      <c r="F7" s="10">
        <v>11117</v>
      </c>
      <c r="G7" s="13">
        <v>529.38095238095241</v>
      </c>
      <c r="H7" s="10">
        <v>1814</v>
      </c>
      <c r="I7" s="13">
        <v>86.38095238095238</v>
      </c>
      <c r="J7" s="10">
        <v>52067</v>
      </c>
      <c r="K7" s="13">
        <v>2479.3809523809523</v>
      </c>
      <c r="L7" s="14">
        <v>254.65401196479749</v>
      </c>
      <c r="M7" s="25">
        <v>12.126381522133213</v>
      </c>
      <c r="N7" s="10">
        <v>901</v>
      </c>
      <c r="O7" s="15">
        <v>42.904761904761905</v>
      </c>
    </row>
    <row r="8" spans="2:15" x14ac:dyDescent="0.2">
      <c r="B8" s="9" t="s">
        <v>131</v>
      </c>
      <c r="C8" s="10">
        <v>19</v>
      </c>
      <c r="D8" s="11">
        <v>30</v>
      </c>
      <c r="E8" s="12">
        <v>0.6333333333333333</v>
      </c>
      <c r="F8" s="10">
        <v>10135</v>
      </c>
      <c r="G8" s="13">
        <v>533.42105263157896</v>
      </c>
      <c r="H8" s="10">
        <v>2241</v>
      </c>
      <c r="I8" s="13">
        <v>117.94736842105263</v>
      </c>
      <c r="J8" s="10">
        <v>65918</v>
      </c>
      <c r="K8" s="13">
        <v>3469.3684210526317</v>
      </c>
      <c r="L8" s="14">
        <v>296.80949282646122</v>
      </c>
      <c r="M8" s="13">
        <v>15.621552254024275</v>
      </c>
      <c r="N8" s="10">
        <v>700</v>
      </c>
      <c r="O8" s="15">
        <v>36.842105263157897</v>
      </c>
    </row>
    <row r="9" spans="2:15" x14ac:dyDescent="0.2">
      <c r="B9" s="9" t="s">
        <v>132</v>
      </c>
      <c r="C9" s="10">
        <v>12</v>
      </c>
      <c r="D9" s="11">
        <v>30</v>
      </c>
      <c r="E9" s="12">
        <v>0.4</v>
      </c>
      <c r="F9" s="10">
        <v>6030</v>
      </c>
      <c r="G9" s="13">
        <v>502.5</v>
      </c>
      <c r="H9" s="10">
        <v>1877</v>
      </c>
      <c r="I9" s="13">
        <v>156.41666666666666</v>
      </c>
      <c r="J9" s="10">
        <v>54073</v>
      </c>
      <c r="K9" s="13">
        <v>4506.083333333333</v>
      </c>
      <c r="L9" s="14">
        <v>220.85452294349639</v>
      </c>
      <c r="M9" s="13">
        <v>18.4045435786247</v>
      </c>
      <c r="N9" s="10">
        <v>391</v>
      </c>
      <c r="O9" s="16">
        <v>32.583333333333336</v>
      </c>
    </row>
    <row r="10" spans="2:15" x14ac:dyDescent="0.2">
      <c r="B10" s="9" t="s">
        <v>133</v>
      </c>
      <c r="C10" s="10">
        <v>21</v>
      </c>
      <c r="D10" s="11">
        <v>30</v>
      </c>
      <c r="E10" s="12">
        <v>0.7</v>
      </c>
      <c r="F10" s="10">
        <v>11569</v>
      </c>
      <c r="G10" s="13">
        <v>550.90476190476193</v>
      </c>
      <c r="H10" s="10">
        <v>1942</v>
      </c>
      <c r="I10" s="13">
        <v>92.476190476190482</v>
      </c>
      <c r="J10" s="10">
        <v>61388</v>
      </c>
      <c r="K10" s="13">
        <v>2923.2380952380954</v>
      </c>
      <c r="L10" s="14">
        <v>305.465868234634</v>
      </c>
      <c r="M10" s="13">
        <v>14.545993725458763</v>
      </c>
      <c r="N10" s="10">
        <v>866</v>
      </c>
      <c r="O10" s="15">
        <v>41.238095238095241</v>
      </c>
    </row>
    <row r="11" spans="2:15" ht="17" thickBot="1" x14ac:dyDescent="0.25">
      <c r="B11" s="17" t="s">
        <v>134</v>
      </c>
      <c r="C11" s="18">
        <v>14</v>
      </c>
      <c r="D11" s="19">
        <v>30</v>
      </c>
      <c r="E11" s="20">
        <v>0.46666666666666667</v>
      </c>
      <c r="F11" s="18">
        <v>8037</v>
      </c>
      <c r="G11" s="21">
        <v>574.07142857142856</v>
      </c>
      <c r="H11" s="18">
        <v>2710</v>
      </c>
      <c r="I11" s="21">
        <v>193.57142857142858</v>
      </c>
      <c r="J11" s="18">
        <v>67637</v>
      </c>
      <c r="K11" s="21">
        <v>4831.2142857142853</v>
      </c>
      <c r="L11" s="22">
        <v>288.99031686782808</v>
      </c>
      <c r="M11" s="21">
        <v>20.642165490559147</v>
      </c>
      <c r="N11" s="18">
        <v>477</v>
      </c>
      <c r="O11" s="23">
        <v>34.071428571428569</v>
      </c>
    </row>
    <row r="13" spans="2:15" ht="17" thickBot="1" x14ac:dyDescent="0.25"/>
    <row r="14" spans="2:15" ht="27" thickBot="1" x14ac:dyDescent="0.35">
      <c r="B14" s="37" t="s">
        <v>146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9"/>
    </row>
    <row r="15" spans="2:15" x14ac:dyDescent="0.2">
      <c r="B15" s="2"/>
      <c r="C15" s="33" t="s">
        <v>120</v>
      </c>
      <c r="D15" s="34"/>
      <c r="E15" s="35"/>
      <c r="F15" s="33" t="s">
        <v>5</v>
      </c>
      <c r="G15" s="35"/>
      <c r="H15" s="33" t="s">
        <v>121</v>
      </c>
      <c r="I15" s="35"/>
      <c r="J15" s="33" t="s">
        <v>122</v>
      </c>
      <c r="K15" s="35"/>
      <c r="L15" s="33" t="s">
        <v>123</v>
      </c>
      <c r="M15" s="35"/>
      <c r="N15" s="33" t="s">
        <v>124</v>
      </c>
      <c r="O15" s="36"/>
    </row>
    <row r="16" spans="2:15" x14ac:dyDescent="0.2">
      <c r="B16" s="3" t="s">
        <v>125</v>
      </c>
      <c r="C16" s="4" t="s">
        <v>13</v>
      </c>
      <c r="D16" s="5" t="s">
        <v>108</v>
      </c>
      <c r="E16" s="6" t="s">
        <v>126</v>
      </c>
      <c r="F16" s="4" t="s">
        <v>108</v>
      </c>
      <c r="G16" s="7" t="s">
        <v>127</v>
      </c>
      <c r="H16" s="4" t="s">
        <v>108</v>
      </c>
      <c r="I16" s="6" t="s">
        <v>127</v>
      </c>
      <c r="J16" s="4" t="s">
        <v>108</v>
      </c>
      <c r="K16" s="6" t="s">
        <v>127</v>
      </c>
      <c r="L16" s="4" t="s">
        <v>108</v>
      </c>
      <c r="M16" s="6" t="s">
        <v>127</v>
      </c>
      <c r="N16" s="4" t="s">
        <v>108</v>
      </c>
      <c r="O16" s="8" t="s">
        <v>127</v>
      </c>
    </row>
    <row r="17" spans="2:15" x14ac:dyDescent="0.2">
      <c r="B17" s="9" t="s">
        <v>128</v>
      </c>
      <c r="C17" s="10">
        <v>25</v>
      </c>
      <c r="D17" s="11">
        <v>30</v>
      </c>
      <c r="E17" s="12">
        <v>0.83333333333333337</v>
      </c>
      <c r="F17" s="10">
        <v>63162</v>
      </c>
      <c r="G17" s="13">
        <v>2526.48</v>
      </c>
      <c r="H17" s="10">
        <v>335</v>
      </c>
      <c r="I17" s="13">
        <v>13.4</v>
      </c>
      <c r="J17" s="10">
        <v>18717</v>
      </c>
      <c r="K17" s="13">
        <v>748.68</v>
      </c>
      <c r="L17" s="14">
        <v>163.44187330700001</v>
      </c>
      <c r="M17" s="13">
        <v>6.5376749322800007</v>
      </c>
      <c r="N17" s="10">
        <v>859</v>
      </c>
      <c r="O17" s="15">
        <v>34.36</v>
      </c>
    </row>
    <row r="18" spans="2:15" x14ac:dyDescent="0.2">
      <c r="B18" s="9" t="s">
        <v>129</v>
      </c>
      <c r="C18" s="10">
        <v>21</v>
      </c>
      <c r="D18" s="11">
        <v>30</v>
      </c>
      <c r="E18" s="12">
        <v>0.7</v>
      </c>
      <c r="F18" s="10">
        <v>6263</v>
      </c>
      <c r="G18" s="13">
        <v>298.23809523809524</v>
      </c>
      <c r="H18" s="10">
        <v>1719</v>
      </c>
      <c r="I18" s="13">
        <v>68.760000000000005</v>
      </c>
      <c r="J18" s="10">
        <v>34715</v>
      </c>
      <c r="K18" s="13">
        <v>1388.6</v>
      </c>
      <c r="L18" s="14">
        <v>173.443422328</v>
      </c>
      <c r="M18" s="13">
        <v>6.9377368931200003</v>
      </c>
      <c r="N18" s="10">
        <v>470</v>
      </c>
      <c r="O18" s="26">
        <v>18.8</v>
      </c>
    </row>
    <row r="19" spans="2:15" x14ac:dyDescent="0.2">
      <c r="B19" s="9" t="s">
        <v>130</v>
      </c>
      <c r="C19" s="27">
        <v>26</v>
      </c>
      <c r="D19" s="11">
        <v>30</v>
      </c>
      <c r="E19" s="12">
        <v>0.8666666666666667</v>
      </c>
      <c r="F19" s="10">
        <v>28666</v>
      </c>
      <c r="G19" s="13">
        <v>1102.5384615384614</v>
      </c>
      <c r="H19" s="10">
        <v>5564</v>
      </c>
      <c r="I19" s="13">
        <v>222.56</v>
      </c>
      <c r="J19" s="10">
        <v>69785</v>
      </c>
      <c r="K19" s="13">
        <v>2791.4</v>
      </c>
      <c r="L19" s="14">
        <v>459.18132976999999</v>
      </c>
      <c r="M19" s="13">
        <v>18.3672531908</v>
      </c>
      <c r="N19" s="10">
        <v>666</v>
      </c>
      <c r="O19" s="15">
        <v>26.64</v>
      </c>
    </row>
    <row r="20" spans="2:15" x14ac:dyDescent="0.2">
      <c r="B20" s="9" t="s">
        <v>131</v>
      </c>
      <c r="C20" s="10">
        <v>24</v>
      </c>
      <c r="D20" s="11">
        <v>30</v>
      </c>
      <c r="E20" s="12">
        <v>0.8</v>
      </c>
      <c r="F20" s="10">
        <v>13765</v>
      </c>
      <c r="G20" s="13">
        <v>573.54166666666663</v>
      </c>
      <c r="H20" s="10">
        <v>3600</v>
      </c>
      <c r="I20" s="13">
        <v>144</v>
      </c>
      <c r="J20" s="10">
        <v>55687</v>
      </c>
      <c r="K20" s="13">
        <v>2227.48</v>
      </c>
      <c r="L20" s="14">
        <v>314.17527223799999</v>
      </c>
      <c r="M20" s="28">
        <v>12.567010889519999</v>
      </c>
      <c r="N20" s="10">
        <v>532</v>
      </c>
      <c r="O20" s="15">
        <v>21.28</v>
      </c>
    </row>
    <row r="21" spans="2:15" x14ac:dyDescent="0.2">
      <c r="B21" s="9" t="s">
        <v>132</v>
      </c>
      <c r="C21" s="10">
        <v>20</v>
      </c>
      <c r="D21" s="11">
        <v>30</v>
      </c>
      <c r="E21" s="12">
        <v>0.66666666666666663</v>
      </c>
      <c r="F21" s="10">
        <v>3789</v>
      </c>
      <c r="G21" s="13">
        <v>189.45</v>
      </c>
      <c r="H21" s="10">
        <v>2621</v>
      </c>
      <c r="I21" s="13">
        <v>104.84</v>
      </c>
      <c r="J21" s="10">
        <v>43976</v>
      </c>
      <c r="K21" s="13">
        <v>1759.04</v>
      </c>
      <c r="L21" s="14">
        <v>206.20237756000003</v>
      </c>
      <c r="M21" s="13">
        <v>8.2480951024000007</v>
      </c>
      <c r="N21" s="10">
        <v>436</v>
      </c>
      <c r="O21" s="16">
        <v>17.440000000000001</v>
      </c>
    </row>
    <row r="22" spans="2:15" x14ac:dyDescent="0.2">
      <c r="B22" s="9" t="s">
        <v>133</v>
      </c>
      <c r="C22" s="10">
        <v>23</v>
      </c>
      <c r="D22" s="11">
        <v>30</v>
      </c>
      <c r="E22" s="12">
        <v>0.76666666666666672</v>
      </c>
      <c r="F22" s="10">
        <v>11278</v>
      </c>
      <c r="G22" s="13">
        <v>490.3478260869565</v>
      </c>
      <c r="H22" s="10">
        <v>2393</v>
      </c>
      <c r="I22" s="13">
        <v>95.72</v>
      </c>
      <c r="J22" s="10">
        <v>40416</v>
      </c>
      <c r="K22" s="13">
        <v>1616.64</v>
      </c>
      <c r="L22" s="14">
        <v>237.52572703300001</v>
      </c>
      <c r="M22" s="13">
        <v>9.5010290813200005</v>
      </c>
      <c r="N22" s="10">
        <v>569</v>
      </c>
      <c r="O22" s="15">
        <v>22.76</v>
      </c>
    </row>
    <row r="23" spans="2:15" ht="17" thickBot="1" x14ac:dyDescent="0.25">
      <c r="B23" s="17" t="s">
        <v>134</v>
      </c>
      <c r="C23" s="18">
        <v>21</v>
      </c>
      <c r="D23" s="19">
        <v>30</v>
      </c>
      <c r="E23" s="20">
        <v>0.7</v>
      </c>
      <c r="F23" s="18">
        <v>7602</v>
      </c>
      <c r="G23" s="21">
        <v>362</v>
      </c>
      <c r="H23" s="18">
        <v>1471</v>
      </c>
      <c r="I23" s="21">
        <v>58.84</v>
      </c>
      <c r="J23" s="18">
        <v>24548</v>
      </c>
      <c r="K23" s="21">
        <v>981.92</v>
      </c>
      <c r="L23" s="22">
        <v>139.05307888599998</v>
      </c>
      <c r="M23" s="29">
        <v>5.5621231554399992</v>
      </c>
      <c r="N23" s="18">
        <v>519</v>
      </c>
      <c r="O23" s="23">
        <v>20.76</v>
      </c>
    </row>
  </sheetData>
  <mergeCells count="14">
    <mergeCell ref="B2:O2"/>
    <mergeCell ref="N15:O15"/>
    <mergeCell ref="C3:E3"/>
    <mergeCell ref="F3:G3"/>
    <mergeCell ref="H3:I3"/>
    <mergeCell ref="J3:K3"/>
    <mergeCell ref="L3:M3"/>
    <mergeCell ref="N3:O3"/>
    <mergeCell ref="B14:O14"/>
    <mergeCell ref="C15:E15"/>
    <mergeCell ref="F15:G15"/>
    <mergeCell ref="H15:I15"/>
    <mergeCell ref="J15:K15"/>
    <mergeCell ref="L15:M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9283-28DE-324B-A6EA-2202080C1560}">
  <dimension ref="B1:O23"/>
  <sheetViews>
    <sheetView tabSelected="1" topLeftCell="F22" zoomScale="125" workbookViewId="0">
      <selection activeCell="N27" sqref="N27"/>
    </sheetView>
  </sheetViews>
  <sheetFormatPr baseColWidth="10" defaultRowHeight="16" x14ac:dyDescent="0.2"/>
  <cols>
    <col min="2" max="2" width="33.6640625" bestFit="1" customWidth="1"/>
    <col min="13" max="13" width="12.5" bestFit="1" customWidth="1"/>
  </cols>
  <sheetData>
    <row r="1" spans="2:15" ht="17" thickBot="1" x14ac:dyDescent="0.25"/>
    <row r="2" spans="2:15" ht="17" thickBot="1" x14ac:dyDescent="0.25">
      <c r="B2" s="30" t="s">
        <v>141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</row>
    <row r="3" spans="2:15" x14ac:dyDescent="0.2">
      <c r="B3" s="2"/>
      <c r="C3" s="33" t="s">
        <v>120</v>
      </c>
      <c r="D3" s="34"/>
      <c r="E3" s="35"/>
      <c r="F3" s="33" t="s">
        <v>5</v>
      </c>
      <c r="G3" s="35"/>
      <c r="H3" s="33" t="s">
        <v>121</v>
      </c>
      <c r="I3" s="35"/>
      <c r="J3" s="33" t="s">
        <v>122</v>
      </c>
      <c r="K3" s="35"/>
      <c r="L3" s="33" t="s">
        <v>123</v>
      </c>
      <c r="M3" s="35"/>
      <c r="N3" s="33" t="s">
        <v>124</v>
      </c>
      <c r="O3" s="36"/>
    </row>
    <row r="4" spans="2:15" x14ac:dyDescent="0.2">
      <c r="B4" s="3" t="s">
        <v>125</v>
      </c>
      <c r="C4" s="4" t="s">
        <v>13</v>
      </c>
      <c r="D4" s="5" t="s">
        <v>108</v>
      </c>
      <c r="E4" s="6" t="s">
        <v>126</v>
      </c>
      <c r="F4" s="4" t="s">
        <v>108</v>
      </c>
      <c r="G4" s="7" t="s">
        <v>127</v>
      </c>
      <c r="H4" s="4" t="s">
        <v>108</v>
      </c>
      <c r="I4" s="6" t="s">
        <v>127</v>
      </c>
      <c r="J4" s="4" t="s">
        <v>108</v>
      </c>
      <c r="K4" s="6" t="s">
        <v>127</v>
      </c>
      <c r="L4" s="4" t="s">
        <v>108</v>
      </c>
      <c r="M4" s="6" t="s">
        <v>144</v>
      </c>
      <c r="N4" s="4" t="s">
        <v>108</v>
      </c>
      <c r="O4" s="8" t="s">
        <v>143</v>
      </c>
    </row>
    <row r="5" spans="2:15" x14ac:dyDescent="0.2">
      <c r="B5" s="9" t="s">
        <v>128</v>
      </c>
      <c r="C5" s="27">
        <v>27</v>
      </c>
      <c r="D5" s="11">
        <v>30</v>
      </c>
      <c r="E5" s="12">
        <v>0.9</v>
      </c>
      <c r="F5" s="10">
        <v>16413</v>
      </c>
      <c r="G5" s="13">
        <v>607.88888888888891</v>
      </c>
      <c r="H5" s="10">
        <v>3096</v>
      </c>
      <c r="I5" s="13">
        <v>114.66666666666667</v>
      </c>
      <c r="J5" s="10">
        <v>70217</v>
      </c>
      <c r="K5" s="13">
        <v>2600.6296296296296</v>
      </c>
      <c r="L5" s="14">
        <v>347.98502039909312</v>
      </c>
      <c r="M5" s="13">
        <v>12.8883340888553</v>
      </c>
      <c r="N5" s="10">
        <v>1304</v>
      </c>
      <c r="O5" s="15">
        <v>48.296296296296298</v>
      </c>
    </row>
    <row r="6" spans="2:15" x14ac:dyDescent="0.2">
      <c r="B6" s="9" t="s">
        <v>129</v>
      </c>
      <c r="C6" s="10">
        <v>19</v>
      </c>
      <c r="D6" s="11">
        <v>30</v>
      </c>
      <c r="E6" s="12">
        <v>0.6333333333333333</v>
      </c>
      <c r="F6" s="10">
        <v>9142</v>
      </c>
      <c r="G6" s="13">
        <v>481.15789473684208</v>
      </c>
      <c r="H6" s="10">
        <v>2163</v>
      </c>
      <c r="I6" s="13">
        <v>113.84210526315789</v>
      </c>
      <c r="J6" s="10">
        <v>73463</v>
      </c>
      <c r="K6" s="13">
        <v>3866.4736842105262</v>
      </c>
      <c r="L6" s="14">
        <v>313.71195602416947</v>
      </c>
      <c r="M6" s="13">
        <v>16.511155580219445</v>
      </c>
      <c r="N6" s="10">
        <v>678</v>
      </c>
      <c r="O6" s="26">
        <v>35.684210526315802</v>
      </c>
    </row>
    <row r="7" spans="2:15" x14ac:dyDescent="0.2">
      <c r="B7" s="9" t="s">
        <v>130</v>
      </c>
      <c r="C7" s="10">
        <v>21</v>
      </c>
      <c r="D7" s="11">
        <v>30</v>
      </c>
      <c r="E7" s="12">
        <v>0.7</v>
      </c>
      <c r="F7" s="10">
        <v>11117</v>
      </c>
      <c r="G7" s="13">
        <v>529.38095238095241</v>
      </c>
      <c r="H7" s="10">
        <v>1814</v>
      </c>
      <c r="I7" s="13">
        <v>86.38095238095238</v>
      </c>
      <c r="J7" s="10">
        <v>52067</v>
      </c>
      <c r="K7" s="13">
        <v>2479.3809523809523</v>
      </c>
      <c r="L7" s="14">
        <v>254.65401196479749</v>
      </c>
      <c r="M7" s="25">
        <v>12.126381522133213</v>
      </c>
      <c r="N7" s="10">
        <v>901</v>
      </c>
      <c r="O7" s="15">
        <v>42.904761904761905</v>
      </c>
    </row>
    <row r="8" spans="2:15" x14ac:dyDescent="0.2">
      <c r="B8" s="9" t="s">
        <v>131</v>
      </c>
      <c r="C8" s="10">
        <v>19</v>
      </c>
      <c r="D8" s="11">
        <v>30</v>
      </c>
      <c r="E8" s="12">
        <v>0.6333333333333333</v>
      </c>
      <c r="F8" s="10">
        <v>10135</v>
      </c>
      <c r="G8" s="13">
        <v>533.42105263157896</v>
      </c>
      <c r="H8" s="10">
        <v>2241</v>
      </c>
      <c r="I8" s="13">
        <v>117.94736842105263</v>
      </c>
      <c r="J8" s="10">
        <v>65918</v>
      </c>
      <c r="K8" s="13">
        <v>3469.3684210526317</v>
      </c>
      <c r="L8" s="14">
        <v>296.80949282646122</v>
      </c>
      <c r="M8" s="13">
        <v>15.621552254024275</v>
      </c>
      <c r="N8" s="10">
        <v>700</v>
      </c>
      <c r="O8" s="15">
        <v>36.842105263157897</v>
      </c>
    </row>
    <row r="9" spans="2:15" x14ac:dyDescent="0.2">
      <c r="B9" s="9" t="s">
        <v>132</v>
      </c>
      <c r="C9" s="10">
        <v>12</v>
      </c>
      <c r="D9" s="11">
        <v>30</v>
      </c>
      <c r="E9" s="12">
        <v>0.4</v>
      </c>
      <c r="F9" s="10">
        <v>6030</v>
      </c>
      <c r="G9" s="13">
        <v>502.5</v>
      </c>
      <c r="H9" s="10">
        <v>1877</v>
      </c>
      <c r="I9" s="13">
        <v>156.41666666666666</v>
      </c>
      <c r="J9" s="10">
        <v>54073</v>
      </c>
      <c r="K9" s="13">
        <v>4506.083333333333</v>
      </c>
      <c r="L9" s="14">
        <v>220.85452294349639</v>
      </c>
      <c r="M9" s="13">
        <v>18.4045435786247</v>
      </c>
      <c r="N9" s="10">
        <v>391</v>
      </c>
      <c r="O9" s="16">
        <v>32.583333333333336</v>
      </c>
    </row>
    <row r="10" spans="2:15" x14ac:dyDescent="0.2">
      <c r="B10" s="9" t="s">
        <v>133</v>
      </c>
      <c r="C10" s="10">
        <v>21</v>
      </c>
      <c r="D10" s="11">
        <v>30</v>
      </c>
      <c r="E10" s="12">
        <v>0.7</v>
      </c>
      <c r="F10" s="10">
        <v>11569</v>
      </c>
      <c r="G10" s="13">
        <v>550.90476190476193</v>
      </c>
      <c r="H10" s="10">
        <v>1942</v>
      </c>
      <c r="I10" s="13">
        <v>92.476190476190482</v>
      </c>
      <c r="J10" s="10">
        <v>61388</v>
      </c>
      <c r="K10" s="13">
        <v>2923.2380952380954</v>
      </c>
      <c r="L10" s="14">
        <v>305.465868234634</v>
      </c>
      <c r="M10" s="13">
        <v>14.545993725458763</v>
      </c>
      <c r="N10" s="10">
        <v>866</v>
      </c>
      <c r="O10" s="15">
        <v>41.238095238095241</v>
      </c>
    </row>
    <row r="11" spans="2:15" ht="17" thickBot="1" x14ac:dyDescent="0.25">
      <c r="B11" s="17" t="s">
        <v>134</v>
      </c>
      <c r="C11" s="18">
        <v>14</v>
      </c>
      <c r="D11" s="19">
        <v>30</v>
      </c>
      <c r="E11" s="20">
        <v>0.46666666666666667</v>
      </c>
      <c r="F11" s="18">
        <v>8037</v>
      </c>
      <c r="G11" s="21">
        <v>574.07142857142856</v>
      </c>
      <c r="H11" s="18">
        <v>2710</v>
      </c>
      <c r="I11" s="21">
        <v>193.57142857142858</v>
      </c>
      <c r="J11" s="18">
        <v>67637</v>
      </c>
      <c r="K11" s="21">
        <v>4831.2142857142853</v>
      </c>
      <c r="L11" s="22">
        <v>288.99031686782808</v>
      </c>
      <c r="M11" s="21">
        <v>20.642165490559147</v>
      </c>
      <c r="N11" s="18">
        <v>477</v>
      </c>
      <c r="O11" s="23">
        <v>34.071428571428569</v>
      </c>
    </row>
    <row r="13" spans="2:15" ht="17" thickBot="1" x14ac:dyDescent="0.25"/>
    <row r="14" spans="2:15" ht="17" thickBot="1" x14ac:dyDescent="0.25">
      <c r="B14" s="30" t="s">
        <v>142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2"/>
    </row>
    <row r="15" spans="2:15" x14ac:dyDescent="0.2">
      <c r="B15" s="2"/>
      <c r="C15" s="33" t="s">
        <v>120</v>
      </c>
      <c r="D15" s="34"/>
      <c r="E15" s="35"/>
      <c r="F15" s="33" t="s">
        <v>5</v>
      </c>
      <c r="G15" s="35"/>
      <c r="H15" s="33" t="s">
        <v>121</v>
      </c>
      <c r="I15" s="35"/>
      <c r="J15" s="33" t="s">
        <v>122</v>
      </c>
      <c r="K15" s="35"/>
      <c r="L15" s="33" t="s">
        <v>123</v>
      </c>
      <c r="M15" s="35"/>
      <c r="N15" s="33" t="s">
        <v>124</v>
      </c>
      <c r="O15" s="36"/>
    </row>
    <row r="16" spans="2:15" x14ac:dyDescent="0.2">
      <c r="B16" s="3" t="s">
        <v>125</v>
      </c>
      <c r="C16" s="4" t="s">
        <v>13</v>
      </c>
      <c r="D16" s="5" t="s">
        <v>108</v>
      </c>
      <c r="E16" s="6" t="s">
        <v>126</v>
      </c>
      <c r="F16" s="4" t="s">
        <v>108</v>
      </c>
      <c r="G16" s="7" t="s">
        <v>127</v>
      </c>
      <c r="H16" s="4" t="s">
        <v>108</v>
      </c>
      <c r="I16" s="6" t="s">
        <v>127</v>
      </c>
      <c r="J16" s="4" t="s">
        <v>108</v>
      </c>
      <c r="K16" s="6" t="s">
        <v>127</v>
      </c>
      <c r="L16" s="4" t="s">
        <v>108</v>
      </c>
      <c r="M16" s="6" t="s">
        <v>144</v>
      </c>
      <c r="N16" s="4" t="s">
        <v>108</v>
      </c>
      <c r="O16" s="8" t="s">
        <v>143</v>
      </c>
    </row>
    <row r="17" spans="2:15" x14ac:dyDescent="0.2">
      <c r="B17" s="9" t="s">
        <v>128</v>
      </c>
      <c r="C17" s="10">
        <v>25</v>
      </c>
      <c r="D17" s="11">
        <v>30</v>
      </c>
      <c r="E17" s="12">
        <v>0.83333333333333337</v>
      </c>
      <c r="F17" s="10">
        <v>63162</v>
      </c>
      <c r="G17" s="13">
        <v>2526.48</v>
      </c>
      <c r="H17" s="10">
        <v>335</v>
      </c>
      <c r="I17" s="13">
        <v>13.4</v>
      </c>
      <c r="J17" s="10">
        <v>18717</v>
      </c>
      <c r="K17" s="13">
        <v>748.68</v>
      </c>
      <c r="L17" s="14">
        <v>163.44187330700001</v>
      </c>
      <c r="M17" s="13">
        <v>6.5376749322800007</v>
      </c>
      <c r="N17" s="10">
        <v>859</v>
      </c>
      <c r="O17" s="15">
        <v>34.36</v>
      </c>
    </row>
    <row r="18" spans="2:15" x14ac:dyDescent="0.2">
      <c r="B18" s="9" t="s">
        <v>129</v>
      </c>
      <c r="C18" s="10">
        <v>21</v>
      </c>
      <c r="D18" s="11">
        <v>30</v>
      </c>
      <c r="E18" s="12">
        <v>0.7</v>
      </c>
      <c r="F18" s="10">
        <v>6263</v>
      </c>
      <c r="G18" s="13">
        <v>298.23809523809524</v>
      </c>
      <c r="H18" s="10">
        <v>1719</v>
      </c>
      <c r="I18" s="13">
        <v>68.760000000000005</v>
      </c>
      <c r="J18" s="10">
        <v>34715</v>
      </c>
      <c r="K18" s="13">
        <v>1388.6</v>
      </c>
      <c r="L18" s="14">
        <v>173.443422328</v>
      </c>
      <c r="M18" s="13">
        <v>6.9377368931200003</v>
      </c>
      <c r="N18" s="10">
        <v>470</v>
      </c>
      <c r="O18" s="26">
        <v>18.8</v>
      </c>
    </row>
    <row r="19" spans="2:15" x14ac:dyDescent="0.2">
      <c r="B19" s="9" t="s">
        <v>130</v>
      </c>
      <c r="C19" s="27">
        <v>26</v>
      </c>
      <c r="D19" s="11">
        <v>30</v>
      </c>
      <c r="E19" s="12">
        <v>0.8666666666666667</v>
      </c>
      <c r="F19" s="10">
        <v>28666</v>
      </c>
      <c r="G19" s="13">
        <v>1102.5384615384614</v>
      </c>
      <c r="H19" s="10">
        <v>5564</v>
      </c>
      <c r="I19" s="13">
        <v>222.56</v>
      </c>
      <c r="J19" s="10">
        <v>69785</v>
      </c>
      <c r="K19" s="13">
        <v>2791.4</v>
      </c>
      <c r="L19" s="14">
        <v>459.18132976999999</v>
      </c>
      <c r="M19" s="13">
        <v>18.3672531908</v>
      </c>
      <c r="N19" s="10">
        <v>666</v>
      </c>
      <c r="O19" s="15">
        <v>26.64</v>
      </c>
    </row>
    <row r="20" spans="2:15" x14ac:dyDescent="0.2">
      <c r="B20" s="9" t="s">
        <v>131</v>
      </c>
      <c r="C20" s="10">
        <v>24</v>
      </c>
      <c r="D20" s="11">
        <v>30</v>
      </c>
      <c r="E20" s="12">
        <v>0.8</v>
      </c>
      <c r="F20" s="10">
        <v>13765</v>
      </c>
      <c r="G20" s="13">
        <v>573.54166666666663</v>
      </c>
      <c r="H20" s="10">
        <v>3600</v>
      </c>
      <c r="I20" s="13">
        <v>144</v>
      </c>
      <c r="J20" s="10">
        <v>55687</v>
      </c>
      <c r="K20" s="13">
        <v>2227.48</v>
      </c>
      <c r="L20" s="14">
        <v>314.17527223799999</v>
      </c>
      <c r="M20" s="28">
        <v>12.567010889519999</v>
      </c>
      <c r="N20" s="10">
        <v>532</v>
      </c>
      <c r="O20" s="15">
        <v>21.28</v>
      </c>
    </row>
    <row r="21" spans="2:15" x14ac:dyDescent="0.2">
      <c r="B21" s="9" t="s">
        <v>132</v>
      </c>
      <c r="C21" s="10">
        <v>20</v>
      </c>
      <c r="D21" s="11">
        <v>30</v>
      </c>
      <c r="E21" s="12">
        <v>0.66666666666666663</v>
      </c>
      <c r="F21" s="10">
        <v>3789</v>
      </c>
      <c r="G21" s="13">
        <v>189.45</v>
      </c>
      <c r="H21" s="10">
        <v>2621</v>
      </c>
      <c r="I21" s="13">
        <v>104.84</v>
      </c>
      <c r="J21" s="10">
        <v>43976</v>
      </c>
      <c r="K21" s="13">
        <v>1759.04</v>
      </c>
      <c r="L21" s="14">
        <v>206.20237756000003</v>
      </c>
      <c r="M21" s="13">
        <v>8.2480951024000007</v>
      </c>
      <c r="N21" s="10">
        <v>436</v>
      </c>
      <c r="O21" s="16">
        <v>17.440000000000001</v>
      </c>
    </row>
    <row r="22" spans="2:15" x14ac:dyDescent="0.2">
      <c r="B22" s="9" t="s">
        <v>133</v>
      </c>
      <c r="C22" s="10">
        <v>23</v>
      </c>
      <c r="D22" s="11">
        <v>30</v>
      </c>
      <c r="E22" s="12">
        <v>0.76666666666666672</v>
      </c>
      <c r="F22" s="10">
        <v>11278</v>
      </c>
      <c r="G22" s="13">
        <v>490.3478260869565</v>
      </c>
      <c r="H22" s="10">
        <v>2393</v>
      </c>
      <c r="I22" s="13">
        <v>95.72</v>
      </c>
      <c r="J22" s="10">
        <v>40416</v>
      </c>
      <c r="K22" s="13">
        <v>1616.64</v>
      </c>
      <c r="L22" s="14">
        <v>237.52572703300001</v>
      </c>
      <c r="M22" s="13">
        <v>9.5010290813200005</v>
      </c>
      <c r="N22" s="10">
        <v>569</v>
      </c>
      <c r="O22" s="15">
        <v>22.76</v>
      </c>
    </row>
    <row r="23" spans="2:15" ht="17" thickBot="1" x14ac:dyDescent="0.25">
      <c r="B23" s="17" t="s">
        <v>134</v>
      </c>
      <c r="C23" s="18">
        <v>21</v>
      </c>
      <c r="D23" s="19">
        <v>30</v>
      </c>
      <c r="E23" s="20">
        <v>0.7</v>
      </c>
      <c r="F23" s="18">
        <v>7602</v>
      </c>
      <c r="G23" s="21">
        <v>362</v>
      </c>
      <c r="H23" s="18">
        <v>1471</v>
      </c>
      <c r="I23" s="21">
        <v>58.84</v>
      </c>
      <c r="J23" s="18">
        <v>24548</v>
      </c>
      <c r="K23" s="21">
        <v>981.92</v>
      </c>
      <c r="L23" s="22">
        <v>139.05307888599998</v>
      </c>
      <c r="M23" s="29">
        <v>5.5621231554399992</v>
      </c>
      <c r="N23" s="18">
        <v>519</v>
      </c>
      <c r="O23" s="23">
        <v>20.76</v>
      </c>
    </row>
  </sheetData>
  <mergeCells count="12">
    <mergeCell ref="N15:O15"/>
    <mergeCell ref="C3:E3"/>
    <mergeCell ref="F3:G3"/>
    <mergeCell ref="H3:I3"/>
    <mergeCell ref="J3:K3"/>
    <mergeCell ref="L3:M3"/>
    <mergeCell ref="N3:O3"/>
    <mergeCell ref="C15:E15"/>
    <mergeCell ref="F15:G15"/>
    <mergeCell ref="H15:I15"/>
    <mergeCell ref="J15:K15"/>
    <mergeCell ref="L15:M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sokwholes-output-fixedcsv</vt:lpstr>
      <vt:lpstr>Result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2019-05-08T17:31:58Z</dcterms:created>
  <dcterms:modified xsi:type="dcterms:W3CDTF">2019-05-12T04:13:21Z</dcterms:modified>
</cp:coreProperties>
</file>