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报价" sheetId="1" r:id="rId1"/>
    <sheet name="分支电缆长度" sheetId="2" r:id="rId2"/>
    <sheet name="电缆规格测算" sheetId="3" r:id="rId3"/>
    <sheet name="载流量" sheetId="5" r:id="rId4"/>
    <sheet name="投资回报" sheetId="4" r:id="rId5"/>
  </sheets>
  <calcPr calcId="144525"/>
</workbook>
</file>

<file path=xl/sharedStrings.xml><?xml version="1.0" encoding="utf-8"?>
<sst xmlns="http://schemas.openxmlformats.org/spreadsheetml/2006/main" count="979" uniqueCount="301">
  <si>
    <t>列1</t>
  </si>
  <si>
    <t>列2</t>
  </si>
  <si>
    <t>列3</t>
  </si>
  <si>
    <t>列32</t>
  </si>
  <si>
    <t>列4</t>
  </si>
  <si>
    <t>列5</t>
  </si>
  <si>
    <t>列6</t>
  </si>
  <si>
    <t>列7</t>
  </si>
  <si>
    <t>列10</t>
  </si>
  <si>
    <t>列11</t>
  </si>
  <si>
    <t>列12</t>
  </si>
  <si>
    <t>列13</t>
  </si>
  <si>
    <t>列72</t>
  </si>
  <si>
    <t>列8</t>
  </si>
  <si>
    <t>列9</t>
  </si>
  <si>
    <t>序号</t>
  </si>
  <si>
    <t>产品名称</t>
  </si>
  <si>
    <t>规格型号</t>
  </si>
  <si>
    <t>单位</t>
  </si>
  <si>
    <t>工程量</t>
  </si>
  <si>
    <t>品牌</t>
  </si>
  <si>
    <t>低压电缆</t>
  </si>
  <si>
    <t>1.名称：电缆供应
2.规格型号：WDZB-YJV-4*240+1*120
3.电缆敷设</t>
  </si>
  <si>
    <t>m</t>
  </si>
  <si>
    <t>金龙羽/环威</t>
  </si>
  <si>
    <t>1.名称：电缆供应               
2.规格型号：WDZB-YJV-4*185+1*95
3.电缆敷设</t>
  </si>
  <si>
    <t>1.名称：电缆供应               
2.规格型号：WDZB-YJV-4*150+1*70
3.电缆敷设</t>
  </si>
  <si>
    <t>1.名称：电缆供应               
2.规格型号：WDZB-YJV-4*120+1*70
3.电缆敷设</t>
  </si>
  <si>
    <t>1.名称：电缆供应               
2.规格型号：WDZB-YJV-4*95+1*50
3.电缆敷设</t>
  </si>
  <si>
    <t>1.名称:电缆
2.规格:YJV-0.6/1KV 4*70+1*35 
3.电缆敷设</t>
  </si>
  <si>
    <t>1.名称:电缆
2.规格:YJV-0.6/1KV 4*50+1*25 
3.电缆敷设</t>
  </si>
  <si>
    <t>1.名称:电缆
2.规格:YJV-0.6/1KV 4*35+1*16
3.电缆敷设</t>
  </si>
  <si>
    <t>1.名称:电缆
2.规格:YJV-0.6/1KV 4*25+1*16
3.电缆敷设</t>
  </si>
  <si>
    <t>1.名称:电缆
2.规格:YJV-0.6/1KV 5*16
3.电缆敷设</t>
  </si>
  <si>
    <t>1.名称：电缆供应               
2.规格型号：WDZB-YJV-3*10
3.电缆敷设</t>
  </si>
  <si>
    <t>1.名称：电缆供应               
2.规格型号：WDZB-BJV-10
3.电缆敷设</t>
  </si>
  <si>
    <t>1.名称:电缆
2.规格:WDZB-YJV-3*6
3.电缆敷设</t>
  </si>
  <si>
    <t>套</t>
  </si>
  <si>
    <t>1.名称:电缆
2.规格:WDZ-BYJ-2.5
3.电缆敷设</t>
  </si>
  <si>
    <t>电力电缆头</t>
  </si>
  <si>
    <t>户内热缩式电力电缆终端头制作、安装(4*150+1*70mm2)</t>
  </si>
  <si>
    <t xml:space="preserve"> --</t>
  </si>
  <si>
    <t>户内热缩式电力电缆终端头制作、安装(4*120+1*70mm2)</t>
  </si>
  <si>
    <t>户内热缩式电力电缆终端头制作、安装(4*95+1*50mm2)</t>
  </si>
  <si>
    <t>户内热缩式电力电缆终端头制作、安装(4*70+1*35mm2)</t>
  </si>
  <si>
    <t>户内热缩式电力电缆终端头制作、安装(4*50+1*25以下)</t>
  </si>
  <si>
    <t>户内热缩式电力电缆终端头制作、安装(4*35+1*16以下)</t>
  </si>
  <si>
    <t>户内热缩式电力电缆终端头制作、安装(3*10mm2以下)</t>
  </si>
  <si>
    <t>桥架</t>
  </si>
  <si>
    <t>1.名称：电缆镀锌桥架
2.规格型号：1000*150
3.安装部位: 梁下安装
5.安装方式: 支架固定
6.支撑架制作安装
7.接地跨接</t>
  </si>
  <si>
    <t>三江/国优</t>
  </si>
  <si>
    <t>1.名称：电缆镀锌桥架
2.规格型号：700*150*1.5
3.安装部位: 梁下安装
5.安装方式: 支架固定
6.支撑架制作安装
7.接地跨接</t>
  </si>
  <si>
    <t>1.名称：电缆镀锌桥架
2.规格型号：600*150*1.5
3.安装部位: 梁下安装
5.安装方式: 支架固定
6.支撑架制作安装
7.接地跨接</t>
  </si>
  <si>
    <t>1.名称：电缆镀锌桥架
2.规格型号：400*150*1.5
3.安装部位: 梁下安装
5.安装方式: 支架固定
6.支撑架制作安装
7.接地跨接</t>
  </si>
  <si>
    <t>1.名称：电缆镀锌桥架
2.规格型号：300*150*1.5
3.安装部位: 梁下安装
5.安装方式: 支架固定
6.支撑架制作安装
7.接地跨接</t>
  </si>
  <si>
    <t>1.名称：电缆镀锌桥架
2.规格型号：200*150*1.5
3.安装部位: 梁下安装
5.安装方式: 支架固定
6.支撑架制作安装
7.接地跨接</t>
  </si>
  <si>
    <t>1.名称：电缆镀锌桥架
2.规格型号：200*100*1.2
3.安装部位: 梁下安装
5.安装方式: 支架固定
6.支撑架制作安装
7.接地跨接</t>
  </si>
  <si>
    <t>1.名称：电缆镀锌桥架
2.规格型号：150*100*1.2
3.安装部位: 梁下安装
5.安装方式: 支架固定
6.支撑架制作安装
7.接地跨接</t>
  </si>
  <si>
    <t>1.名称：电缆镀锌桥架
2.规格型号：100*100*1.2
3.安装部位: 梁下安装
5.安装方式: 支架固定
6.支撑架制作安装
7.接地跨接</t>
  </si>
  <si>
    <t>1.名称：电缆镀锌桥架
2.规格型号：100*50*1.0
3.安装部位: 梁下安装
5.安装方式: 支架固定
6.支撑架制作安装
7.接地跨接</t>
  </si>
  <si>
    <t>1.名称：电缆镀锌桥架
2.规格型号：50*50*1.0
3.安装部位: 梁下安装
5.安装方式: 支架固定
6.支撑架制作安装
7.接地跨接</t>
  </si>
  <si>
    <t>配管</t>
  </si>
  <si>
    <t>1.名称：JDG管
2.规格：DN32
3.配置形式及部位：明配
4.线管路敷设、供应
5.支架制作、安装、供应</t>
  </si>
  <si>
    <t>志达</t>
  </si>
  <si>
    <t>1.名称：JDG管
2.规格：DN25
3.配置形式及部位：明配
4.线管路敷设、供应
5.支架制作、安装、供应</t>
  </si>
  <si>
    <t>1.名称：JDG管
2.规格：DN20
3.配置形式及部位：明配
4.线管路敷设、供应
5.支架制作、安装、供应</t>
  </si>
  <si>
    <t>1.名称：JDG管
2.规格：DN15
3.配置形式及部位：明配
4.线管路敷设、供应
5.支架制作、安装、供应</t>
  </si>
  <si>
    <t>1.名称：PVC管
2.规格：Φ20
3.配置形式及部位：明配
4.线管路敷设、供应
5.支架制作、安装、供应</t>
  </si>
  <si>
    <t>一通</t>
  </si>
  <si>
    <t>网络机柜</t>
  </si>
  <si>
    <t>1.名称：6U室内机柜
2.规格型号：详见图纸
3.安装、供应 、接线、接地                         
4.箱体安装：落地/壁挂安装</t>
  </si>
  <si>
    <t>台</t>
  </si>
  <si>
    <t>国优</t>
  </si>
  <si>
    <t>1.名称：室外机柜
2.规格型号：6U
3.安装、供应 、接线、接地                         
4.箱体安装：落地/壁挂安装</t>
  </si>
  <si>
    <t>通信路由器</t>
  </si>
  <si>
    <t xml:space="preserve">1.名称：网络路由器；
2.规格：电口
3.安装、供应 、接线、接地  </t>
  </si>
  <si>
    <t>华为/H3C</t>
  </si>
  <si>
    <t>千兆网络交换机</t>
  </si>
  <si>
    <t xml:space="preserve">1.名称：千兆网络交换机；
2.规格：8电口
3.安装、供应 、接线、接地  </t>
  </si>
  <si>
    <t xml:space="preserve">1.名称：千兆网络交换机；
2.规格：16电口
3.安装、供应 、接线、接地  </t>
  </si>
  <si>
    <t xml:space="preserve">1.名称：千兆网络交换机；
2.规格：24电口
3.安装、供应 、接线、接地  </t>
  </si>
  <si>
    <t xml:space="preserve">1.名称：千兆网络交换机；
2.规格：48电口
3.安装、供应 、接线、接地  </t>
  </si>
  <si>
    <t>超五类网线</t>
  </si>
  <si>
    <t>1.名称：超五类网线 
2.型号：UTP-11-5-4P                           3.管内穿线、桥架配线</t>
  </si>
  <si>
    <t>安普/普天</t>
  </si>
  <si>
    <t>超六类网线</t>
  </si>
  <si>
    <t>1.名称：超六类网线 
2.型号：超六类网线                    3.管内穿线、桥架配线</t>
  </si>
  <si>
    <t>双芯单模光纤</t>
  </si>
  <si>
    <t>1.名称：双芯光纤                            2.管内穿线、桥架配线
3.安装、供应 、接线</t>
  </si>
  <si>
    <t>普天</t>
  </si>
  <si>
    <t>光纤理线架</t>
  </si>
  <si>
    <t>1.名称：光纤理线架                       2.3.安装、供应 、接线</t>
  </si>
  <si>
    <t>个</t>
  </si>
  <si>
    <t>天诚</t>
  </si>
  <si>
    <t>光纤收发器</t>
  </si>
  <si>
    <t>netLINK</t>
  </si>
  <si>
    <t>对</t>
  </si>
  <si>
    <t>H3C</t>
  </si>
  <si>
    <t>光纤溶接</t>
  </si>
  <si>
    <t>光纤连接(熔接法)</t>
  </si>
  <si>
    <t>芯</t>
  </si>
  <si>
    <t>尾纤</t>
  </si>
  <si>
    <t>条</t>
  </si>
  <si>
    <t>配电箱</t>
  </si>
  <si>
    <r>
      <rPr>
        <sz val="10"/>
        <color theme="1"/>
        <rFont val="宋体"/>
        <charset val="134"/>
      </rPr>
      <t xml:space="preserve">1.名称：动力配电箱
2.规格型号：CDAP
</t>
    </r>
    <r>
      <rPr>
        <sz val="10"/>
        <color rgb="FFFF0000"/>
        <rFont val="宋体"/>
        <charset val="134"/>
      </rPr>
      <t>3.XX路</t>
    </r>
    <r>
      <rPr>
        <sz val="10"/>
        <color theme="1"/>
        <rFont val="宋体"/>
        <charset val="134"/>
      </rPr>
      <t xml:space="preserve">
</t>
    </r>
    <r>
      <rPr>
        <sz val="10"/>
        <color rgb="FFFF0000"/>
        <rFont val="宋体"/>
        <charset val="134"/>
      </rPr>
      <t>4.配件：正泰</t>
    </r>
    <r>
      <rPr>
        <sz val="10"/>
        <color theme="1"/>
        <rFont val="宋体"/>
        <charset val="134"/>
      </rPr>
      <t xml:space="preserve">
5.安装、供应 、接线、接地                         
6.箱体安装：壁挂安装、底口距地0.8~1.2m</t>
    </r>
  </si>
  <si>
    <t>1.名称：动力配电箱
2.规格型号：CDAP
3.XX路
4.配件：正泰
5.安装、供应 、接线、接地                         
6.箱体安装：落地安装</t>
  </si>
  <si>
    <t>地面开槽埋管</t>
  </si>
  <si>
    <t>1.水泥地面开槽
2.埋管
3.地面恢复</t>
  </si>
  <si>
    <t>地面挖沟敷设电缆</t>
  </si>
  <si>
    <t>1.泥地挖沟
2.埋管/敷设电缆
3.地面恢复</t>
  </si>
  <si>
    <t>交流桩基础</t>
  </si>
  <si>
    <t>1.名称：交流桩安装基础
2.地面恢复</t>
  </si>
  <si>
    <t>直流桩基础</t>
  </si>
  <si>
    <t>1.名称：直流桩安装基础
2.地面恢复</t>
  </si>
  <si>
    <t>交流桩安装</t>
  </si>
  <si>
    <t>1.名称:壁挂式交流充电桩
2.型号:7KW</t>
  </si>
  <si>
    <t>1.名称:立柱式交流充电桩
2.型号:7KW</t>
  </si>
  <si>
    <t>直流桩安装</t>
  </si>
  <si>
    <t>桩数量a</t>
  </si>
  <si>
    <t>车位宽度</t>
  </si>
  <si>
    <t>单桩线缆长度b</t>
  </si>
  <si>
    <t>分支线缆求和</t>
  </si>
  <si>
    <t>配电箱与车位距离</t>
  </si>
  <si>
    <t>充电设备类型</t>
  </si>
  <si>
    <t>单桩功率
（kW）</t>
  </si>
  <si>
    <t>数量
（台）</t>
  </si>
  <si>
    <t>额定功率
（Pe/kW）</t>
  </si>
  <si>
    <t>额定电流
（Ie/A）</t>
  </si>
  <si>
    <t>用电系数
（Kx）</t>
  </si>
  <si>
    <t>功率因数
(Cosφ)</t>
  </si>
  <si>
    <t>计算功率
（Pjs/kW）</t>
  </si>
  <si>
    <t>计算电流
（Ijs/A）</t>
  </si>
  <si>
    <t>主开关电流</t>
  </si>
  <si>
    <t>主电缆规格
(YJV)</t>
  </si>
  <si>
    <t>分支电缆规格
(YJV)</t>
  </si>
  <si>
    <t>系统图
（含开关、电缆配电箱尺寸）</t>
  </si>
  <si>
    <t>7kW单相交流桩</t>
  </si>
  <si>
    <t>YJV-3*6</t>
  </si>
  <si>
    <t>YJV-5*6</t>
  </si>
  <si>
    <t>YJV-5*16</t>
  </si>
  <si>
    <t>YJV-3*25+2*16</t>
  </si>
  <si>
    <t>YJV-4*35+1*16</t>
  </si>
  <si>
    <t>YJV-4*50+1*25</t>
  </si>
  <si>
    <t>YJV-4*70+1*35</t>
  </si>
  <si>
    <t>YJV-4*95+1*50</t>
  </si>
  <si>
    <t>YJV-4*120+1*70</t>
  </si>
  <si>
    <t>42kW三相交流桩</t>
  </si>
  <si>
    <t>YJV-3*16+2*10</t>
  </si>
  <si>
    <t>YJV-3*120+2*70</t>
  </si>
  <si>
    <t>YJV-2*(3*150+2*70)</t>
  </si>
  <si>
    <t>43kW三相交流桩</t>
  </si>
  <si>
    <t>30kW直流桩</t>
  </si>
  <si>
    <t>45kW直流桩</t>
  </si>
  <si>
    <t>60kW直流桩</t>
  </si>
  <si>
    <t>YJV-3*35+2*16</t>
  </si>
  <si>
    <t>90kW直流桩</t>
  </si>
  <si>
    <t>YJV-3*70+2*35</t>
  </si>
  <si>
    <t>120kW直流桩</t>
  </si>
  <si>
    <t>YJV-3*95+2*50</t>
  </si>
  <si>
    <t>150kW直流桩</t>
  </si>
  <si>
    <r>
      <rPr>
        <sz val="20"/>
        <rFont val="_x000b__x000c_"/>
        <charset val="134"/>
      </rPr>
      <t xml:space="preserve">YJV  0.6/1KV </t>
    </r>
    <r>
      <rPr>
        <sz val="20"/>
        <rFont val="宋体"/>
        <charset val="134"/>
      </rPr>
      <t>交联聚乙烯绝缘聚氯乙烯护套电力电缆</t>
    </r>
  </si>
  <si>
    <t>导体标称截面</t>
  </si>
  <si>
    <t>绝缘厚度</t>
  </si>
  <si>
    <t>护套厚度</t>
  </si>
  <si>
    <t>电缆近似外径</t>
  </si>
  <si>
    <t>电缆近似重量</t>
  </si>
  <si>
    <t>导体直流电阻</t>
  </si>
  <si>
    <t>试验电压</t>
  </si>
  <si>
    <t>电缆载流量</t>
  </si>
  <si>
    <t>在空气中</t>
  </si>
  <si>
    <t>直埋土壤中</t>
  </si>
  <si>
    <t>mm 2</t>
  </si>
  <si>
    <t>mm</t>
  </si>
  <si>
    <t>kg/km</t>
  </si>
  <si>
    <t>W/km</t>
  </si>
  <si>
    <t>KV</t>
  </si>
  <si>
    <t>A</t>
  </si>
  <si>
    <t>1×1.5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</si>
  <si>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12.1</t>
    </r>
  </si>
  <si>
    <t>1×2.5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</si>
  <si>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7.41</t>
    </r>
  </si>
  <si>
    <t>1×4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</si>
  <si>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4.61</t>
    </r>
  </si>
  <si>
    <t>1×6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</si>
  <si>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3.08</t>
    </r>
  </si>
  <si>
    <t>1×10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</si>
  <si>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1.83</t>
    </r>
  </si>
  <si>
    <t>1×16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</si>
  <si>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1.15</t>
    </r>
  </si>
  <si>
    <t>1×25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</si>
  <si>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0.727</t>
    </r>
  </si>
  <si>
    <t>1×35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</si>
  <si>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0.524</t>
    </r>
  </si>
  <si>
    <t>1×50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</si>
  <si>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0.387</t>
    </r>
  </si>
  <si>
    <t>1×70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</si>
  <si>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0.268</t>
    </r>
  </si>
  <si>
    <t>1×95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</si>
  <si>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0.193</t>
    </r>
  </si>
  <si>
    <t>1×120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</si>
  <si>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0.153</t>
    </r>
  </si>
  <si>
    <t>1×150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</si>
  <si>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0.124</t>
    </r>
  </si>
  <si>
    <t>1×185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</si>
  <si>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0.0991</t>
    </r>
  </si>
  <si>
    <t>1×240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</si>
  <si>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0.0754</t>
    </r>
  </si>
  <si>
    <t>1×300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</si>
  <si>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0.0601</t>
    </r>
  </si>
  <si>
    <t>1×400</t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</si>
  <si>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0.0470</t>
    </r>
  </si>
  <si>
    <t>2×1.5</t>
  </si>
  <si>
    <t>2×2.5</t>
  </si>
  <si>
    <t>2×4</t>
  </si>
  <si>
    <t>2×6</t>
  </si>
  <si>
    <t>2×10</t>
  </si>
  <si>
    <t>2×16</t>
  </si>
  <si>
    <t>2×25</t>
  </si>
  <si>
    <t>2×35</t>
  </si>
  <si>
    <t>2×50</t>
  </si>
  <si>
    <t>2×70</t>
  </si>
  <si>
    <t>2×95</t>
  </si>
  <si>
    <t>2×120</t>
  </si>
  <si>
    <t>2×150</t>
  </si>
  <si>
    <t>3×1.5</t>
  </si>
  <si>
    <t>3×3.5</t>
  </si>
  <si>
    <t>3×4</t>
  </si>
  <si>
    <t>3×6</t>
  </si>
  <si>
    <t>3×10</t>
  </si>
  <si>
    <t>3×16</t>
  </si>
  <si>
    <t>3×25</t>
  </si>
  <si>
    <t>3×35</t>
  </si>
  <si>
    <t>3×50</t>
  </si>
  <si>
    <t>3×70</t>
  </si>
  <si>
    <t>3×95</t>
  </si>
  <si>
    <t>3×120</t>
  </si>
  <si>
    <t>3×150</t>
  </si>
  <si>
    <t>3×185</t>
  </si>
  <si>
    <t>3×240</t>
  </si>
  <si>
    <t>3×300</t>
  </si>
  <si>
    <t>4×1.5</t>
  </si>
  <si>
    <t>4×2.5</t>
  </si>
  <si>
    <t>4×4</t>
  </si>
  <si>
    <t>4×6</t>
  </si>
  <si>
    <t>4×10</t>
  </si>
  <si>
    <t>4×16</t>
  </si>
  <si>
    <t>4×25</t>
  </si>
  <si>
    <t>4×35</t>
  </si>
  <si>
    <t>4×50</t>
  </si>
  <si>
    <t>4×70</t>
  </si>
  <si>
    <t>4×95</t>
  </si>
  <si>
    <t>4×120</t>
  </si>
  <si>
    <t>4×150</t>
  </si>
  <si>
    <t>4×185</t>
  </si>
  <si>
    <t>4×240</t>
  </si>
  <si>
    <t>4×400</t>
  </si>
  <si>
    <t>5×1.5</t>
  </si>
  <si>
    <t>5×2.5</t>
  </si>
  <si>
    <t>5×4</t>
  </si>
  <si>
    <t>5×6</t>
  </si>
  <si>
    <t>5×10</t>
  </si>
  <si>
    <t>5×16</t>
  </si>
  <si>
    <t>5×25</t>
  </si>
  <si>
    <t>5×35</t>
  </si>
  <si>
    <t>3×4+1×2.5</t>
  </si>
  <si>
    <t>3×6+1×4</t>
  </si>
  <si>
    <t>3×10+1×6</t>
  </si>
  <si>
    <t>3×16+1×10</t>
  </si>
  <si>
    <t>3×25+1×16</t>
  </si>
  <si>
    <t>3×35+1×16</t>
  </si>
  <si>
    <t>3×50+1×25</t>
  </si>
  <si>
    <t>3×70+1×35</t>
  </si>
  <si>
    <t>3×95+1×50</t>
  </si>
  <si>
    <t>3×120+1×70</t>
  </si>
  <si>
    <t>3×150+1×70</t>
  </si>
  <si>
    <t>3×185+1×95</t>
  </si>
  <si>
    <t>3×240+1×120</t>
  </si>
  <si>
    <t>3×300+1×150</t>
  </si>
  <si>
    <t>相</t>
  </si>
  <si>
    <t>副</t>
  </si>
  <si>
    <t>3×50+2×25</t>
  </si>
  <si>
    <t>3×70+2×35</t>
  </si>
  <si>
    <t>3×95+2×50</t>
  </si>
  <si>
    <t>3×120+2×70</t>
  </si>
  <si>
    <t>3×150+2×70</t>
  </si>
  <si>
    <t>3×185+2×95</t>
  </si>
  <si>
    <t>3×240+2×120</t>
  </si>
  <si>
    <t>4×50+1×25</t>
  </si>
  <si>
    <t>4×70+1×35</t>
  </si>
  <si>
    <t>4×95+1×50</t>
  </si>
  <si>
    <t>4×120+1×70</t>
  </si>
  <si>
    <t>4×150+1×70</t>
  </si>
  <si>
    <t>4×185+1×95</t>
  </si>
  <si>
    <t>4×240+1×120</t>
  </si>
  <si>
    <r>
      <rPr>
        <sz val="9"/>
        <rFont val="_x000b__x000c_"/>
        <charset val="134"/>
      </rPr>
      <t xml:space="preserve">YJV22  0.6/1KV </t>
    </r>
    <r>
      <rPr>
        <sz val="9"/>
        <rFont val="宋体"/>
        <charset val="134"/>
      </rPr>
      <t>交联聚乙烯绝缘聚氯乙烯护套铠装电力电缆</t>
    </r>
  </si>
  <si>
    <r>
      <rPr>
        <sz val="9"/>
        <rFont val="宋体"/>
        <charset val="134"/>
      </rPr>
      <t>≤</t>
    </r>
    <r>
      <rPr>
        <sz val="9"/>
        <rFont val="_x000b__x000c_"/>
        <charset val="134"/>
      </rPr>
      <t xml:space="preserve"> 7.41,</t>
    </r>
  </si>
  <si>
    <t>单桩投资成本</t>
  </si>
  <si>
    <t>单日平均充电时间（h）</t>
  </si>
  <si>
    <t>服务费标准（每度电）</t>
  </si>
  <si>
    <t>月收益（万元）</t>
  </si>
  <si>
    <t>投资回报时间（月）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</si>
</sst>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0.0_ "/>
    <numFmt numFmtId="41" formatCode="_ * #,##0_ ;_ * \-#,##0_ ;_ * &quot;-&quot;_ ;_ @_ "/>
    <numFmt numFmtId="178" formatCode="0.00_ "/>
    <numFmt numFmtId="179" formatCode="#,##0.00_ ;[Red]\-#,##0.00\ "/>
  </numFmts>
  <fonts count="41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20"/>
      <name val="_x000b__x000c_"/>
      <charset val="134"/>
    </font>
    <font>
      <sz val="9"/>
      <name val="宋体"/>
      <charset val="134"/>
    </font>
    <font>
      <sz val="9"/>
      <name val="_x000b__x000c_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indexed="12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0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b/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2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23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2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23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medium">
        <color indexed="23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23"/>
      </right>
      <top/>
      <bottom style="thin">
        <color auto="1"/>
      </bottom>
      <diagonal/>
    </border>
    <border>
      <left/>
      <right style="medium">
        <color indexed="23"/>
      </right>
      <top style="thin">
        <color auto="1"/>
      </top>
      <bottom style="thin">
        <color auto="1"/>
      </bottom>
      <diagonal/>
    </border>
    <border>
      <left style="medium">
        <color indexed="23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6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3" fillId="29" borderId="26" applyNumberFormat="0" applyAlignment="0" applyProtection="0">
      <alignment vertical="center"/>
    </xf>
    <xf numFmtId="0" fontId="35" fillId="29" borderId="22" applyNumberFormat="0" applyAlignment="0" applyProtection="0">
      <alignment vertical="center"/>
    </xf>
    <xf numFmtId="0" fontId="36" fillId="32" borderId="27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</cellStyleXfs>
  <cellXfs count="19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77" fontId="1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wrapText="1"/>
    </xf>
    <xf numFmtId="0" fontId="4" fillId="6" borderId="14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9" xfId="0" applyFont="1" applyFill="1" applyBorder="1" applyAlignment="1">
      <alignment horizontal="center" wrapText="1"/>
    </xf>
    <xf numFmtId="0" fontId="3" fillId="6" borderId="10" xfId="0" applyFont="1" applyFill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3" fillId="6" borderId="13" xfId="0" applyFont="1" applyFill="1" applyBorder="1" applyAlignment="1">
      <alignment horizontal="center" wrapText="1"/>
    </xf>
    <xf numFmtId="0" fontId="3" fillId="6" borderId="17" xfId="0" applyFont="1" applyFill="1" applyBorder="1" applyAlignment="1">
      <alignment horizontal="center" wrapText="1"/>
    </xf>
    <xf numFmtId="0" fontId="3" fillId="6" borderId="16" xfId="0" applyFont="1" applyFill="1" applyBorder="1" applyAlignment="1">
      <alignment horizontal="center" wrapText="1"/>
    </xf>
    <xf numFmtId="0" fontId="4" fillId="6" borderId="16" xfId="0" applyFont="1" applyFill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0" fontId="3" fillId="6" borderId="1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4" fillId="0" borderId="18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3" fillId="6" borderId="20" xfId="0" applyFont="1" applyFill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4" fillId="0" borderId="17" xfId="0" applyFont="1" applyBorder="1" applyAlignment="1">
      <alignment horizontal="left" wrapText="1"/>
    </xf>
    <xf numFmtId="0" fontId="3" fillId="0" borderId="15" xfId="0" applyFont="1" applyBorder="1" applyAlignment="1">
      <alignment horizontal="center" wrapText="1"/>
    </xf>
    <xf numFmtId="0" fontId="4" fillId="6" borderId="2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0" fontId="0" fillId="0" borderId="0" xfId="0" applyFill="1"/>
    <xf numFmtId="0" fontId="6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 wrapText="1"/>
    </xf>
    <xf numFmtId="176" fontId="6" fillId="0" borderId="20" xfId="0" applyNumberFormat="1" applyFont="1" applyFill="1" applyBorder="1" applyAlignment="1">
      <alignment horizontal="center" vertical="center" wrapText="1"/>
    </xf>
    <xf numFmtId="178" fontId="6" fillId="0" borderId="20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Font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/>
    <xf numFmtId="0" fontId="13" fillId="7" borderId="0" xfId="0" applyFont="1" applyFill="1" applyAlignment="1">
      <alignment horizontal="center"/>
    </xf>
    <xf numFmtId="178" fontId="10" fillId="7" borderId="0" xfId="0" applyNumberFormat="1" applyFont="1" applyFill="1" applyAlignment="1">
      <alignment horizontal="center" vertical="center"/>
    </xf>
    <xf numFmtId="178" fontId="10" fillId="0" borderId="0" xfId="0" applyNumberFormat="1" applyFont="1" applyFill="1" applyAlignment="1">
      <alignment horizontal="center" vertical="center"/>
    </xf>
    <xf numFmtId="10" fontId="10" fillId="0" borderId="0" xfId="0" applyNumberFormat="1" applyFont="1" applyFill="1" applyAlignment="1">
      <alignment horizontal="center" vertical="center"/>
    </xf>
    <xf numFmtId="176" fontId="11" fillId="0" borderId="0" xfId="0" applyNumberFormat="1" applyFont="1" applyFill="1" applyAlignment="1">
      <alignment horizontal="center" vertical="center"/>
    </xf>
    <xf numFmtId="178" fontId="10" fillId="0" borderId="0" xfId="0" applyNumberFormat="1" applyFont="1" applyFill="1" applyAlignment="1">
      <alignment horizontal="right" vertical="center"/>
    </xf>
    <xf numFmtId="178" fontId="10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/>
    </xf>
    <xf numFmtId="178" fontId="10" fillId="7" borderId="2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6" fontId="15" fillId="7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10" fillId="0" borderId="14" xfId="0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6" fillId="0" borderId="14" xfId="0" applyNumberFormat="1" applyFont="1" applyFill="1" applyBorder="1" applyAlignment="1" applyProtection="1">
      <alignment horizontal="center" vertical="center" wrapText="1"/>
    </xf>
    <xf numFmtId="0" fontId="15" fillId="0" borderId="1" xfId="0" applyNumberFormat="1" applyFont="1" applyFill="1" applyBorder="1" applyAlignment="1" applyProtection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6" fillId="0" borderId="6" xfId="0" applyNumberFormat="1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0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left" vertical="center" wrapText="1"/>
    </xf>
    <xf numFmtId="0" fontId="16" fillId="0" borderId="7" xfId="0" applyNumberFormat="1" applyFont="1" applyFill="1" applyBorder="1" applyAlignment="1" applyProtection="1">
      <alignment horizontal="left" vertical="center" wrapText="1"/>
    </xf>
    <xf numFmtId="0" fontId="10" fillId="0" borderId="7" xfId="0" applyFont="1" applyFill="1" applyBorder="1" applyAlignment="1">
      <alignment horizontal="center" vertical="center"/>
    </xf>
    <xf numFmtId="178" fontId="10" fillId="7" borderId="7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center" vertical="center"/>
    </xf>
    <xf numFmtId="176" fontId="18" fillId="0" borderId="0" xfId="0" applyNumberFormat="1" applyFont="1" applyFill="1" applyAlignment="1">
      <alignment horizontal="center" vertical="center"/>
    </xf>
    <xf numFmtId="178" fontId="9" fillId="0" borderId="0" xfId="0" applyNumberFormat="1" applyFont="1" applyFill="1" applyAlignment="1">
      <alignment horizontal="right" vertical="center"/>
    </xf>
    <xf numFmtId="178" fontId="9" fillId="0" borderId="0" xfId="0" applyNumberFormat="1" applyFont="1" applyFill="1" applyAlignment="1">
      <alignment vertical="center"/>
    </xf>
    <xf numFmtId="178" fontId="10" fillId="0" borderId="20" xfId="0" applyNumberFormat="1" applyFont="1" applyFill="1" applyBorder="1" applyAlignment="1">
      <alignment horizontal="center" vertical="center"/>
    </xf>
    <xf numFmtId="10" fontId="10" fillId="0" borderId="20" xfId="0" applyNumberFormat="1" applyFont="1" applyFill="1" applyBorder="1" applyAlignment="1">
      <alignment horizontal="center" vertical="center"/>
    </xf>
    <xf numFmtId="176" fontId="11" fillId="0" borderId="20" xfId="0" applyNumberFormat="1" applyFont="1" applyFill="1" applyBorder="1" applyAlignment="1">
      <alignment horizontal="center" vertical="center"/>
    </xf>
    <xf numFmtId="176" fontId="11" fillId="0" borderId="9" xfId="0" applyNumberFormat="1" applyFont="1" applyFill="1" applyBorder="1" applyAlignment="1">
      <alignment horizontal="center" vertical="center"/>
    </xf>
    <xf numFmtId="178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 wrapText="1"/>
    </xf>
    <xf numFmtId="176" fontId="11" fillId="0" borderId="13" xfId="0" applyNumberFormat="1" applyFont="1" applyFill="1" applyBorder="1" applyAlignment="1">
      <alignment horizontal="center" vertical="center" wrapText="1"/>
    </xf>
    <xf numFmtId="178" fontId="11" fillId="0" borderId="13" xfId="0" applyNumberFormat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/>
    </xf>
    <xf numFmtId="176" fontId="11" fillId="0" borderId="13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178" fontId="10" fillId="0" borderId="13" xfId="0" applyNumberFormat="1" applyFont="1" applyFill="1" applyBorder="1" applyAlignment="1">
      <alignment horizontal="center" vertical="center"/>
    </xf>
    <xf numFmtId="10" fontId="15" fillId="8" borderId="1" xfId="0" applyNumberFormat="1" applyFont="1" applyFill="1" applyBorder="1" applyAlignment="1">
      <alignment horizontal="center" vertical="center" wrapText="1"/>
    </xf>
    <xf numFmtId="176" fontId="20" fillId="0" borderId="1" xfId="0" applyNumberFormat="1" applyFont="1" applyFill="1" applyBorder="1" applyAlignment="1" applyProtection="1">
      <alignment horizontal="center" vertical="center" shrinkToFit="1"/>
    </xf>
    <xf numFmtId="176" fontId="20" fillId="0" borderId="13" xfId="0" applyNumberFormat="1" applyFont="1" applyFill="1" applyBorder="1" applyAlignment="1" applyProtection="1">
      <alignment horizontal="center" vertical="center" shrinkToFit="1"/>
    </xf>
    <xf numFmtId="176" fontId="11" fillId="8" borderId="1" xfId="0" applyNumberFormat="1" applyFont="1" applyFill="1" applyBorder="1" applyAlignment="1">
      <alignment horizontal="center" vertical="center"/>
    </xf>
    <xf numFmtId="176" fontId="11" fillId="8" borderId="1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8" borderId="13" xfId="0" applyFont="1" applyFill="1" applyBorder="1" applyAlignment="1">
      <alignment horizontal="center" vertical="center" wrapText="1"/>
    </xf>
    <xf numFmtId="179" fontId="15" fillId="0" borderId="1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 wrapText="1"/>
    </xf>
    <xf numFmtId="176" fontId="11" fillId="0" borderId="19" xfId="0" applyNumberFormat="1" applyFont="1" applyFill="1" applyBorder="1" applyAlignment="1">
      <alignment horizontal="center" vertical="center"/>
    </xf>
    <xf numFmtId="178" fontId="10" fillId="0" borderId="19" xfId="0" applyNumberFormat="1" applyFont="1" applyFill="1" applyBorder="1" applyAlignment="1">
      <alignment horizontal="center" vertical="center"/>
    </xf>
    <xf numFmtId="178" fontId="10" fillId="0" borderId="7" xfId="0" applyNumberFormat="1" applyFont="1" applyFill="1" applyBorder="1" applyAlignment="1">
      <alignment horizontal="center" vertical="center"/>
    </xf>
    <xf numFmtId="10" fontId="10" fillId="0" borderId="7" xfId="0" applyNumberFormat="1" applyFont="1" applyFill="1" applyBorder="1" applyAlignment="1">
      <alignment horizontal="center" vertical="center"/>
    </xf>
    <xf numFmtId="176" fontId="15" fillId="0" borderId="5" xfId="0" applyNumberFormat="1" applyFont="1" applyFill="1" applyBorder="1" applyAlignment="1">
      <alignment horizontal="center" vertical="center" wrapText="1"/>
    </xf>
    <xf numFmtId="176" fontId="11" fillId="0" borderId="5" xfId="0" applyNumberFormat="1" applyFont="1" applyFill="1" applyBorder="1" applyAlignment="1">
      <alignment horizontal="center" vertical="center"/>
    </xf>
    <xf numFmtId="176" fontId="11" fillId="0" borderId="21" xfId="0" applyNumberFormat="1" applyFont="1" applyFill="1" applyBorder="1" applyAlignment="1">
      <alignment horizontal="center" vertical="center"/>
    </xf>
    <xf numFmtId="178" fontId="10" fillId="0" borderId="2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78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9">
    <dxf>
      <font>
        <name val="宋体"/>
        <scheme val="none"/>
        <b val="0"/>
        <i val="0"/>
        <strike val="0"/>
        <u val="none"/>
        <sz val="10"/>
        <color indexed="8"/>
      </font>
      <fill>
        <patternFill patternType="none"/>
      </fill>
      <alignment horizontal="center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indexed="8"/>
      </font>
      <fill>
        <patternFill patternType="none"/>
      </fill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theme="1"/>
      </font>
      <numFmt numFmtId="178" formatCode="0.00_ "/>
      <fill>
        <patternFill patternType="solid">
          <bgColor theme="6" tint="0.599993896298105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theme="1"/>
      </font>
      <numFmt numFmtId="178" formatCode="0.00_ "/>
      <fill>
        <patternFill patternType="solid">
          <bgColor theme="6" tint="0.599993896298105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theme="1"/>
      </font>
      <numFmt numFmtId="178" formatCode="0.00_ "/>
      <fill>
        <patternFill patternType="solid">
          <bgColor theme="6" tint="0.599993896298105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theme="1"/>
      </font>
      <numFmt numFmtId="178" formatCode="0.00_ 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theme="1"/>
      </font>
      <numFmt numFmtId="10" formatCode="0.00%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auto="1"/>
      </font>
      <numFmt numFmtId="176" formatCode="0.00_);[Red]\(0.00\)"/>
      <fill>
        <patternFill patternType="none"/>
      </fill>
      <alignment horizontal="center" vertical="center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宋体"/>
        <scheme val="none"/>
        <b val="1"/>
        <i val="0"/>
        <strike val="0"/>
        <u val="none"/>
        <sz val="10"/>
        <color theme="1"/>
      </font>
      <numFmt numFmtId="176" formatCode="0.00_);[Red]\(0.00\)"/>
      <fill>
        <patternFill patternType="none"/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宋体"/>
        <scheme val="none"/>
        <b val="1"/>
        <i val="0"/>
        <strike val="0"/>
        <u val="none"/>
        <sz val="10"/>
        <color theme="1"/>
      </font>
      <numFmt numFmtId="176" formatCode="0.00_);[Red]\(0.00\)"/>
      <fill>
        <patternFill patternType="none"/>
      </fill>
      <alignment horizontal="center" vertical="center"/>
      <border>
        <left/>
        <right/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theme="1"/>
      </font>
      <numFmt numFmtId="178" formatCode="0.00_ "/>
      <fill>
        <patternFill patternType="none"/>
      </fill>
      <alignment horizontal="center" vertical="center"/>
      <border>
        <left/>
        <right/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0"/>
        <color theme="1"/>
      </font>
      <fill>
        <patternFill patternType="none"/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strike val="0"/>
        <u val="none"/>
        <sz val="10"/>
      </font>
      <fill>
        <patternFill patternType="none"/>
      </fill>
      <alignment vertical="center"/>
    </dxf>
    <dxf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0.00_);[Red]\(0.00\)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 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 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 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 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 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8" formatCode="0.00_ 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b val="0"/>
        <i val="0"/>
        <strike val="0"/>
        <u val="none"/>
        <sz val="12"/>
        <color indexed="12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441960</xdr:colOff>
      <xdr:row>5</xdr:row>
      <xdr:rowOff>256614</xdr:rowOff>
    </xdr:from>
    <xdr:to>
      <xdr:col>18</xdr:col>
      <xdr:colOff>648254</xdr:colOff>
      <xdr:row>11</xdr:row>
      <xdr:rowOff>160051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6890" y="2298700"/>
          <a:ext cx="5437505" cy="2646680"/>
        </a:xfrm>
        <a:prstGeom prst="rect">
          <a:avLst/>
        </a:prstGeom>
      </xdr:spPr>
    </xdr:pic>
    <xdr:clientData/>
  </xdr:twoCellAnchor>
  <xdr:twoCellAnchor>
    <xdr:from>
      <xdr:col>15</xdr:col>
      <xdr:colOff>431202</xdr:colOff>
      <xdr:row>2</xdr:row>
      <xdr:rowOff>158227</xdr:rowOff>
    </xdr:from>
    <xdr:to>
      <xdr:col>20</xdr:col>
      <xdr:colOff>599290</xdr:colOff>
      <xdr:row>5</xdr:row>
      <xdr:rowOff>144332</xdr:rowOff>
    </xdr:to>
    <xdr:sp>
      <xdr:nvSpPr>
        <xdr:cNvPr id="3" name="文本框 2"/>
        <xdr:cNvSpPr txBox="1"/>
      </xdr:nvSpPr>
      <xdr:spPr>
        <a:xfrm>
          <a:off x="13206095" y="836295"/>
          <a:ext cx="7465695" cy="13500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en-US" sz="1100"/>
            <a:t>以上报价均不含税金，施工材料及安装费税率</a:t>
          </a:r>
          <a:r>
            <a:rPr lang="en-US" altLang="zh-CN" sz="1100"/>
            <a:t>10%</a:t>
          </a:r>
          <a:r>
            <a:rPr lang="zh-CN" altLang="en-US" sz="1100"/>
            <a:t>；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主电缆从低压柜出现开关上屋顶桥架</a:t>
          </a:r>
          <a:r>
            <a:rPr lang="en-US" altLang="zh-CN" sz="1100"/>
            <a:t>4</a:t>
          </a:r>
          <a:r>
            <a:rPr lang="zh-CN" altLang="en-US" sz="1100"/>
            <a:t>米，每个转弯</a:t>
          </a:r>
          <a:r>
            <a:rPr lang="en-US" altLang="zh-CN" sz="1100"/>
            <a:t>1</a:t>
          </a:r>
          <a:r>
            <a:rPr lang="zh-CN" altLang="en-US" sz="1100"/>
            <a:t>米；</a:t>
          </a:r>
          <a:endParaRPr lang="en-US" altLang="zh-CN" sz="1100"/>
        </a:p>
        <a:p>
          <a:r>
            <a:rPr lang="en-US" altLang="zh-CN" sz="1100"/>
            <a:t>3.</a:t>
          </a:r>
          <a:r>
            <a:rPr lang="zh-CN" altLang="en-US" sz="1100"/>
            <a:t>桥架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每个转弯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米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14</xdr:col>
      <xdr:colOff>243840</xdr:colOff>
      <xdr:row>0</xdr:row>
      <xdr:rowOff>190500</xdr:rowOff>
    </xdr:from>
    <xdr:ext cx="3291840" cy="2117104"/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43205" y="190500"/>
          <a:ext cx="3291840" cy="2117090"/>
        </a:xfrm>
        <a:prstGeom prst="rect">
          <a:avLst/>
        </a:prstGeom>
      </xdr:spPr>
    </xdr:pic>
    <xdr:clientData/>
  </xdr:oneCellAnchor>
  <xdr:twoCellAnchor editAs="oneCell">
    <xdr:from>
      <xdr:col>20</xdr:col>
      <xdr:colOff>540763</xdr:colOff>
      <xdr:row>0</xdr:row>
      <xdr:rowOff>83195</xdr:rowOff>
    </xdr:from>
    <xdr:to>
      <xdr:col>30</xdr:col>
      <xdr:colOff>437747</xdr:colOff>
      <xdr:row>28</xdr:row>
      <xdr:rowOff>92656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66005" y="83185"/>
          <a:ext cx="6755130" cy="5152390"/>
        </a:xfrm>
        <a:prstGeom prst="rect">
          <a:avLst/>
        </a:prstGeom>
      </xdr:spPr>
    </xdr:pic>
    <xdr:clientData/>
  </xdr:twoCellAnchor>
  <xdr:oneCellAnchor>
    <xdr:from>
      <xdr:col>14</xdr:col>
      <xdr:colOff>215154</xdr:colOff>
      <xdr:row>11</xdr:row>
      <xdr:rowOff>134469</xdr:rowOff>
    </xdr:from>
    <xdr:ext cx="3544373" cy="2041265"/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913995" y="2362835"/>
          <a:ext cx="3544570" cy="2041525"/>
        </a:xfrm>
        <a:prstGeom prst="rect">
          <a:avLst/>
        </a:prstGeom>
      </xdr:spPr>
    </xdr:pic>
    <xdr:clientData/>
  </xdr:oneCellAnchor>
  <xdr:twoCellAnchor editAs="oneCell">
    <xdr:from>
      <xdr:col>20</xdr:col>
      <xdr:colOff>576622</xdr:colOff>
      <xdr:row>29</xdr:row>
      <xdr:rowOff>47335</xdr:rowOff>
    </xdr:from>
    <xdr:to>
      <xdr:col>30</xdr:col>
      <xdr:colOff>405002</xdr:colOff>
      <xdr:row>42</xdr:row>
      <xdr:rowOff>98611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602200" y="5361940"/>
          <a:ext cx="6685915" cy="22898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_2" displayName="表_2" ref="B2:P63" totalsRowShown="0">
  <autoFilter ref="B2:P63"/>
  <tableColumns count="15">
    <tableColumn id="1" name="列1" dataDxfId="0"/>
    <tableColumn id="2" name="列2" dataDxfId="1"/>
    <tableColumn id="3" name="列3" dataDxfId="2"/>
    <tableColumn id="4" name="列32" dataDxfId="3"/>
    <tableColumn id="5" name="列4" dataDxfId="4"/>
    <tableColumn id="6" name="列5" dataDxfId="5"/>
    <tableColumn id="7" name="列6" dataDxfId="6"/>
    <tableColumn id="8" name="列7" dataDxfId="7"/>
    <tableColumn id="9" name="列10" dataDxfId="8"/>
    <tableColumn id="10" name="列11" dataDxfId="9"/>
    <tableColumn id="11" name="列12" dataDxfId="10"/>
    <tableColumn id="12" name="列13" dataDxfId="11"/>
    <tableColumn id="13" name="列72" dataDxfId="12"/>
    <tableColumn id="14" name="列8" dataDxfId="13"/>
    <tableColumn id="15" name="列9" dataDxfId="1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表1" displayName="表1" ref="A1:N55" totalsRowShown="0">
  <autoFilter ref="A1:N55"/>
  <tableColumns count="14">
    <tableColumn id="1" name="列1" dataDxfId="15"/>
    <tableColumn id="2" name="充电设备类型" dataDxfId="16"/>
    <tableColumn id="3" name="单桩功率&#10;（kW）" dataDxfId="17"/>
    <tableColumn id="4" name="数量&#10;（台）" dataDxfId="18"/>
    <tableColumn id="5" name="额定功率&#10;（Pe/kW）" dataDxfId="19"/>
    <tableColumn id="6" name="额定电流&#10;（Ie/A）" dataDxfId="20"/>
    <tableColumn id="7" name="用电系数&#10;（Kx）" dataDxfId="21"/>
    <tableColumn id="8" name="功率因数&#10;(Cosφ)" dataDxfId="22"/>
    <tableColumn id="9" name="计算功率&#10;（Pjs/kW）" dataDxfId="23"/>
    <tableColumn id="10" name="计算电流&#10;（Ijs/A）" dataDxfId="24"/>
    <tableColumn id="11" name="主开关电流" dataDxfId="25"/>
    <tableColumn id="12" name="主电缆规格&#10;(YJV)" dataDxfId="26"/>
    <tableColumn id="13" name="分支电缆规格&#10;(YJV)" dataDxfId="27"/>
    <tableColumn id="14" name="系统图&#10;（含开关、电缆配电箱尺寸）" dataDxfId="28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6"/>
  <sheetViews>
    <sheetView zoomScale="85" zoomScaleNormal="85" workbookViewId="0">
      <pane ySplit="3" topLeftCell="A4" activePane="bottomLeft" state="frozenSplit"/>
      <selection/>
      <selection pane="bottomLeft" activeCell="K6" sqref="K6"/>
    </sheetView>
  </sheetViews>
  <sheetFormatPr defaultColWidth="8.89166666666667" defaultRowHeight="12"/>
  <cols>
    <col min="1" max="1" width="6" style="106" customWidth="1"/>
    <col min="2" max="2" width="15.1083333333333" style="106" customWidth="1"/>
    <col min="3" max="3" width="35.4416666666667" style="107" customWidth="1"/>
    <col min="4" max="4" width="5.775" style="101" customWidth="1"/>
    <col min="5" max="5" width="7.89166666666667" style="101" customWidth="1"/>
    <col min="6" max="6" width="10.775" style="108" customWidth="1"/>
    <col min="7" max="7" width="10.225" style="108" customWidth="1"/>
    <col min="8" max="8" width="9.33333333333333" style="109" customWidth="1"/>
    <col min="9" max="9" width="9.10833333333333" style="110" customWidth="1"/>
    <col min="10" max="10" width="7.44166666666667" style="111" customWidth="1"/>
    <col min="11" max="11" width="9.10833333333333" style="110" customWidth="1"/>
    <col min="12" max="12" width="10.6666666666667" style="112" customWidth="1"/>
    <col min="13" max="13" width="10.4416666666667" style="112" customWidth="1"/>
    <col min="14" max="14" width="8.89166666666667" style="110" customWidth="1"/>
    <col min="15" max="15" width="11.4416666666667" style="113" customWidth="1"/>
    <col min="16" max="16" width="39.4416666666667" style="114" customWidth="1"/>
    <col min="17" max="17" width="18.775" style="106" customWidth="1"/>
    <col min="18" max="18" width="10.4416666666667" style="101" customWidth="1"/>
    <col min="19" max="19" width="18.225" style="107" customWidth="1"/>
    <col min="20" max="21" width="8.89166666666667" style="107"/>
    <col min="22" max="22" width="9.66666666666667" style="107" customWidth="1"/>
    <col min="23" max="24" width="8.89166666666667" style="107"/>
    <col min="25" max="26" width="8.89166666666667" style="101"/>
    <col min="27" max="16384" width="8.89166666666667" style="107"/>
  </cols>
  <sheetData>
    <row r="1" s="100" customFormat="1" ht="41.4" customHeight="1" spans="1:26">
      <c r="A1" s="115"/>
      <c r="B1" s="115"/>
      <c r="D1" s="115"/>
      <c r="E1" s="115"/>
      <c r="F1" s="116"/>
      <c r="G1" s="116"/>
      <c r="H1" s="116"/>
      <c r="I1" s="144"/>
      <c r="J1" s="145"/>
      <c r="K1" s="144"/>
      <c r="L1" s="146"/>
      <c r="M1" s="146"/>
      <c r="N1" s="144"/>
      <c r="O1" s="147"/>
      <c r="P1" s="148"/>
      <c r="Q1" s="115"/>
      <c r="R1" s="115"/>
      <c r="Y1" s="115"/>
      <c r="Z1" s="115"/>
    </row>
    <row r="2" s="101" customFormat="1" spans="1:16">
      <c r="A2" s="106"/>
      <c r="B2" s="117" t="s">
        <v>0</v>
      </c>
      <c r="C2" s="118" t="s">
        <v>1</v>
      </c>
      <c r="D2" s="118" t="s">
        <v>2</v>
      </c>
      <c r="E2" s="118" t="s">
        <v>3</v>
      </c>
      <c r="F2" s="119" t="s">
        <v>4</v>
      </c>
      <c r="G2" s="119" t="s">
        <v>5</v>
      </c>
      <c r="H2" s="119" t="s">
        <v>6</v>
      </c>
      <c r="I2" s="149" t="s">
        <v>7</v>
      </c>
      <c r="J2" s="150" t="s">
        <v>8</v>
      </c>
      <c r="K2" s="149" t="s">
        <v>9</v>
      </c>
      <c r="L2" s="151" t="s">
        <v>10</v>
      </c>
      <c r="M2" s="152" t="s">
        <v>11</v>
      </c>
      <c r="N2" s="153" t="s">
        <v>12</v>
      </c>
      <c r="O2" s="154" t="s">
        <v>13</v>
      </c>
      <c r="P2" s="155" t="s">
        <v>14</v>
      </c>
    </row>
    <row r="3" s="102" customFormat="1" ht="35.4" customHeight="1" spans="1:24">
      <c r="A3" s="120" t="s">
        <v>15</v>
      </c>
      <c r="B3" s="121" t="s">
        <v>16</v>
      </c>
      <c r="C3" s="122" t="s">
        <v>17</v>
      </c>
      <c r="D3" s="122" t="s">
        <v>18</v>
      </c>
      <c r="E3" s="122" t="s">
        <v>19</v>
      </c>
      <c r="F3" s="123"/>
      <c r="G3" s="123"/>
      <c r="H3" s="123"/>
      <c r="I3" s="156"/>
      <c r="J3" s="157"/>
      <c r="K3" s="158"/>
      <c r="L3" s="159"/>
      <c r="M3" s="160"/>
      <c r="N3" s="161" t="s">
        <v>20</v>
      </c>
      <c r="O3" s="162"/>
      <c r="P3" s="106"/>
      <c r="W3" s="120"/>
      <c r="X3" s="120"/>
    </row>
    <row r="4" ht="36" spans="1:26">
      <c r="A4" s="106">
        <v>1</v>
      </c>
      <c r="B4" s="124" t="s">
        <v>21</v>
      </c>
      <c r="C4" s="125" t="s">
        <v>22</v>
      </c>
      <c r="D4" s="126" t="s">
        <v>23</v>
      </c>
      <c r="E4" s="126">
        <v>1</v>
      </c>
      <c r="F4" s="127"/>
      <c r="G4" s="128"/>
      <c r="H4" s="128"/>
      <c r="I4" s="163"/>
      <c r="J4" s="164"/>
      <c r="K4" s="165"/>
      <c r="L4" s="166"/>
      <c r="M4" s="167"/>
      <c r="N4" s="168" t="s">
        <v>24</v>
      </c>
      <c r="O4" s="169"/>
      <c r="P4" s="106"/>
      <c r="Q4" s="107"/>
      <c r="R4" s="107"/>
      <c r="W4" s="101"/>
      <c r="X4" s="101"/>
      <c r="Y4" s="107"/>
      <c r="Z4" s="107"/>
    </row>
    <row r="5" ht="36" spans="1:26">
      <c r="A5" s="106">
        <v>2</v>
      </c>
      <c r="B5" s="124" t="s">
        <v>21</v>
      </c>
      <c r="C5" s="125" t="s">
        <v>25</v>
      </c>
      <c r="D5" s="126" t="s">
        <v>23</v>
      </c>
      <c r="E5" s="126">
        <v>1</v>
      </c>
      <c r="F5" s="127"/>
      <c r="G5" s="128"/>
      <c r="H5" s="128"/>
      <c r="I5" s="163"/>
      <c r="J5" s="164"/>
      <c r="K5" s="165"/>
      <c r="L5" s="166"/>
      <c r="M5" s="167"/>
      <c r="N5" s="168" t="s">
        <v>24</v>
      </c>
      <c r="O5" s="169"/>
      <c r="P5" s="106"/>
      <c r="Q5" s="107"/>
      <c r="R5" s="107"/>
      <c r="W5" s="101"/>
      <c r="X5" s="101"/>
      <c r="Y5" s="107"/>
      <c r="Z5" s="107"/>
    </row>
    <row r="6" ht="36" spans="1:26">
      <c r="A6" s="106">
        <v>3</v>
      </c>
      <c r="B6" s="124" t="s">
        <v>21</v>
      </c>
      <c r="C6" s="125" t="s">
        <v>26</v>
      </c>
      <c r="D6" s="126" t="s">
        <v>23</v>
      </c>
      <c r="E6" s="126">
        <v>1</v>
      </c>
      <c r="F6" s="127"/>
      <c r="G6" s="128"/>
      <c r="H6" s="128"/>
      <c r="I6" s="163"/>
      <c r="J6" s="164"/>
      <c r="K6" s="165"/>
      <c r="L6" s="166"/>
      <c r="M6" s="167"/>
      <c r="N6" s="168" t="s">
        <v>24</v>
      </c>
      <c r="O6" s="169"/>
      <c r="P6" s="106"/>
      <c r="Q6" s="107"/>
      <c r="R6" s="107"/>
      <c r="W6" s="101"/>
      <c r="X6" s="101"/>
      <c r="Y6" s="107"/>
      <c r="Z6" s="107"/>
    </row>
    <row r="7" ht="36" spans="1:26">
      <c r="A7" s="106">
        <v>4</v>
      </c>
      <c r="B7" s="124" t="s">
        <v>21</v>
      </c>
      <c r="C7" s="125" t="s">
        <v>27</v>
      </c>
      <c r="D7" s="126" t="s">
        <v>23</v>
      </c>
      <c r="E7" s="126">
        <v>1</v>
      </c>
      <c r="F7" s="127"/>
      <c r="G7" s="128"/>
      <c r="H7" s="128"/>
      <c r="I7" s="163"/>
      <c r="J7" s="164"/>
      <c r="K7" s="165"/>
      <c r="L7" s="166"/>
      <c r="M7" s="167"/>
      <c r="N7" s="168" t="s">
        <v>24</v>
      </c>
      <c r="O7" s="169"/>
      <c r="P7" s="106"/>
      <c r="Q7" s="107"/>
      <c r="R7" s="107"/>
      <c r="W7" s="101"/>
      <c r="X7" s="101"/>
      <c r="Y7" s="107"/>
      <c r="Z7" s="107"/>
    </row>
    <row r="8" ht="36" spans="1:26">
      <c r="A8" s="106">
        <v>5</v>
      </c>
      <c r="B8" s="124" t="s">
        <v>21</v>
      </c>
      <c r="C8" s="125" t="s">
        <v>28</v>
      </c>
      <c r="D8" s="126" t="s">
        <v>23</v>
      </c>
      <c r="E8" s="126">
        <v>1</v>
      </c>
      <c r="F8" s="127"/>
      <c r="G8" s="128"/>
      <c r="H8" s="128"/>
      <c r="I8" s="163"/>
      <c r="J8" s="164"/>
      <c r="K8" s="165"/>
      <c r="L8" s="166"/>
      <c r="M8" s="167"/>
      <c r="N8" s="168" t="s">
        <v>24</v>
      </c>
      <c r="O8" s="169"/>
      <c r="P8" s="106"/>
      <c r="Q8" s="107"/>
      <c r="R8" s="107"/>
      <c r="W8" s="101"/>
      <c r="X8" s="101"/>
      <c r="Y8" s="107"/>
      <c r="Z8" s="107"/>
    </row>
    <row r="9" ht="36" spans="1:26">
      <c r="A9" s="106">
        <v>6</v>
      </c>
      <c r="B9" s="124" t="s">
        <v>21</v>
      </c>
      <c r="C9" s="129" t="s">
        <v>29</v>
      </c>
      <c r="D9" s="126" t="s">
        <v>23</v>
      </c>
      <c r="E9" s="126">
        <v>1</v>
      </c>
      <c r="F9" s="127"/>
      <c r="G9" s="128"/>
      <c r="H9" s="128"/>
      <c r="I9" s="163"/>
      <c r="J9" s="164"/>
      <c r="K9" s="165"/>
      <c r="L9" s="166"/>
      <c r="M9" s="167"/>
      <c r="N9" s="168" t="s">
        <v>24</v>
      </c>
      <c r="O9" s="168"/>
      <c r="P9" s="106"/>
      <c r="Q9" s="107"/>
      <c r="R9" s="107"/>
      <c r="W9" s="101"/>
      <c r="X9" s="101"/>
      <c r="Y9" s="107"/>
      <c r="Z9" s="107"/>
    </row>
    <row r="10" ht="36" spans="1:26">
      <c r="A10" s="106">
        <v>7</v>
      </c>
      <c r="B10" s="124" t="s">
        <v>21</v>
      </c>
      <c r="C10" s="129" t="s">
        <v>30</v>
      </c>
      <c r="D10" s="126" t="s">
        <v>23</v>
      </c>
      <c r="E10" s="126">
        <v>1</v>
      </c>
      <c r="F10" s="127"/>
      <c r="G10" s="128"/>
      <c r="H10" s="128"/>
      <c r="I10" s="163"/>
      <c r="J10" s="164"/>
      <c r="K10" s="165"/>
      <c r="L10" s="166"/>
      <c r="M10" s="167"/>
      <c r="N10" s="168" t="s">
        <v>24</v>
      </c>
      <c r="O10" s="170"/>
      <c r="P10" s="106"/>
      <c r="Q10" s="107"/>
      <c r="R10" s="107"/>
      <c r="W10" s="101"/>
      <c r="X10" s="101"/>
      <c r="Y10" s="107"/>
      <c r="Z10" s="107"/>
    </row>
    <row r="11" ht="36" spans="1:26">
      <c r="A11" s="106">
        <v>8</v>
      </c>
      <c r="B11" s="124" t="s">
        <v>21</v>
      </c>
      <c r="C11" s="129" t="s">
        <v>31</v>
      </c>
      <c r="D11" s="126" t="s">
        <v>23</v>
      </c>
      <c r="E11" s="126">
        <v>1</v>
      </c>
      <c r="F11" s="127"/>
      <c r="G11" s="128"/>
      <c r="H11" s="128"/>
      <c r="I11" s="163"/>
      <c r="J11" s="164"/>
      <c r="K11" s="165"/>
      <c r="L11" s="166"/>
      <c r="M11" s="167"/>
      <c r="N11" s="168" t="s">
        <v>24</v>
      </c>
      <c r="O11" s="168"/>
      <c r="P11" s="106"/>
      <c r="Q11" s="107"/>
      <c r="R11" s="107"/>
      <c r="W11" s="101"/>
      <c r="X11" s="101"/>
      <c r="Y11" s="107"/>
      <c r="Z11" s="107"/>
    </row>
    <row r="12" ht="36" spans="1:26">
      <c r="A12" s="106">
        <v>9</v>
      </c>
      <c r="B12" s="124" t="s">
        <v>21</v>
      </c>
      <c r="C12" s="129" t="s">
        <v>32</v>
      </c>
      <c r="D12" s="126" t="s">
        <v>23</v>
      </c>
      <c r="E12" s="126">
        <v>1</v>
      </c>
      <c r="F12" s="127"/>
      <c r="G12" s="128"/>
      <c r="H12" s="128"/>
      <c r="I12" s="163"/>
      <c r="J12" s="164"/>
      <c r="K12" s="165"/>
      <c r="L12" s="166"/>
      <c r="M12" s="167"/>
      <c r="N12" s="168" t="s">
        <v>24</v>
      </c>
      <c r="O12" s="168"/>
      <c r="P12" s="106"/>
      <c r="Q12" s="107"/>
      <c r="R12" s="107"/>
      <c r="W12" s="101"/>
      <c r="X12" s="101"/>
      <c r="Y12" s="107"/>
      <c r="Z12" s="107"/>
    </row>
    <row r="13" ht="36" spans="1:26">
      <c r="A13" s="106">
        <v>10</v>
      </c>
      <c r="B13" s="124" t="s">
        <v>21</v>
      </c>
      <c r="C13" s="129" t="s">
        <v>33</v>
      </c>
      <c r="D13" s="126" t="s">
        <v>23</v>
      </c>
      <c r="E13" s="126">
        <v>1</v>
      </c>
      <c r="F13" s="127"/>
      <c r="G13" s="128"/>
      <c r="H13" s="128"/>
      <c r="I13" s="163"/>
      <c r="J13" s="164"/>
      <c r="K13" s="165"/>
      <c r="L13" s="166"/>
      <c r="M13" s="167"/>
      <c r="N13" s="168" t="s">
        <v>24</v>
      </c>
      <c r="O13" s="168"/>
      <c r="P13" s="106"/>
      <c r="Q13" s="107"/>
      <c r="R13" s="107"/>
      <c r="W13" s="101"/>
      <c r="X13" s="101"/>
      <c r="Y13" s="107"/>
      <c r="Z13" s="107"/>
    </row>
    <row r="14" ht="36" spans="1:26">
      <c r="A14" s="106">
        <v>11</v>
      </c>
      <c r="B14" s="124" t="s">
        <v>21</v>
      </c>
      <c r="C14" s="125" t="s">
        <v>34</v>
      </c>
      <c r="D14" s="126" t="s">
        <v>23</v>
      </c>
      <c r="E14" s="126">
        <v>1</v>
      </c>
      <c r="F14" s="127"/>
      <c r="G14" s="128"/>
      <c r="H14" s="128"/>
      <c r="I14" s="163"/>
      <c r="J14" s="164"/>
      <c r="K14" s="165"/>
      <c r="L14" s="166"/>
      <c r="M14" s="167"/>
      <c r="N14" s="168" t="s">
        <v>24</v>
      </c>
      <c r="O14" s="169"/>
      <c r="P14" s="106"/>
      <c r="Q14" s="107"/>
      <c r="R14" s="107"/>
      <c r="W14" s="101"/>
      <c r="X14" s="101"/>
      <c r="Y14" s="107"/>
      <c r="Z14" s="107"/>
    </row>
    <row r="15" ht="36" spans="1:26">
      <c r="A15" s="106">
        <v>11</v>
      </c>
      <c r="B15" s="124" t="s">
        <v>21</v>
      </c>
      <c r="C15" s="125" t="s">
        <v>35</v>
      </c>
      <c r="D15" s="126" t="s">
        <v>23</v>
      </c>
      <c r="E15" s="126">
        <v>1</v>
      </c>
      <c r="F15" s="127"/>
      <c r="G15" s="128"/>
      <c r="H15" s="128"/>
      <c r="I15" s="163"/>
      <c r="J15" s="164"/>
      <c r="K15" s="165"/>
      <c r="L15" s="166"/>
      <c r="M15" s="167"/>
      <c r="N15" s="168" t="s">
        <v>24</v>
      </c>
      <c r="O15" s="169"/>
      <c r="P15" s="106"/>
      <c r="Q15" s="107"/>
      <c r="R15" s="107"/>
      <c r="W15" s="101"/>
      <c r="X15" s="101"/>
      <c r="Y15" s="107"/>
      <c r="Z15" s="107"/>
    </row>
    <row r="16" ht="36" spans="1:26">
      <c r="A16" s="106">
        <v>12</v>
      </c>
      <c r="B16" s="124" t="s">
        <v>21</v>
      </c>
      <c r="C16" s="129" t="s">
        <v>36</v>
      </c>
      <c r="D16" s="126" t="s">
        <v>37</v>
      </c>
      <c r="E16" s="126">
        <v>1</v>
      </c>
      <c r="F16" s="127"/>
      <c r="G16" s="128"/>
      <c r="H16" s="128"/>
      <c r="I16" s="163"/>
      <c r="J16" s="171"/>
      <c r="K16" s="165"/>
      <c r="L16" s="166"/>
      <c r="M16" s="167"/>
      <c r="N16" s="168" t="s">
        <v>24</v>
      </c>
      <c r="O16" s="169"/>
      <c r="P16" s="106"/>
      <c r="Q16" s="107"/>
      <c r="R16" s="107"/>
      <c r="W16" s="101"/>
      <c r="X16" s="101"/>
      <c r="Y16" s="107"/>
      <c r="Z16" s="107"/>
    </row>
    <row r="17" ht="36" spans="1:26">
      <c r="A17" s="106">
        <v>12</v>
      </c>
      <c r="B17" s="124" t="s">
        <v>21</v>
      </c>
      <c r="C17" s="129" t="s">
        <v>38</v>
      </c>
      <c r="D17" s="126" t="s">
        <v>37</v>
      </c>
      <c r="E17" s="126">
        <v>1</v>
      </c>
      <c r="F17" s="127"/>
      <c r="G17" s="128"/>
      <c r="H17" s="128"/>
      <c r="I17" s="163"/>
      <c r="J17" s="171"/>
      <c r="K17" s="165"/>
      <c r="L17" s="166"/>
      <c r="M17" s="167"/>
      <c r="N17" s="168" t="s">
        <v>24</v>
      </c>
      <c r="O17" s="169"/>
      <c r="P17" s="106"/>
      <c r="Q17" s="107"/>
      <c r="R17" s="107"/>
      <c r="W17" s="101"/>
      <c r="X17" s="101"/>
      <c r="Y17" s="107"/>
      <c r="Z17" s="107"/>
    </row>
    <row r="18" ht="24" spans="1:26">
      <c r="A18" s="106">
        <v>13</v>
      </c>
      <c r="B18" s="130" t="s">
        <v>39</v>
      </c>
      <c r="C18" s="131" t="s">
        <v>40</v>
      </c>
      <c r="D18" s="126" t="s">
        <v>37</v>
      </c>
      <c r="E18" s="126">
        <v>1</v>
      </c>
      <c r="F18" s="127"/>
      <c r="G18" s="128"/>
      <c r="H18" s="128"/>
      <c r="I18" s="163"/>
      <c r="J18" s="164"/>
      <c r="K18" s="165"/>
      <c r="L18" s="172"/>
      <c r="M18" s="173"/>
      <c r="N18" s="170" t="s">
        <v>41</v>
      </c>
      <c r="O18" s="169"/>
      <c r="P18" s="106"/>
      <c r="Q18" s="107"/>
      <c r="R18" s="107"/>
      <c r="W18" s="101"/>
      <c r="X18" s="101"/>
      <c r="Y18" s="107"/>
      <c r="Z18" s="107"/>
    </row>
    <row r="19" ht="24" spans="1:26">
      <c r="A19" s="106">
        <v>14</v>
      </c>
      <c r="B19" s="130" t="s">
        <v>39</v>
      </c>
      <c r="C19" s="129" t="s">
        <v>42</v>
      </c>
      <c r="D19" s="126" t="s">
        <v>37</v>
      </c>
      <c r="E19" s="126">
        <v>1</v>
      </c>
      <c r="F19" s="127"/>
      <c r="G19" s="128"/>
      <c r="H19" s="128"/>
      <c r="I19" s="163"/>
      <c r="J19" s="164"/>
      <c r="K19" s="165"/>
      <c r="L19" s="172"/>
      <c r="M19" s="173"/>
      <c r="N19" s="170" t="s">
        <v>41</v>
      </c>
      <c r="O19" s="169"/>
      <c r="P19" s="106"/>
      <c r="Q19" s="107"/>
      <c r="R19" s="107"/>
      <c r="W19" s="101"/>
      <c r="X19" s="101"/>
      <c r="Y19" s="107"/>
      <c r="Z19" s="107"/>
    </row>
    <row r="20" ht="24" spans="1:26">
      <c r="A20" s="106">
        <v>15</v>
      </c>
      <c r="B20" s="130" t="s">
        <v>39</v>
      </c>
      <c r="C20" s="131" t="s">
        <v>43</v>
      </c>
      <c r="D20" s="126" t="s">
        <v>37</v>
      </c>
      <c r="E20" s="126">
        <v>1</v>
      </c>
      <c r="F20" s="127"/>
      <c r="G20" s="128"/>
      <c r="H20" s="128"/>
      <c r="I20" s="163"/>
      <c r="J20" s="164"/>
      <c r="K20" s="165"/>
      <c r="L20" s="172"/>
      <c r="M20" s="173"/>
      <c r="N20" s="170" t="s">
        <v>41</v>
      </c>
      <c r="O20" s="169"/>
      <c r="P20" s="106"/>
      <c r="Q20" s="107"/>
      <c r="R20" s="107"/>
      <c r="W20" s="101"/>
      <c r="X20" s="101"/>
      <c r="Y20" s="107"/>
      <c r="Z20" s="107"/>
    </row>
    <row r="21" ht="24" spans="1:26">
      <c r="A21" s="106">
        <v>16</v>
      </c>
      <c r="B21" s="130" t="s">
        <v>39</v>
      </c>
      <c r="C21" s="129" t="s">
        <v>44</v>
      </c>
      <c r="D21" s="126" t="s">
        <v>37</v>
      </c>
      <c r="E21" s="126">
        <v>1</v>
      </c>
      <c r="F21" s="127"/>
      <c r="G21" s="128"/>
      <c r="H21" s="128"/>
      <c r="I21" s="163"/>
      <c r="J21" s="164"/>
      <c r="K21" s="165"/>
      <c r="L21" s="172"/>
      <c r="M21" s="173"/>
      <c r="N21" s="170" t="s">
        <v>41</v>
      </c>
      <c r="O21" s="169"/>
      <c r="P21" s="106"/>
      <c r="Q21" s="107"/>
      <c r="R21" s="107"/>
      <c r="W21" s="101"/>
      <c r="X21" s="101"/>
      <c r="Y21" s="107"/>
      <c r="Z21" s="107"/>
    </row>
    <row r="22" ht="24" spans="1:26">
      <c r="A22" s="106">
        <v>17</v>
      </c>
      <c r="B22" s="130" t="s">
        <v>39</v>
      </c>
      <c r="C22" s="131" t="s">
        <v>45</v>
      </c>
      <c r="D22" s="126" t="s">
        <v>37</v>
      </c>
      <c r="E22" s="126">
        <v>1</v>
      </c>
      <c r="F22" s="127"/>
      <c r="G22" s="128"/>
      <c r="H22" s="128"/>
      <c r="I22" s="163"/>
      <c r="J22" s="164"/>
      <c r="K22" s="165"/>
      <c r="L22" s="172"/>
      <c r="M22" s="173"/>
      <c r="N22" s="170" t="s">
        <v>41</v>
      </c>
      <c r="O22" s="168"/>
      <c r="P22" s="106"/>
      <c r="Q22" s="107"/>
      <c r="R22" s="107"/>
      <c r="W22" s="101"/>
      <c r="X22" s="101"/>
      <c r="Y22" s="107"/>
      <c r="Z22" s="107"/>
    </row>
    <row r="23" ht="24" spans="1:26">
      <c r="A23" s="106">
        <v>18</v>
      </c>
      <c r="B23" s="130" t="s">
        <v>39</v>
      </c>
      <c r="C23" s="129" t="s">
        <v>46</v>
      </c>
      <c r="D23" s="126" t="s">
        <v>37</v>
      </c>
      <c r="E23" s="126">
        <v>1</v>
      </c>
      <c r="F23" s="127"/>
      <c r="G23" s="128"/>
      <c r="H23" s="128"/>
      <c r="I23" s="163"/>
      <c r="J23" s="164"/>
      <c r="K23" s="165"/>
      <c r="L23" s="167"/>
      <c r="M23" s="167"/>
      <c r="N23" s="170" t="s">
        <v>41</v>
      </c>
      <c r="O23" s="169"/>
      <c r="P23" s="106"/>
      <c r="Q23" s="107"/>
      <c r="R23" s="107"/>
      <c r="W23" s="101"/>
      <c r="X23" s="101"/>
      <c r="Y23" s="107"/>
      <c r="Z23" s="107"/>
    </row>
    <row r="24" ht="24" spans="1:26">
      <c r="A24" s="106">
        <v>19</v>
      </c>
      <c r="B24" s="130" t="s">
        <v>39</v>
      </c>
      <c r="C24" s="132" t="s">
        <v>47</v>
      </c>
      <c r="D24" s="126" t="s">
        <v>37</v>
      </c>
      <c r="E24" s="126">
        <v>1</v>
      </c>
      <c r="F24" s="127"/>
      <c r="G24" s="128"/>
      <c r="H24" s="128"/>
      <c r="I24" s="163"/>
      <c r="J24" s="164"/>
      <c r="K24" s="165"/>
      <c r="L24" s="174"/>
      <c r="M24" s="175"/>
      <c r="N24" s="170" t="s">
        <v>41</v>
      </c>
      <c r="O24" s="169"/>
      <c r="P24" s="106"/>
      <c r="Q24" s="107"/>
      <c r="R24" s="107"/>
      <c r="W24" s="101"/>
      <c r="X24" s="101"/>
      <c r="Y24" s="107"/>
      <c r="Z24" s="107"/>
    </row>
    <row r="25" ht="72" spans="1:26">
      <c r="A25" s="106">
        <v>20</v>
      </c>
      <c r="B25" s="133" t="s">
        <v>48</v>
      </c>
      <c r="C25" s="131" t="s">
        <v>49</v>
      </c>
      <c r="D25" s="126" t="s">
        <v>23</v>
      </c>
      <c r="E25" s="126">
        <v>1</v>
      </c>
      <c r="F25" s="127"/>
      <c r="G25" s="128"/>
      <c r="H25" s="128"/>
      <c r="I25" s="163"/>
      <c r="J25" s="164"/>
      <c r="K25" s="165"/>
      <c r="L25" s="166"/>
      <c r="M25" s="167"/>
      <c r="N25" s="170" t="s">
        <v>50</v>
      </c>
      <c r="O25" s="169"/>
      <c r="P25" s="106"/>
      <c r="Q25" s="107"/>
      <c r="R25" s="107"/>
      <c r="W25" s="101"/>
      <c r="X25" s="101"/>
      <c r="Y25" s="107"/>
      <c r="Z25" s="107"/>
    </row>
    <row r="26" ht="72" spans="1:26">
      <c r="A26" s="106">
        <v>21</v>
      </c>
      <c r="B26" s="133" t="s">
        <v>48</v>
      </c>
      <c r="C26" s="131" t="s">
        <v>51</v>
      </c>
      <c r="D26" s="126" t="s">
        <v>23</v>
      </c>
      <c r="E26" s="126">
        <v>1</v>
      </c>
      <c r="F26" s="127"/>
      <c r="G26" s="128"/>
      <c r="H26" s="128"/>
      <c r="I26" s="163"/>
      <c r="J26" s="164"/>
      <c r="K26" s="165"/>
      <c r="L26" s="166"/>
      <c r="M26" s="167"/>
      <c r="N26" s="170" t="s">
        <v>50</v>
      </c>
      <c r="O26" s="169"/>
      <c r="P26" s="106"/>
      <c r="Q26" s="107"/>
      <c r="R26" s="107"/>
      <c r="W26" s="101"/>
      <c r="X26" s="101"/>
      <c r="Y26" s="107"/>
      <c r="Z26" s="107"/>
    </row>
    <row r="27" ht="72" spans="1:26">
      <c r="A27" s="106">
        <v>22</v>
      </c>
      <c r="B27" s="133" t="s">
        <v>48</v>
      </c>
      <c r="C27" s="131" t="s">
        <v>52</v>
      </c>
      <c r="D27" s="126" t="s">
        <v>23</v>
      </c>
      <c r="E27" s="126">
        <v>1</v>
      </c>
      <c r="F27" s="127"/>
      <c r="G27" s="128"/>
      <c r="H27" s="128"/>
      <c r="I27" s="163"/>
      <c r="J27" s="164"/>
      <c r="K27" s="165"/>
      <c r="L27" s="166"/>
      <c r="M27" s="167"/>
      <c r="N27" s="170" t="s">
        <v>50</v>
      </c>
      <c r="O27" s="169"/>
      <c r="P27" s="106"/>
      <c r="Q27" s="107"/>
      <c r="R27" s="107"/>
      <c r="W27" s="101"/>
      <c r="X27" s="101"/>
      <c r="Y27" s="107"/>
      <c r="Z27" s="107"/>
    </row>
    <row r="28" ht="72" spans="1:26">
      <c r="A28" s="106">
        <v>23</v>
      </c>
      <c r="B28" s="133" t="s">
        <v>48</v>
      </c>
      <c r="C28" s="131" t="s">
        <v>53</v>
      </c>
      <c r="D28" s="126" t="s">
        <v>23</v>
      </c>
      <c r="E28" s="126">
        <v>1</v>
      </c>
      <c r="F28" s="127"/>
      <c r="G28" s="128"/>
      <c r="H28" s="128"/>
      <c r="I28" s="163"/>
      <c r="J28" s="164"/>
      <c r="K28" s="165"/>
      <c r="L28" s="166"/>
      <c r="M28" s="167"/>
      <c r="N28" s="170" t="s">
        <v>50</v>
      </c>
      <c r="O28" s="169"/>
      <c r="P28" s="106"/>
      <c r="Q28" s="107"/>
      <c r="R28" s="107"/>
      <c r="W28" s="101"/>
      <c r="X28" s="101"/>
      <c r="Y28" s="107"/>
      <c r="Z28" s="107"/>
    </row>
    <row r="29" ht="72" spans="1:26">
      <c r="A29" s="106">
        <v>24</v>
      </c>
      <c r="B29" s="133" t="s">
        <v>48</v>
      </c>
      <c r="C29" s="131" t="s">
        <v>54</v>
      </c>
      <c r="D29" s="126" t="s">
        <v>23</v>
      </c>
      <c r="E29" s="126">
        <v>1</v>
      </c>
      <c r="F29" s="127"/>
      <c r="G29" s="128"/>
      <c r="H29" s="128"/>
      <c r="I29" s="163"/>
      <c r="J29" s="164"/>
      <c r="K29" s="165"/>
      <c r="L29" s="166"/>
      <c r="M29" s="167"/>
      <c r="N29" s="170" t="s">
        <v>50</v>
      </c>
      <c r="O29" s="169"/>
      <c r="P29" s="106"/>
      <c r="Q29" s="107"/>
      <c r="R29" s="107"/>
      <c r="W29" s="101"/>
      <c r="X29" s="101"/>
      <c r="Y29" s="107"/>
      <c r="Z29" s="107"/>
    </row>
    <row r="30" ht="72" spans="1:26">
      <c r="A30" s="106">
        <v>25</v>
      </c>
      <c r="B30" s="133" t="s">
        <v>48</v>
      </c>
      <c r="C30" s="125" t="s">
        <v>55</v>
      </c>
      <c r="D30" s="126" t="s">
        <v>23</v>
      </c>
      <c r="E30" s="126">
        <v>1</v>
      </c>
      <c r="F30" s="127"/>
      <c r="G30" s="128"/>
      <c r="H30" s="128"/>
      <c r="I30" s="163"/>
      <c r="J30" s="164"/>
      <c r="K30" s="165"/>
      <c r="L30" s="166"/>
      <c r="M30" s="167"/>
      <c r="N30" s="170" t="s">
        <v>50</v>
      </c>
      <c r="O30" s="169"/>
      <c r="P30" s="176"/>
      <c r="Q30" s="107"/>
      <c r="R30" s="107"/>
      <c r="W30" s="101"/>
      <c r="X30" s="101"/>
      <c r="Y30" s="107"/>
      <c r="Z30" s="107"/>
    </row>
    <row r="31" ht="72" spans="1:26">
      <c r="A31" s="106">
        <v>26</v>
      </c>
      <c r="B31" s="133" t="s">
        <v>48</v>
      </c>
      <c r="C31" s="131" t="s">
        <v>56</v>
      </c>
      <c r="D31" s="126" t="s">
        <v>23</v>
      </c>
      <c r="E31" s="126">
        <v>1</v>
      </c>
      <c r="F31" s="127"/>
      <c r="G31" s="128"/>
      <c r="H31" s="128"/>
      <c r="I31" s="163"/>
      <c r="J31" s="164"/>
      <c r="K31" s="165"/>
      <c r="L31" s="166"/>
      <c r="M31" s="167"/>
      <c r="N31" s="170" t="s">
        <v>50</v>
      </c>
      <c r="O31" s="177"/>
      <c r="P31" s="103"/>
      <c r="Q31" s="107"/>
      <c r="R31" s="107"/>
      <c r="W31" s="101"/>
      <c r="X31" s="101"/>
      <c r="Y31" s="107"/>
      <c r="Z31" s="107"/>
    </row>
    <row r="32" ht="72" spans="1:26">
      <c r="A32" s="106">
        <v>27</v>
      </c>
      <c r="B32" s="133" t="s">
        <v>48</v>
      </c>
      <c r="C32" s="125" t="s">
        <v>57</v>
      </c>
      <c r="D32" s="126" t="s">
        <v>23</v>
      </c>
      <c r="E32" s="126">
        <v>1</v>
      </c>
      <c r="F32" s="127"/>
      <c r="G32" s="128"/>
      <c r="H32" s="128"/>
      <c r="I32" s="163"/>
      <c r="J32" s="164"/>
      <c r="K32" s="165"/>
      <c r="L32" s="166"/>
      <c r="M32" s="167"/>
      <c r="N32" s="170" t="s">
        <v>50</v>
      </c>
      <c r="O32" s="169"/>
      <c r="P32" s="103"/>
      <c r="Q32" s="107"/>
      <c r="R32" s="107"/>
      <c r="W32" s="101"/>
      <c r="X32" s="101"/>
      <c r="Y32" s="107"/>
      <c r="Z32" s="107"/>
    </row>
    <row r="33" ht="72" spans="1:26">
      <c r="A33" s="106">
        <v>28</v>
      </c>
      <c r="B33" s="133" t="s">
        <v>48</v>
      </c>
      <c r="C33" s="125" t="s">
        <v>58</v>
      </c>
      <c r="D33" s="126" t="s">
        <v>23</v>
      </c>
      <c r="E33" s="126">
        <v>1</v>
      </c>
      <c r="F33" s="127"/>
      <c r="G33" s="128"/>
      <c r="H33" s="128"/>
      <c r="I33" s="163"/>
      <c r="J33" s="164"/>
      <c r="K33" s="165"/>
      <c r="L33" s="166"/>
      <c r="M33" s="167"/>
      <c r="N33" s="170" t="s">
        <v>50</v>
      </c>
      <c r="O33" s="169"/>
      <c r="P33" s="103"/>
      <c r="Q33" s="107"/>
      <c r="R33" s="107"/>
      <c r="W33" s="101"/>
      <c r="X33" s="101"/>
      <c r="Y33" s="107"/>
      <c r="Z33" s="107"/>
    </row>
    <row r="34" ht="72" spans="1:26">
      <c r="A34" s="106">
        <v>29</v>
      </c>
      <c r="B34" s="133" t="s">
        <v>48</v>
      </c>
      <c r="C34" s="125" t="s">
        <v>59</v>
      </c>
      <c r="D34" s="126" t="s">
        <v>23</v>
      </c>
      <c r="E34" s="126">
        <v>1</v>
      </c>
      <c r="F34" s="127"/>
      <c r="G34" s="128"/>
      <c r="H34" s="128"/>
      <c r="I34" s="163"/>
      <c r="J34" s="164"/>
      <c r="K34" s="165"/>
      <c r="L34" s="166"/>
      <c r="M34" s="167"/>
      <c r="N34" s="170" t="s">
        <v>50</v>
      </c>
      <c r="O34" s="169"/>
      <c r="P34" s="103"/>
      <c r="Q34" s="107"/>
      <c r="R34" s="107"/>
      <c r="W34" s="101"/>
      <c r="X34" s="101"/>
      <c r="Y34" s="107"/>
      <c r="Z34" s="107"/>
    </row>
    <row r="35" ht="72" spans="1:26">
      <c r="A35" s="106">
        <v>30</v>
      </c>
      <c r="B35" s="133" t="s">
        <v>48</v>
      </c>
      <c r="C35" s="125" t="s">
        <v>60</v>
      </c>
      <c r="D35" s="126" t="s">
        <v>23</v>
      </c>
      <c r="E35" s="126">
        <v>1</v>
      </c>
      <c r="F35" s="127"/>
      <c r="G35" s="128"/>
      <c r="H35" s="128"/>
      <c r="I35" s="163"/>
      <c r="J35" s="164"/>
      <c r="K35" s="165"/>
      <c r="L35" s="166"/>
      <c r="M35" s="167"/>
      <c r="N35" s="170" t="s">
        <v>50</v>
      </c>
      <c r="O35" s="169"/>
      <c r="P35" s="103"/>
      <c r="Q35" s="107"/>
      <c r="R35" s="107"/>
      <c r="W35" s="101"/>
      <c r="X35" s="101"/>
      <c r="Y35" s="107"/>
      <c r="Z35" s="107"/>
    </row>
    <row r="36" s="103" customFormat="1" ht="60" spans="1:15">
      <c r="A36" s="106">
        <v>31</v>
      </c>
      <c r="B36" s="133" t="s">
        <v>61</v>
      </c>
      <c r="C36" s="131" t="s">
        <v>62</v>
      </c>
      <c r="D36" s="126" t="s">
        <v>23</v>
      </c>
      <c r="E36" s="126">
        <v>1</v>
      </c>
      <c r="F36" s="127"/>
      <c r="G36" s="128"/>
      <c r="H36" s="128"/>
      <c r="I36" s="163"/>
      <c r="J36" s="164"/>
      <c r="K36" s="165"/>
      <c r="L36" s="166"/>
      <c r="M36" s="167"/>
      <c r="N36" s="169" t="s">
        <v>63</v>
      </c>
      <c r="O36" s="169"/>
    </row>
    <row r="37" ht="60" spans="1:26">
      <c r="A37" s="106">
        <v>32</v>
      </c>
      <c r="B37" s="133" t="s">
        <v>61</v>
      </c>
      <c r="C37" s="125" t="s">
        <v>64</v>
      </c>
      <c r="D37" s="126" t="s">
        <v>23</v>
      </c>
      <c r="E37" s="126">
        <v>1</v>
      </c>
      <c r="F37" s="127"/>
      <c r="G37" s="128"/>
      <c r="H37" s="128"/>
      <c r="I37" s="163"/>
      <c r="J37" s="164"/>
      <c r="K37" s="165"/>
      <c r="L37" s="166"/>
      <c r="M37" s="167"/>
      <c r="N37" s="169" t="s">
        <v>63</v>
      </c>
      <c r="O37" s="169"/>
      <c r="P37" s="103"/>
      <c r="Q37" s="107"/>
      <c r="R37" s="107"/>
      <c r="Y37" s="107"/>
      <c r="Z37" s="107"/>
    </row>
    <row r="38" ht="60" spans="1:26">
      <c r="A38" s="106">
        <v>33</v>
      </c>
      <c r="B38" s="133" t="s">
        <v>61</v>
      </c>
      <c r="C38" s="131" t="s">
        <v>65</v>
      </c>
      <c r="D38" s="126" t="s">
        <v>23</v>
      </c>
      <c r="E38" s="126">
        <v>1</v>
      </c>
      <c r="F38" s="127"/>
      <c r="G38" s="128"/>
      <c r="H38" s="128"/>
      <c r="I38" s="163"/>
      <c r="J38" s="164"/>
      <c r="K38" s="165"/>
      <c r="L38" s="166"/>
      <c r="M38" s="167"/>
      <c r="N38" s="169" t="s">
        <v>63</v>
      </c>
      <c r="O38" s="169"/>
      <c r="P38" s="103"/>
      <c r="Q38" s="107"/>
      <c r="R38" s="107"/>
      <c r="Y38" s="107"/>
      <c r="Z38" s="107"/>
    </row>
    <row r="39" ht="60" spans="1:26">
      <c r="A39" s="106">
        <v>33</v>
      </c>
      <c r="B39" s="133" t="s">
        <v>61</v>
      </c>
      <c r="C39" s="131" t="s">
        <v>66</v>
      </c>
      <c r="D39" s="126" t="s">
        <v>23</v>
      </c>
      <c r="E39" s="126">
        <v>1</v>
      </c>
      <c r="F39" s="127"/>
      <c r="G39" s="128"/>
      <c r="H39" s="128"/>
      <c r="I39" s="163"/>
      <c r="J39" s="164"/>
      <c r="K39" s="165"/>
      <c r="L39" s="166"/>
      <c r="M39" s="167"/>
      <c r="N39" s="169" t="s">
        <v>63</v>
      </c>
      <c r="O39" s="169"/>
      <c r="P39" s="103"/>
      <c r="Q39" s="107"/>
      <c r="R39" s="107"/>
      <c r="Y39" s="107"/>
      <c r="Z39" s="107"/>
    </row>
    <row r="40" ht="60" spans="1:26">
      <c r="A40" s="106">
        <v>34</v>
      </c>
      <c r="B40" s="133" t="s">
        <v>61</v>
      </c>
      <c r="C40" s="134" t="s">
        <v>67</v>
      </c>
      <c r="D40" s="126" t="s">
        <v>23</v>
      </c>
      <c r="E40" s="126">
        <v>1</v>
      </c>
      <c r="F40" s="127"/>
      <c r="G40" s="128"/>
      <c r="H40" s="128"/>
      <c r="I40" s="163"/>
      <c r="J40" s="164"/>
      <c r="K40" s="165"/>
      <c r="L40" s="166"/>
      <c r="M40" s="167"/>
      <c r="N40" s="169" t="s">
        <v>68</v>
      </c>
      <c r="O40" s="170"/>
      <c r="P40" s="103"/>
      <c r="Q40" s="107"/>
      <c r="R40" s="107"/>
      <c r="W40" s="101"/>
      <c r="X40" s="101"/>
      <c r="Y40" s="107"/>
      <c r="Z40" s="107"/>
    </row>
    <row r="41" ht="48" spans="1:26">
      <c r="A41" s="106">
        <v>35</v>
      </c>
      <c r="B41" s="133" t="s">
        <v>69</v>
      </c>
      <c r="C41" s="131" t="s">
        <v>70</v>
      </c>
      <c r="D41" s="126" t="s">
        <v>71</v>
      </c>
      <c r="E41" s="126">
        <v>1</v>
      </c>
      <c r="F41" s="127"/>
      <c r="G41" s="128"/>
      <c r="H41" s="128"/>
      <c r="I41" s="163"/>
      <c r="J41" s="164"/>
      <c r="K41" s="165"/>
      <c r="L41" s="166"/>
      <c r="M41" s="167"/>
      <c r="N41" s="170" t="s">
        <v>72</v>
      </c>
      <c r="O41" s="169"/>
      <c r="Q41" s="107"/>
      <c r="R41" s="107"/>
      <c r="W41" s="101"/>
      <c r="X41" s="101"/>
      <c r="Y41" s="107"/>
      <c r="Z41" s="107"/>
    </row>
    <row r="42" ht="48" spans="1:26">
      <c r="A42" s="106">
        <v>36</v>
      </c>
      <c r="B42" s="133" t="s">
        <v>69</v>
      </c>
      <c r="C42" s="131" t="s">
        <v>73</v>
      </c>
      <c r="D42" s="126" t="s">
        <v>71</v>
      </c>
      <c r="E42" s="126">
        <v>1</v>
      </c>
      <c r="F42" s="127"/>
      <c r="G42" s="128"/>
      <c r="H42" s="128"/>
      <c r="I42" s="163"/>
      <c r="J42" s="164"/>
      <c r="K42" s="165"/>
      <c r="L42" s="166"/>
      <c r="M42" s="167"/>
      <c r="N42" s="170" t="s">
        <v>72</v>
      </c>
      <c r="O42" s="169"/>
      <c r="P42" s="103"/>
      <c r="Q42" s="107"/>
      <c r="R42" s="107"/>
      <c r="W42" s="101"/>
      <c r="X42" s="101"/>
      <c r="Y42" s="107"/>
      <c r="Z42" s="107"/>
    </row>
    <row r="43" ht="53.4" customHeight="1" spans="1:26">
      <c r="A43" s="106">
        <v>37</v>
      </c>
      <c r="B43" s="124" t="s">
        <v>74</v>
      </c>
      <c r="C43" s="135" t="s">
        <v>75</v>
      </c>
      <c r="D43" s="126" t="s">
        <v>71</v>
      </c>
      <c r="E43" s="126">
        <v>1</v>
      </c>
      <c r="F43" s="127"/>
      <c r="G43" s="128"/>
      <c r="H43" s="128"/>
      <c r="I43" s="163"/>
      <c r="J43" s="164"/>
      <c r="K43" s="165"/>
      <c r="L43" s="166"/>
      <c r="M43" s="167"/>
      <c r="N43" s="169" t="s">
        <v>76</v>
      </c>
      <c r="O43" s="170"/>
      <c r="P43" s="103"/>
      <c r="Q43" s="107"/>
      <c r="R43" s="107"/>
      <c r="W43" s="101"/>
      <c r="X43" s="101"/>
      <c r="Y43" s="107"/>
      <c r="Z43" s="107"/>
    </row>
    <row r="44" ht="53.4" customHeight="1" spans="1:26">
      <c r="A44" s="106">
        <v>37</v>
      </c>
      <c r="B44" s="124" t="s">
        <v>77</v>
      </c>
      <c r="C44" s="135" t="s">
        <v>78</v>
      </c>
      <c r="D44" s="126" t="s">
        <v>71</v>
      </c>
      <c r="E44" s="126">
        <v>1</v>
      </c>
      <c r="F44" s="127"/>
      <c r="G44" s="128"/>
      <c r="H44" s="128"/>
      <c r="I44" s="163"/>
      <c r="J44" s="164"/>
      <c r="K44" s="165"/>
      <c r="L44" s="166"/>
      <c r="M44" s="167"/>
      <c r="N44" s="169" t="s">
        <v>76</v>
      </c>
      <c r="O44" s="170"/>
      <c r="P44" s="103"/>
      <c r="Q44" s="107"/>
      <c r="R44" s="107"/>
      <c r="W44" s="101"/>
      <c r="X44" s="101"/>
      <c r="Y44" s="107"/>
      <c r="Z44" s="107"/>
    </row>
    <row r="45" ht="36" spans="1:26">
      <c r="A45" s="106">
        <v>38</v>
      </c>
      <c r="B45" s="124" t="s">
        <v>77</v>
      </c>
      <c r="C45" s="135" t="s">
        <v>79</v>
      </c>
      <c r="D45" s="126" t="s">
        <v>71</v>
      </c>
      <c r="E45" s="126">
        <v>1</v>
      </c>
      <c r="F45" s="127"/>
      <c r="G45" s="128"/>
      <c r="H45" s="128"/>
      <c r="I45" s="163"/>
      <c r="J45" s="164"/>
      <c r="K45" s="165"/>
      <c r="L45" s="166"/>
      <c r="M45" s="167"/>
      <c r="N45" s="169" t="s">
        <v>76</v>
      </c>
      <c r="O45" s="170"/>
      <c r="Q45" s="107"/>
      <c r="R45" s="107"/>
      <c r="W45" s="101"/>
      <c r="X45" s="101"/>
      <c r="Y45" s="107"/>
      <c r="Z45" s="107"/>
    </row>
    <row r="46" ht="36" spans="1:26">
      <c r="A46" s="106">
        <v>39</v>
      </c>
      <c r="B46" s="124" t="s">
        <v>77</v>
      </c>
      <c r="C46" s="135" t="s">
        <v>80</v>
      </c>
      <c r="D46" s="126" t="s">
        <v>71</v>
      </c>
      <c r="E46" s="126">
        <v>1</v>
      </c>
      <c r="F46" s="127"/>
      <c r="G46" s="128"/>
      <c r="H46" s="128"/>
      <c r="I46" s="163"/>
      <c r="J46" s="164"/>
      <c r="K46" s="165"/>
      <c r="L46" s="166"/>
      <c r="M46" s="167"/>
      <c r="N46" s="169" t="s">
        <v>76</v>
      </c>
      <c r="O46" s="170"/>
      <c r="P46" s="106"/>
      <c r="Q46" s="107"/>
      <c r="R46" s="107"/>
      <c r="W46" s="101"/>
      <c r="X46" s="101"/>
      <c r="Y46" s="107"/>
      <c r="Z46" s="107"/>
    </row>
    <row r="47" ht="36" spans="1:26">
      <c r="A47" s="106">
        <v>40</v>
      </c>
      <c r="B47" s="124" t="s">
        <v>77</v>
      </c>
      <c r="C47" s="135" t="s">
        <v>81</v>
      </c>
      <c r="D47" s="126" t="s">
        <v>71</v>
      </c>
      <c r="E47" s="126">
        <v>1</v>
      </c>
      <c r="F47" s="127"/>
      <c r="G47" s="128"/>
      <c r="H47" s="128"/>
      <c r="I47" s="163"/>
      <c r="J47" s="164"/>
      <c r="K47" s="165"/>
      <c r="L47" s="166"/>
      <c r="M47" s="167"/>
      <c r="N47" s="169" t="s">
        <v>76</v>
      </c>
      <c r="O47" s="170"/>
      <c r="P47" s="106"/>
      <c r="Q47" s="107"/>
      <c r="R47" s="107"/>
      <c r="W47" s="101"/>
      <c r="X47" s="101"/>
      <c r="Y47" s="107"/>
      <c r="Z47" s="107"/>
    </row>
    <row r="48" ht="36" spans="1:26">
      <c r="A48" s="106">
        <v>41</v>
      </c>
      <c r="B48" s="136" t="s">
        <v>82</v>
      </c>
      <c r="C48" s="131" t="s">
        <v>83</v>
      </c>
      <c r="D48" s="126" t="s">
        <v>23</v>
      </c>
      <c r="E48" s="126">
        <v>1</v>
      </c>
      <c r="F48" s="127"/>
      <c r="G48" s="128"/>
      <c r="H48" s="128"/>
      <c r="I48" s="163"/>
      <c r="J48" s="164"/>
      <c r="K48" s="165"/>
      <c r="L48" s="166"/>
      <c r="M48" s="167"/>
      <c r="N48" s="170" t="s">
        <v>84</v>
      </c>
      <c r="O48" s="169"/>
      <c r="P48" s="106"/>
      <c r="Q48" s="107"/>
      <c r="R48" s="107"/>
      <c r="W48" s="101"/>
      <c r="X48" s="101"/>
      <c r="Y48" s="107"/>
      <c r="Z48" s="107"/>
    </row>
    <row r="49" ht="36" spans="1:26">
      <c r="A49" s="106">
        <v>41</v>
      </c>
      <c r="B49" s="136" t="s">
        <v>85</v>
      </c>
      <c r="C49" s="131" t="s">
        <v>86</v>
      </c>
      <c r="D49" s="126" t="s">
        <v>23</v>
      </c>
      <c r="E49" s="126">
        <v>1</v>
      </c>
      <c r="F49" s="127"/>
      <c r="G49" s="128"/>
      <c r="H49" s="128"/>
      <c r="I49" s="163"/>
      <c r="J49" s="164"/>
      <c r="K49" s="165"/>
      <c r="L49" s="166"/>
      <c r="M49" s="167"/>
      <c r="N49" s="170" t="s">
        <v>84</v>
      </c>
      <c r="O49" s="169"/>
      <c r="P49" s="106"/>
      <c r="Q49" s="107"/>
      <c r="R49" s="107"/>
      <c r="W49" s="101"/>
      <c r="X49" s="101"/>
      <c r="Y49" s="107"/>
      <c r="Z49" s="107"/>
    </row>
    <row r="50" s="104" customFormat="1" ht="36" spans="1:17">
      <c r="A50" s="106">
        <v>42</v>
      </c>
      <c r="B50" s="137" t="s">
        <v>87</v>
      </c>
      <c r="C50" s="125" t="s">
        <v>88</v>
      </c>
      <c r="D50" s="137" t="s">
        <v>23</v>
      </c>
      <c r="E50" s="126">
        <v>1</v>
      </c>
      <c r="F50" s="127"/>
      <c r="G50" s="128"/>
      <c r="H50" s="128"/>
      <c r="I50" s="163"/>
      <c r="J50" s="164"/>
      <c r="K50" s="165"/>
      <c r="L50" s="166"/>
      <c r="M50" s="166"/>
      <c r="N50" s="178" t="s">
        <v>89</v>
      </c>
      <c r="O50" s="169"/>
      <c r="P50" s="103"/>
      <c r="Q50" s="107"/>
    </row>
    <row r="51" ht="25.2" customHeight="1" spans="1:26">
      <c r="A51" s="106">
        <v>43</v>
      </c>
      <c r="B51" s="136" t="s">
        <v>90</v>
      </c>
      <c r="C51" s="131" t="s">
        <v>91</v>
      </c>
      <c r="D51" s="126" t="s">
        <v>92</v>
      </c>
      <c r="E51" s="126">
        <v>1</v>
      </c>
      <c r="F51" s="127"/>
      <c r="G51" s="128"/>
      <c r="H51" s="128"/>
      <c r="I51" s="163"/>
      <c r="J51" s="164"/>
      <c r="K51" s="165"/>
      <c r="L51" s="166"/>
      <c r="M51" s="167"/>
      <c r="N51" s="170" t="s">
        <v>93</v>
      </c>
      <c r="O51" s="169"/>
      <c r="P51" s="106"/>
      <c r="Q51" s="107"/>
      <c r="R51" s="107"/>
      <c r="W51" s="101"/>
      <c r="X51" s="101"/>
      <c r="Y51" s="107"/>
      <c r="Z51" s="107"/>
    </row>
    <row r="52" spans="1:26">
      <c r="A52" s="106">
        <v>44</v>
      </c>
      <c r="B52" s="136" t="s">
        <v>94</v>
      </c>
      <c r="C52" s="131" t="s">
        <v>95</v>
      </c>
      <c r="D52" s="126" t="s">
        <v>96</v>
      </c>
      <c r="E52" s="126">
        <v>1</v>
      </c>
      <c r="F52" s="127"/>
      <c r="G52" s="128"/>
      <c r="H52" s="128"/>
      <c r="I52" s="163"/>
      <c r="J52" s="164"/>
      <c r="K52" s="165"/>
      <c r="L52" s="166"/>
      <c r="M52" s="167"/>
      <c r="N52" s="170" t="s">
        <v>97</v>
      </c>
      <c r="O52" s="169"/>
      <c r="P52" s="106"/>
      <c r="Q52" s="107"/>
      <c r="R52" s="107"/>
      <c r="W52" s="101"/>
      <c r="X52" s="101"/>
      <c r="Y52" s="107"/>
      <c r="Z52" s="107"/>
    </row>
    <row r="53" spans="1:26">
      <c r="A53" s="106">
        <v>45</v>
      </c>
      <c r="B53" s="136" t="s">
        <v>98</v>
      </c>
      <c r="C53" s="131" t="s">
        <v>99</v>
      </c>
      <c r="D53" s="126" t="s">
        <v>100</v>
      </c>
      <c r="E53" s="126">
        <v>1</v>
      </c>
      <c r="F53" s="127"/>
      <c r="G53" s="128"/>
      <c r="H53" s="128"/>
      <c r="I53" s="163"/>
      <c r="J53" s="164"/>
      <c r="K53" s="165"/>
      <c r="L53" s="166"/>
      <c r="M53" s="167"/>
      <c r="N53" s="170"/>
      <c r="O53" s="169"/>
      <c r="P53" s="106"/>
      <c r="Q53" s="107"/>
      <c r="R53" s="107"/>
      <c r="W53" s="101"/>
      <c r="X53" s="101"/>
      <c r="Y53" s="107"/>
      <c r="Z53" s="107"/>
    </row>
    <row r="54" s="105" customFormat="1" ht="13.5" spans="1:22">
      <c r="A54" s="106">
        <v>46</v>
      </c>
      <c r="B54" s="138" t="s">
        <v>101</v>
      </c>
      <c r="C54" s="131" t="s">
        <v>101</v>
      </c>
      <c r="D54" s="126" t="s">
        <v>102</v>
      </c>
      <c r="E54" s="126">
        <v>1</v>
      </c>
      <c r="F54" s="127"/>
      <c r="G54" s="128"/>
      <c r="H54" s="128"/>
      <c r="I54" s="163"/>
      <c r="J54" s="164"/>
      <c r="K54" s="165"/>
      <c r="L54" s="166"/>
      <c r="M54" s="167"/>
      <c r="N54" s="178" t="s">
        <v>89</v>
      </c>
      <c r="O54" s="179"/>
      <c r="P54" s="103"/>
      <c r="Q54" s="107"/>
      <c r="R54" s="192"/>
      <c r="S54" s="193"/>
      <c r="T54" s="194"/>
      <c r="U54" s="194"/>
      <c r="V54" s="194"/>
    </row>
    <row r="55" ht="72" spans="1:26">
      <c r="A55" s="106">
        <v>47</v>
      </c>
      <c r="B55" s="139" t="s">
        <v>103</v>
      </c>
      <c r="C55" s="140" t="s">
        <v>104</v>
      </c>
      <c r="D55" s="126" t="s">
        <v>71</v>
      </c>
      <c r="E55" s="126">
        <v>1</v>
      </c>
      <c r="F55" s="127"/>
      <c r="G55" s="128"/>
      <c r="H55" s="128"/>
      <c r="I55" s="163"/>
      <c r="J55" s="164"/>
      <c r="K55" s="165"/>
      <c r="L55" s="174"/>
      <c r="M55" s="167"/>
      <c r="N55" s="170" t="s">
        <v>72</v>
      </c>
      <c r="O55" s="169"/>
      <c r="P55" s="106"/>
      <c r="Q55" s="107"/>
      <c r="R55" s="107"/>
      <c r="Y55" s="107"/>
      <c r="Z55" s="107"/>
    </row>
    <row r="56" ht="72" spans="1:26">
      <c r="A56" s="106">
        <v>48</v>
      </c>
      <c r="B56" s="139" t="s">
        <v>103</v>
      </c>
      <c r="C56" s="131" t="s">
        <v>105</v>
      </c>
      <c r="D56" s="126" t="s">
        <v>71</v>
      </c>
      <c r="E56" s="126">
        <v>1</v>
      </c>
      <c r="F56" s="127"/>
      <c r="G56" s="128"/>
      <c r="H56" s="128"/>
      <c r="I56" s="163"/>
      <c r="J56" s="164"/>
      <c r="K56" s="165"/>
      <c r="L56" s="174"/>
      <c r="M56" s="167"/>
      <c r="N56" s="170" t="s">
        <v>72</v>
      </c>
      <c r="O56" s="169"/>
      <c r="P56" s="106"/>
      <c r="Q56" s="107"/>
      <c r="R56" s="107"/>
      <c r="Y56" s="107"/>
      <c r="Z56" s="107"/>
    </row>
    <row r="57" ht="46.2" customHeight="1" spans="1:26">
      <c r="A57" s="106">
        <v>49</v>
      </c>
      <c r="B57" s="133" t="s">
        <v>106</v>
      </c>
      <c r="C57" s="131" t="s">
        <v>107</v>
      </c>
      <c r="D57" s="126" t="s">
        <v>23</v>
      </c>
      <c r="E57" s="126">
        <v>1</v>
      </c>
      <c r="F57" s="127"/>
      <c r="G57" s="128"/>
      <c r="H57" s="128"/>
      <c r="I57" s="163"/>
      <c r="J57" s="164"/>
      <c r="K57" s="165"/>
      <c r="L57" s="166"/>
      <c r="M57" s="167"/>
      <c r="N57" s="170" t="s">
        <v>41</v>
      </c>
      <c r="O57" s="180"/>
      <c r="P57" s="106"/>
      <c r="Q57" s="107"/>
      <c r="R57" s="107"/>
      <c r="Y57" s="107"/>
      <c r="Z57" s="107"/>
    </row>
    <row r="58" ht="40.2" customHeight="1" spans="1:26">
      <c r="A58" s="106">
        <v>50</v>
      </c>
      <c r="B58" s="133" t="s">
        <v>108</v>
      </c>
      <c r="C58" s="131" t="s">
        <v>109</v>
      </c>
      <c r="D58" s="126" t="s">
        <v>23</v>
      </c>
      <c r="E58" s="126">
        <v>1</v>
      </c>
      <c r="F58" s="127"/>
      <c r="G58" s="128"/>
      <c r="H58" s="128"/>
      <c r="I58" s="163"/>
      <c r="J58" s="164"/>
      <c r="K58" s="165"/>
      <c r="L58" s="166"/>
      <c r="M58" s="167"/>
      <c r="N58" s="170" t="s">
        <v>41</v>
      </c>
      <c r="O58" s="169"/>
      <c r="P58" s="106"/>
      <c r="Q58" s="107"/>
      <c r="R58" s="107"/>
      <c r="Y58" s="107"/>
      <c r="Z58" s="107"/>
    </row>
    <row r="59" s="103" customFormat="1" ht="36.6" customHeight="1" spans="1:24">
      <c r="A59" s="106">
        <v>51</v>
      </c>
      <c r="B59" s="133" t="s">
        <v>110</v>
      </c>
      <c r="C59" s="131" t="s">
        <v>111</v>
      </c>
      <c r="D59" s="126" t="s">
        <v>92</v>
      </c>
      <c r="E59" s="126">
        <v>1</v>
      </c>
      <c r="F59" s="127"/>
      <c r="G59" s="128"/>
      <c r="H59" s="128"/>
      <c r="I59" s="163"/>
      <c r="J59" s="164"/>
      <c r="K59" s="165"/>
      <c r="L59" s="166"/>
      <c r="M59" s="167"/>
      <c r="N59" s="170" t="s">
        <v>41</v>
      </c>
      <c r="O59" s="169"/>
      <c r="P59" s="106"/>
      <c r="W59" s="106"/>
      <c r="X59" s="106"/>
    </row>
    <row r="60" s="103" customFormat="1" ht="36.6" customHeight="1" spans="1:24">
      <c r="A60" s="106">
        <v>52</v>
      </c>
      <c r="B60" s="133" t="s">
        <v>112</v>
      </c>
      <c r="C60" s="131" t="s">
        <v>113</v>
      </c>
      <c r="D60" s="126"/>
      <c r="E60" s="126">
        <v>1</v>
      </c>
      <c r="F60" s="127"/>
      <c r="G60" s="128"/>
      <c r="H60" s="128"/>
      <c r="I60" s="163"/>
      <c r="J60" s="164"/>
      <c r="K60" s="165"/>
      <c r="L60" s="166"/>
      <c r="M60" s="167"/>
      <c r="N60" s="170" t="s">
        <v>41</v>
      </c>
      <c r="O60" s="169"/>
      <c r="P60" s="106"/>
      <c r="W60" s="106"/>
      <c r="X60" s="106"/>
    </row>
    <row r="61" ht="24" spans="1:26">
      <c r="A61" s="106">
        <v>53</v>
      </c>
      <c r="B61" s="133" t="s">
        <v>114</v>
      </c>
      <c r="C61" s="131" t="s">
        <v>115</v>
      </c>
      <c r="D61" s="126"/>
      <c r="E61" s="126">
        <v>1</v>
      </c>
      <c r="F61" s="127"/>
      <c r="G61" s="128"/>
      <c r="H61" s="128"/>
      <c r="I61" s="163"/>
      <c r="J61" s="164"/>
      <c r="K61" s="165"/>
      <c r="L61" s="166"/>
      <c r="M61" s="167"/>
      <c r="N61" s="170" t="s">
        <v>41</v>
      </c>
      <c r="O61" s="181"/>
      <c r="P61" s="106"/>
      <c r="Q61" s="107"/>
      <c r="R61" s="107"/>
      <c r="W61" s="101"/>
      <c r="X61" s="101"/>
      <c r="Y61" s="107"/>
      <c r="Z61" s="107"/>
    </row>
    <row r="62" ht="24" spans="1:26">
      <c r="A62" s="106">
        <v>54</v>
      </c>
      <c r="B62" s="133" t="s">
        <v>114</v>
      </c>
      <c r="C62" s="131" t="s">
        <v>116</v>
      </c>
      <c r="D62" s="126"/>
      <c r="E62" s="126">
        <v>1</v>
      </c>
      <c r="F62" s="127"/>
      <c r="G62" s="127"/>
      <c r="H62" s="127"/>
      <c r="I62" s="163"/>
      <c r="J62" s="182"/>
      <c r="K62" s="183"/>
      <c r="L62" s="167"/>
      <c r="M62" s="184"/>
      <c r="N62" s="185" t="s">
        <v>41</v>
      </c>
      <c r="O62" s="181"/>
      <c r="P62" s="126"/>
      <c r="Q62" s="107"/>
      <c r="R62" s="107"/>
      <c r="W62" s="101"/>
      <c r="X62" s="101"/>
      <c r="Y62" s="107"/>
      <c r="Z62" s="107"/>
    </row>
    <row r="63" ht="24" spans="1:26">
      <c r="A63" s="106">
        <v>55</v>
      </c>
      <c r="B63" s="136" t="s">
        <v>117</v>
      </c>
      <c r="C63" s="141" t="s">
        <v>116</v>
      </c>
      <c r="D63" s="142"/>
      <c r="E63" s="126">
        <v>1</v>
      </c>
      <c r="F63" s="143"/>
      <c r="G63" s="143"/>
      <c r="H63" s="143"/>
      <c r="I63" s="186"/>
      <c r="J63" s="187"/>
      <c r="K63" s="188"/>
      <c r="L63" s="189"/>
      <c r="M63" s="190"/>
      <c r="N63" s="191" t="s">
        <v>41</v>
      </c>
      <c r="O63" s="181"/>
      <c r="P63" s="142"/>
      <c r="Q63" s="107"/>
      <c r="R63" s="107"/>
      <c r="W63" s="101"/>
      <c r="X63" s="101"/>
      <c r="Y63" s="107"/>
      <c r="Z63" s="107"/>
    </row>
    <row r="246" spans="26:26">
      <c r="Z246" s="101">
        <v>0</v>
      </c>
    </row>
  </sheetData>
  <pageMargins left="0.7" right="0.7" top="0.75" bottom="0.75" header="0.3" footer="0.3"/>
  <pageSetup paperSize="9" orientation="portrait" horizontalDpi="1200" verticalDpi="1200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2"/>
  <sheetViews>
    <sheetView tabSelected="1" workbookViewId="0">
      <selection activeCell="J27" sqref="J27"/>
    </sheetView>
  </sheetViews>
  <sheetFormatPr defaultColWidth="9" defaultRowHeight="13.5" outlineLevelCol="5"/>
  <cols>
    <col min="2" max="4" width="13.8916666666667" customWidth="1"/>
    <col min="5" max="6" width="17.8916666666667" customWidth="1"/>
  </cols>
  <sheetData>
    <row r="2" spans="1:6">
      <c r="A2" s="95" t="s">
        <v>118</v>
      </c>
      <c r="B2" s="95" t="s">
        <v>119</v>
      </c>
      <c r="C2" s="95" t="s">
        <v>120</v>
      </c>
      <c r="D2" s="96" t="s">
        <v>121</v>
      </c>
      <c r="E2" s="97" t="s">
        <v>122</v>
      </c>
      <c r="F2" s="97" t="s">
        <v>121</v>
      </c>
    </row>
    <row r="3" spans="1:6">
      <c r="A3" s="98">
        <v>1</v>
      </c>
      <c r="B3" s="98">
        <v>2.5</v>
      </c>
      <c r="C3" s="98">
        <f t="shared" ref="C3:C32" si="0">B3*(A3+1)</f>
        <v>5</v>
      </c>
      <c r="D3" s="6">
        <f>C3</f>
        <v>5</v>
      </c>
      <c r="E3" s="99">
        <v>10</v>
      </c>
      <c r="F3" s="99">
        <f>D3+(E3*1)</f>
        <v>15</v>
      </c>
    </row>
    <row r="4" spans="1:6">
      <c r="A4" s="98">
        <v>2</v>
      </c>
      <c r="B4" s="98">
        <v>2.5</v>
      </c>
      <c r="C4" s="98">
        <f t="shared" si="0"/>
        <v>7.5</v>
      </c>
      <c r="D4" s="6">
        <f>C3+C4</f>
        <v>12.5</v>
      </c>
      <c r="E4" s="99">
        <v>10</v>
      </c>
      <c r="F4" s="99">
        <f t="shared" ref="F4:F32" si="1">D4+E4*A4</f>
        <v>32.5</v>
      </c>
    </row>
    <row r="5" spans="1:6">
      <c r="A5" s="98">
        <v>3</v>
      </c>
      <c r="B5" s="98">
        <v>2.5</v>
      </c>
      <c r="C5" s="98">
        <f t="shared" si="0"/>
        <v>10</v>
      </c>
      <c r="D5" s="6">
        <f>C3+C4+C5</f>
        <v>22.5</v>
      </c>
      <c r="E5" s="99">
        <v>10</v>
      </c>
      <c r="F5" s="99">
        <f t="shared" si="1"/>
        <v>52.5</v>
      </c>
    </row>
    <row r="6" spans="1:6">
      <c r="A6" s="98">
        <v>4</v>
      </c>
      <c r="B6" s="98">
        <v>2.5</v>
      </c>
      <c r="C6" s="98">
        <f t="shared" si="0"/>
        <v>12.5</v>
      </c>
      <c r="D6" s="6">
        <f>C3+C4+C5+C6</f>
        <v>35</v>
      </c>
      <c r="E6" s="99">
        <v>10</v>
      </c>
      <c r="F6" s="99">
        <f t="shared" si="1"/>
        <v>75</v>
      </c>
    </row>
    <row r="7" spans="1:6">
      <c r="A7" s="98">
        <v>5</v>
      </c>
      <c r="B7" s="98">
        <v>2.5</v>
      </c>
      <c r="C7" s="98">
        <f t="shared" si="0"/>
        <v>15</v>
      </c>
      <c r="D7" s="6">
        <f>C7+C6+C5+C4+C3</f>
        <v>50</v>
      </c>
      <c r="E7" s="99">
        <v>10</v>
      </c>
      <c r="F7" s="99">
        <f t="shared" si="1"/>
        <v>100</v>
      </c>
    </row>
    <row r="8" spans="1:6">
      <c r="A8" s="98">
        <v>6</v>
      </c>
      <c r="B8" s="98">
        <v>2.5</v>
      </c>
      <c r="C8" s="98">
        <f t="shared" si="0"/>
        <v>17.5</v>
      </c>
      <c r="D8" s="6">
        <f>C8+C7+C6+C5+C4+C3</f>
        <v>67.5</v>
      </c>
      <c r="E8" s="99">
        <v>10</v>
      </c>
      <c r="F8" s="99">
        <f t="shared" si="1"/>
        <v>127.5</v>
      </c>
    </row>
    <row r="9" spans="1:6">
      <c r="A9" s="98">
        <v>7</v>
      </c>
      <c r="B9" s="98">
        <v>2.5</v>
      </c>
      <c r="C9" s="98">
        <f t="shared" si="0"/>
        <v>20</v>
      </c>
      <c r="D9" s="6">
        <f>C9+C8+C7+C6+C5+C4+C3</f>
        <v>87.5</v>
      </c>
      <c r="E9" s="99">
        <v>10</v>
      </c>
      <c r="F9" s="99">
        <f t="shared" si="1"/>
        <v>157.5</v>
      </c>
    </row>
    <row r="10" ht="12" customHeight="1" spans="1:6">
      <c r="A10" s="98">
        <v>8</v>
      </c>
      <c r="B10" s="98">
        <v>2.5</v>
      </c>
      <c r="C10" s="98">
        <f t="shared" si="0"/>
        <v>22.5</v>
      </c>
      <c r="D10" s="6">
        <f>C10+C9+C8+C7+C6+C5+C4+C3</f>
        <v>110</v>
      </c>
      <c r="E10" s="99">
        <v>10</v>
      </c>
      <c r="F10" s="99">
        <f t="shared" si="1"/>
        <v>190</v>
      </c>
    </row>
    <row r="11" spans="1:6">
      <c r="A11" s="98">
        <v>9</v>
      </c>
      <c r="B11" s="98">
        <v>2.5</v>
      </c>
      <c r="C11" s="98">
        <f t="shared" si="0"/>
        <v>25</v>
      </c>
      <c r="D11" s="6">
        <f>C11+C10+C9+C8+C7+C6+C5+C4+C3</f>
        <v>135</v>
      </c>
      <c r="E11" s="99">
        <v>10</v>
      </c>
      <c r="F11" s="99">
        <f t="shared" si="1"/>
        <v>225</v>
      </c>
    </row>
    <row r="12" spans="1:6">
      <c r="A12" s="98">
        <v>10</v>
      </c>
      <c r="B12" s="98">
        <v>2.5</v>
      </c>
      <c r="C12" s="98">
        <f t="shared" si="0"/>
        <v>27.5</v>
      </c>
      <c r="D12" s="6">
        <f>SUM(C3:C12)</f>
        <v>162.5</v>
      </c>
      <c r="E12" s="99">
        <v>5</v>
      </c>
      <c r="F12" s="99">
        <f t="shared" si="1"/>
        <v>212.5</v>
      </c>
    </row>
    <row r="13" spans="1:6">
      <c r="A13" s="98">
        <v>11</v>
      </c>
      <c r="B13" s="98">
        <v>2.5</v>
      </c>
      <c r="C13" s="98">
        <f t="shared" si="0"/>
        <v>30</v>
      </c>
      <c r="D13" s="6">
        <f>SUM(C3:C13)</f>
        <v>192.5</v>
      </c>
      <c r="E13" s="99">
        <v>10</v>
      </c>
      <c r="F13" s="99">
        <f t="shared" si="1"/>
        <v>302.5</v>
      </c>
    </row>
    <row r="14" spans="1:6">
      <c r="A14" s="98">
        <v>12</v>
      </c>
      <c r="B14" s="98">
        <v>2.5</v>
      </c>
      <c r="C14" s="98">
        <f t="shared" si="0"/>
        <v>32.5</v>
      </c>
      <c r="D14" s="6">
        <f>SUM(C3:C14)</f>
        <v>225</v>
      </c>
      <c r="E14" s="99">
        <v>10</v>
      </c>
      <c r="F14" s="99">
        <f t="shared" si="1"/>
        <v>345</v>
      </c>
    </row>
    <row r="15" spans="1:6">
      <c r="A15" s="98">
        <v>13</v>
      </c>
      <c r="B15" s="98">
        <v>2.5</v>
      </c>
      <c r="C15" s="98">
        <f t="shared" si="0"/>
        <v>35</v>
      </c>
      <c r="D15" s="6">
        <f>SUM(C3:C15)</f>
        <v>260</v>
      </c>
      <c r="E15" s="99">
        <v>10</v>
      </c>
      <c r="F15" s="99">
        <f t="shared" si="1"/>
        <v>390</v>
      </c>
    </row>
    <row r="16" spans="1:6">
      <c r="A16" s="98">
        <v>14</v>
      </c>
      <c r="B16" s="98">
        <v>2.5</v>
      </c>
      <c r="C16" s="98">
        <f t="shared" si="0"/>
        <v>37.5</v>
      </c>
      <c r="D16" s="6">
        <f>SUM(C3:C16)</f>
        <v>297.5</v>
      </c>
      <c r="E16" s="99">
        <v>10</v>
      </c>
      <c r="F16" s="99">
        <f t="shared" si="1"/>
        <v>437.5</v>
      </c>
    </row>
    <row r="17" spans="1:6">
      <c r="A17" s="98">
        <v>15</v>
      </c>
      <c r="B17" s="98">
        <v>2.5</v>
      </c>
      <c r="C17" s="98">
        <f t="shared" si="0"/>
        <v>40</v>
      </c>
      <c r="D17" s="6">
        <f>SUM(C3:C17)</f>
        <v>337.5</v>
      </c>
      <c r="E17" s="99">
        <v>6</v>
      </c>
      <c r="F17" s="99">
        <f t="shared" si="1"/>
        <v>427.5</v>
      </c>
    </row>
    <row r="18" spans="1:6">
      <c r="A18" s="98">
        <v>16</v>
      </c>
      <c r="B18" s="98">
        <v>2.5</v>
      </c>
      <c r="C18" s="98">
        <f t="shared" si="0"/>
        <v>42.5</v>
      </c>
      <c r="D18" s="6">
        <f>SUM(C3:C18)</f>
        <v>380</v>
      </c>
      <c r="E18" s="99">
        <v>10</v>
      </c>
      <c r="F18" s="99">
        <f t="shared" si="1"/>
        <v>540</v>
      </c>
    </row>
    <row r="19" spans="1:6">
      <c r="A19" s="98">
        <v>17</v>
      </c>
      <c r="B19" s="98">
        <v>2.5</v>
      </c>
      <c r="C19" s="98">
        <f t="shared" si="0"/>
        <v>45</v>
      </c>
      <c r="D19" s="6">
        <f>SUM(C3:C19)</f>
        <v>425</v>
      </c>
      <c r="E19" s="99">
        <v>10</v>
      </c>
      <c r="F19" s="99">
        <f t="shared" si="1"/>
        <v>595</v>
      </c>
    </row>
    <row r="20" spans="1:6">
      <c r="A20" s="98">
        <v>18</v>
      </c>
      <c r="B20" s="98">
        <v>2.5</v>
      </c>
      <c r="C20" s="98">
        <f t="shared" si="0"/>
        <v>47.5</v>
      </c>
      <c r="D20" s="6">
        <f>SUM(C3:C20)</f>
        <v>472.5</v>
      </c>
      <c r="E20" s="99">
        <v>10</v>
      </c>
      <c r="F20" s="99">
        <f t="shared" si="1"/>
        <v>652.5</v>
      </c>
    </row>
    <row r="21" spans="1:6">
      <c r="A21" s="98">
        <v>19</v>
      </c>
      <c r="B21" s="98">
        <v>2.5</v>
      </c>
      <c r="C21" s="98">
        <f t="shared" si="0"/>
        <v>50</v>
      </c>
      <c r="D21" s="6">
        <f>SUM(C3:C21)</f>
        <v>522.5</v>
      </c>
      <c r="E21" s="99">
        <v>10</v>
      </c>
      <c r="F21" s="99">
        <f t="shared" si="1"/>
        <v>712.5</v>
      </c>
    </row>
    <row r="22" spans="1:6">
      <c r="A22" s="98">
        <v>20</v>
      </c>
      <c r="B22" s="98">
        <v>2.5</v>
      </c>
      <c r="C22" s="98">
        <f t="shared" si="0"/>
        <v>52.5</v>
      </c>
      <c r="D22" s="6">
        <f>SUM(C3:C22)</f>
        <v>575</v>
      </c>
      <c r="E22" s="99">
        <v>4</v>
      </c>
      <c r="F22" s="99">
        <f t="shared" si="1"/>
        <v>655</v>
      </c>
    </row>
    <row r="23" spans="1:6">
      <c r="A23" s="98">
        <v>21</v>
      </c>
      <c r="B23" s="98">
        <v>2.5</v>
      </c>
      <c r="C23" s="98">
        <f t="shared" si="0"/>
        <v>55</v>
      </c>
      <c r="D23" s="6">
        <f>SUM(C3:C23)</f>
        <v>630</v>
      </c>
      <c r="E23" s="99">
        <v>10</v>
      </c>
      <c r="F23" s="99">
        <f t="shared" si="1"/>
        <v>840</v>
      </c>
    </row>
    <row r="24" spans="1:6">
      <c r="A24" s="98">
        <v>22</v>
      </c>
      <c r="B24" s="98">
        <v>2.5</v>
      </c>
      <c r="C24" s="98">
        <f t="shared" si="0"/>
        <v>57.5</v>
      </c>
      <c r="D24" s="6">
        <f>SUM(C3:C24)</f>
        <v>687.5</v>
      </c>
      <c r="E24" s="99">
        <v>10</v>
      </c>
      <c r="F24" s="99">
        <f t="shared" si="1"/>
        <v>907.5</v>
      </c>
    </row>
    <row r="25" spans="1:6">
      <c r="A25" s="98">
        <v>23</v>
      </c>
      <c r="B25" s="98">
        <v>2.5</v>
      </c>
      <c r="C25" s="98">
        <f t="shared" si="0"/>
        <v>60</v>
      </c>
      <c r="D25" s="6">
        <f>SUM(C3:C25)</f>
        <v>747.5</v>
      </c>
      <c r="E25" s="99">
        <v>10</v>
      </c>
      <c r="F25" s="99">
        <f t="shared" si="1"/>
        <v>977.5</v>
      </c>
    </row>
    <row r="26" spans="1:6">
      <c r="A26" s="98">
        <v>24</v>
      </c>
      <c r="B26" s="98">
        <v>2.5</v>
      </c>
      <c r="C26" s="98">
        <f t="shared" si="0"/>
        <v>62.5</v>
      </c>
      <c r="D26" s="6">
        <f>SUM(C3:C26)</f>
        <v>810</v>
      </c>
      <c r="E26" s="99">
        <v>10</v>
      </c>
      <c r="F26" s="99">
        <f t="shared" si="1"/>
        <v>1050</v>
      </c>
    </row>
    <row r="27" spans="1:6">
      <c r="A27" s="98">
        <v>25</v>
      </c>
      <c r="B27" s="98">
        <v>2.5</v>
      </c>
      <c r="C27" s="98">
        <f t="shared" si="0"/>
        <v>65</v>
      </c>
      <c r="D27" s="6">
        <f>SUM(C3:C27)</f>
        <v>875</v>
      </c>
      <c r="E27" s="99">
        <v>10</v>
      </c>
      <c r="F27" s="99">
        <f t="shared" si="1"/>
        <v>1125</v>
      </c>
    </row>
    <row r="28" spans="1:6">
      <c r="A28" s="98">
        <v>26</v>
      </c>
      <c r="B28" s="98">
        <v>2.5</v>
      </c>
      <c r="C28" s="98">
        <f t="shared" si="0"/>
        <v>67.5</v>
      </c>
      <c r="D28" s="6">
        <f>SUM(C3:C28)</f>
        <v>942.5</v>
      </c>
      <c r="E28" s="99">
        <v>10</v>
      </c>
      <c r="F28" s="99">
        <f t="shared" si="1"/>
        <v>1202.5</v>
      </c>
    </row>
    <row r="29" spans="1:6">
      <c r="A29" s="98">
        <v>27</v>
      </c>
      <c r="B29" s="98">
        <v>2.5</v>
      </c>
      <c r="C29" s="98">
        <f t="shared" si="0"/>
        <v>70</v>
      </c>
      <c r="D29" s="6">
        <f>SUM(C3:C29)</f>
        <v>1012.5</v>
      </c>
      <c r="E29" s="99">
        <v>10</v>
      </c>
      <c r="F29" s="99">
        <f t="shared" si="1"/>
        <v>1282.5</v>
      </c>
    </row>
    <row r="30" spans="1:6">
      <c r="A30" s="98">
        <v>28</v>
      </c>
      <c r="B30" s="98">
        <v>2.5</v>
      </c>
      <c r="C30" s="98">
        <f t="shared" si="0"/>
        <v>72.5</v>
      </c>
      <c r="D30" s="6">
        <f>SUM(C3:C30)</f>
        <v>1085</v>
      </c>
      <c r="E30" s="99">
        <v>10</v>
      </c>
      <c r="F30" s="99">
        <f t="shared" si="1"/>
        <v>1365</v>
      </c>
    </row>
    <row r="31" spans="1:6">
      <c r="A31" s="98">
        <v>29</v>
      </c>
      <c r="B31" s="98">
        <v>2.5</v>
      </c>
      <c r="C31" s="98">
        <f t="shared" si="0"/>
        <v>75</v>
      </c>
      <c r="D31" s="6">
        <f>SUM(C3:C31)</f>
        <v>1160</v>
      </c>
      <c r="E31" s="99">
        <v>10</v>
      </c>
      <c r="F31" s="99">
        <f t="shared" si="1"/>
        <v>1450</v>
      </c>
    </row>
    <row r="32" spans="1:6">
      <c r="A32" s="98">
        <v>30</v>
      </c>
      <c r="B32" s="98">
        <v>2.5</v>
      </c>
      <c r="C32" s="98">
        <f t="shared" si="0"/>
        <v>77.5</v>
      </c>
      <c r="D32" s="6">
        <f>SUM(C3:C32)</f>
        <v>1237.5</v>
      </c>
      <c r="E32" s="99">
        <v>10</v>
      </c>
      <c r="F32" s="99">
        <f t="shared" si="1"/>
        <v>1537.5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V60"/>
  <sheetViews>
    <sheetView zoomScale="85" zoomScaleNormal="85" workbookViewId="0">
      <pane ySplit="1" topLeftCell="A2" activePane="bottomLeft" state="frozen"/>
      <selection/>
      <selection pane="bottomLeft" activeCell="M13" sqref="M13"/>
    </sheetView>
  </sheetViews>
  <sheetFormatPr defaultColWidth="9" defaultRowHeight="13.5"/>
  <cols>
    <col min="1" max="1" width="6.775" style="65" customWidth="1"/>
    <col min="2" max="2" width="16.1083333333333" style="65" customWidth="1"/>
    <col min="3" max="3" width="10.225" style="65" hidden="1" customWidth="1"/>
    <col min="4" max="4" width="7.66666666666667" style="65" customWidth="1"/>
    <col min="5" max="5" width="11.3333333333333" style="65" customWidth="1"/>
    <col min="6" max="6" width="10.3333333333333" style="71" customWidth="1"/>
    <col min="7" max="7" width="10.225" style="72" customWidth="1"/>
    <col min="8" max="8" width="10.6666666666667" style="72" customWidth="1"/>
    <col min="9" max="9" width="13" style="72" customWidth="1"/>
    <col min="10" max="10" width="12.225" style="72" customWidth="1"/>
    <col min="11" max="11" width="10.775" style="72" customWidth="1"/>
    <col min="12" max="12" width="21.3333333333333" style="72" customWidth="1"/>
    <col min="13" max="13" width="19.4416666666667" style="65" customWidth="1"/>
    <col min="14" max="14" width="16.775" style="65" customWidth="1"/>
    <col min="15" max="15" width="11.775" style="65" customWidth="1"/>
    <col min="16" max="22" width="9" style="73"/>
    <col min="23" max="16384" width="9" style="65"/>
  </cols>
  <sheetData>
    <row r="1" s="70" customFormat="1" ht="40.5" spans="1:14">
      <c r="A1" s="74" t="s">
        <v>0</v>
      </c>
      <c r="B1" s="75" t="s">
        <v>123</v>
      </c>
      <c r="C1" s="76" t="s">
        <v>124</v>
      </c>
      <c r="D1" s="76" t="s">
        <v>125</v>
      </c>
      <c r="E1" s="77" t="s">
        <v>126</v>
      </c>
      <c r="F1" s="78" t="s">
        <v>127</v>
      </c>
      <c r="G1" s="78" t="s">
        <v>128</v>
      </c>
      <c r="H1" s="78" t="s">
        <v>129</v>
      </c>
      <c r="I1" s="76" t="s">
        <v>130</v>
      </c>
      <c r="J1" s="76" t="s">
        <v>131</v>
      </c>
      <c r="K1" s="76" t="s">
        <v>132</v>
      </c>
      <c r="L1" s="76" t="s">
        <v>133</v>
      </c>
      <c r="M1" s="76" t="s">
        <v>134</v>
      </c>
      <c r="N1" s="87" t="s">
        <v>135</v>
      </c>
    </row>
    <row r="2" spans="1:22">
      <c r="A2" s="79"/>
      <c r="B2" s="80" t="s">
        <v>136</v>
      </c>
      <c r="C2" s="80">
        <v>7</v>
      </c>
      <c r="D2" s="80">
        <v>1</v>
      </c>
      <c r="E2" s="81">
        <v>21</v>
      </c>
      <c r="F2" s="82">
        <f>表1[[#This Row],[额定功率
（Pe/kW）]]/0.38/1.732</f>
        <v>31.9071350431506</v>
      </c>
      <c r="G2" s="82">
        <v>1</v>
      </c>
      <c r="H2" s="82">
        <v>0.85</v>
      </c>
      <c r="I2" s="82">
        <f>表1[[#This Row],[用电系数
（Kx）]]*表1[[#This Row],[额定功率
（Pe/kW）]]/0.85</f>
        <v>24.7058823529412</v>
      </c>
      <c r="J2" s="82">
        <f>G2*F2/表1[[#This Row],[功率因数
(Cosφ)]]</f>
        <v>37.5378059331184</v>
      </c>
      <c r="K2" s="82">
        <f>J2*1.25</f>
        <v>46.9222574163979</v>
      </c>
      <c r="L2" s="88" t="s">
        <v>137</v>
      </c>
      <c r="M2" s="89" t="s">
        <v>137</v>
      </c>
      <c r="N2" s="90"/>
      <c r="O2" s="73"/>
      <c r="V2" s="65"/>
    </row>
    <row r="3" spans="1:22">
      <c r="A3" s="79"/>
      <c r="B3" s="80" t="s">
        <v>136</v>
      </c>
      <c r="C3" s="80">
        <v>7</v>
      </c>
      <c r="D3" s="80">
        <v>2</v>
      </c>
      <c r="E3" s="81">
        <v>21</v>
      </c>
      <c r="F3" s="82">
        <f>表1[[#This Row],[额定功率
（Pe/kW）]]/0.38/1.732</f>
        <v>31.9071350431506</v>
      </c>
      <c r="G3" s="82">
        <v>1</v>
      </c>
      <c r="H3" s="82">
        <v>0.85</v>
      </c>
      <c r="I3" s="82">
        <f>表1[[#This Row],[用电系数
（Kx）]]*表1[[#This Row],[额定功率
（Pe/kW）]]/0.85</f>
        <v>24.7058823529412</v>
      </c>
      <c r="J3" s="82">
        <f>G3*F3/表1[[#This Row],[功率因数
(Cosφ)]]</f>
        <v>37.5378059331184</v>
      </c>
      <c r="K3" s="82">
        <f t="shared" ref="K3:K41" si="0">J3*1.25</f>
        <v>46.9222574163979</v>
      </c>
      <c r="L3" s="88" t="s">
        <v>138</v>
      </c>
      <c r="M3" s="89" t="s">
        <v>137</v>
      </c>
      <c r="N3" s="90"/>
      <c r="O3" s="73"/>
      <c r="V3" s="65"/>
    </row>
    <row r="4" spans="1:22">
      <c r="A4" s="79"/>
      <c r="B4" s="80" t="s">
        <v>136</v>
      </c>
      <c r="C4" s="80">
        <v>7</v>
      </c>
      <c r="D4" s="80">
        <v>3</v>
      </c>
      <c r="E4" s="81">
        <v>21</v>
      </c>
      <c r="F4" s="82">
        <f>表1[[#This Row],[额定功率
（Pe/kW）]]/0.38/1.732</f>
        <v>31.9071350431506</v>
      </c>
      <c r="G4" s="82">
        <v>1</v>
      </c>
      <c r="H4" s="82">
        <v>0.85</v>
      </c>
      <c r="I4" s="82">
        <f>表1[[#This Row],[用电系数
（Kx）]]*表1[[#This Row],[额定功率
（Pe/kW）]]/0.85</f>
        <v>24.7058823529412</v>
      </c>
      <c r="J4" s="82">
        <f>G4*F4/表1[[#This Row],[功率因数
(Cosφ)]]</f>
        <v>37.5378059331184</v>
      </c>
      <c r="K4" s="82">
        <f t="shared" si="0"/>
        <v>46.9222574163979</v>
      </c>
      <c r="L4" s="88" t="s">
        <v>138</v>
      </c>
      <c r="M4" s="89" t="s">
        <v>137</v>
      </c>
      <c r="N4" s="90"/>
      <c r="O4" s="73"/>
      <c r="V4" s="65"/>
    </row>
    <row r="5" spans="1:22">
      <c r="A5" s="79"/>
      <c r="B5" s="80" t="s">
        <v>136</v>
      </c>
      <c r="C5" s="80">
        <v>7</v>
      </c>
      <c r="D5" s="80">
        <v>4</v>
      </c>
      <c r="E5" s="81">
        <v>42</v>
      </c>
      <c r="F5" s="82">
        <f>表1[[#This Row],[额定功率
（Pe/kW）]]/0.38/1.732</f>
        <v>63.8142700863012</v>
      </c>
      <c r="G5" s="82">
        <v>1</v>
      </c>
      <c r="H5" s="82">
        <v>0.85</v>
      </c>
      <c r="I5" s="82">
        <f>表1[[#This Row],[用电系数
（Kx）]]*表1[[#This Row],[额定功率
（Pe/kW）]]/0.85</f>
        <v>49.4117647058824</v>
      </c>
      <c r="J5" s="82">
        <f>G5*F5/表1[[#This Row],[功率因数
(Cosφ)]]</f>
        <v>75.0756118662367</v>
      </c>
      <c r="K5" s="82">
        <f t="shared" si="0"/>
        <v>93.8445148327959</v>
      </c>
      <c r="L5" s="88" t="s">
        <v>139</v>
      </c>
      <c r="M5" s="89" t="s">
        <v>137</v>
      </c>
      <c r="N5" s="90"/>
      <c r="O5" s="73"/>
      <c r="V5" s="65"/>
    </row>
    <row r="6" spans="1:22">
      <c r="A6" s="79"/>
      <c r="B6" s="80" t="s">
        <v>136</v>
      </c>
      <c r="C6" s="80">
        <v>7</v>
      </c>
      <c r="D6" s="80">
        <v>5</v>
      </c>
      <c r="E6" s="81">
        <v>42</v>
      </c>
      <c r="F6" s="82">
        <f>表1[[#This Row],[额定功率
（Pe/kW）]]/0.38/1.732</f>
        <v>63.8142700863012</v>
      </c>
      <c r="G6" s="82">
        <v>0.9</v>
      </c>
      <c r="H6" s="82">
        <v>0.85</v>
      </c>
      <c r="I6" s="82">
        <f>表1[[#This Row],[用电系数
（Kx）]]*表1[[#This Row],[额定功率
（Pe/kW）]]/0.85</f>
        <v>44.4705882352941</v>
      </c>
      <c r="J6" s="82">
        <f>G6*F6/表1[[#This Row],[功率因数
(Cosφ)]]</f>
        <v>67.5680506796131</v>
      </c>
      <c r="K6" s="82">
        <f t="shared" si="0"/>
        <v>84.4600633495163</v>
      </c>
      <c r="L6" s="88" t="s">
        <v>139</v>
      </c>
      <c r="M6" s="89" t="s">
        <v>137</v>
      </c>
      <c r="N6" s="90"/>
      <c r="O6" s="73"/>
      <c r="V6" s="65"/>
    </row>
    <row r="7" spans="1:22">
      <c r="A7" s="79"/>
      <c r="B7" s="80" t="s">
        <v>136</v>
      </c>
      <c r="C7" s="80">
        <v>7</v>
      </c>
      <c r="D7" s="80">
        <v>6</v>
      </c>
      <c r="E7" s="81">
        <v>42</v>
      </c>
      <c r="F7" s="82">
        <f>表1[[#This Row],[额定功率
（Pe/kW）]]/0.38/1.732</f>
        <v>63.8142700863012</v>
      </c>
      <c r="G7" s="82">
        <v>0.9</v>
      </c>
      <c r="H7" s="82">
        <v>0.85</v>
      </c>
      <c r="I7" s="82">
        <f>表1[[#This Row],[用电系数
（Kx）]]*表1[[#This Row],[额定功率
（Pe/kW）]]/0.85</f>
        <v>44.4705882352941</v>
      </c>
      <c r="J7" s="82">
        <f>G7*F7/表1[[#This Row],[功率因数
(Cosφ)]]</f>
        <v>67.5680506796131</v>
      </c>
      <c r="K7" s="82">
        <f t="shared" si="0"/>
        <v>84.4600633495163</v>
      </c>
      <c r="L7" s="88" t="s">
        <v>139</v>
      </c>
      <c r="M7" s="89" t="s">
        <v>137</v>
      </c>
      <c r="N7" s="90"/>
      <c r="O7" s="73"/>
      <c r="V7" s="65"/>
    </row>
    <row r="8" spans="1:22">
      <c r="A8" s="79"/>
      <c r="B8" s="80" t="s">
        <v>136</v>
      </c>
      <c r="C8" s="80">
        <v>7</v>
      </c>
      <c r="D8" s="80">
        <v>7</v>
      </c>
      <c r="E8" s="81">
        <v>63</v>
      </c>
      <c r="F8" s="82">
        <f>表1[[#This Row],[额定功率
（Pe/kW）]]/0.38/1.732</f>
        <v>95.7214051294518</v>
      </c>
      <c r="G8" s="82">
        <v>0.9</v>
      </c>
      <c r="H8" s="82">
        <v>0.85</v>
      </c>
      <c r="I8" s="82">
        <f>表1[[#This Row],[用电系数
（Kx）]]*表1[[#This Row],[额定功率
（Pe/kW）]]/0.85</f>
        <v>66.7058823529412</v>
      </c>
      <c r="J8" s="82">
        <f>G8*F8/表1[[#This Row],[功率因数
(Cosφ)]]</f>
        <v>101.35207601942</v>
      </c>
      <c r="K8" s="82">
        <f t="shared" si="0"/>
        <v>126.690095024274</v>
      </c>
      <c r="L8" s="88" t="s">
        <v>140</v>
      </c>
      <c r="M8" s="89" t="s">
        <v>137</v>
      </c>
      <c r="N8" s="90"/>
      <c r="O8" s="73"/>
      <c r="V8" s="65"/>
    </row>
    <row r="9" spans="1:22">
      <c r="A9" s="79"/>
      <c r="B9" s="80" t="s">
        <v>136</v>
      </c>
      <c r="C9" s="80">
        <v>7</v>
      </c>
      <c r="D9" s="80">
        <v>8</v>
      </c>
      <c r="E9" s="81">
        <v>63</v>
      </c>
      <c r="F9" s="82">
        <f>表1[[#This Row],[额定功率
（Pe/kW）]]/0.38/1.732</f>
        <v>95.7214051294518</v>
      </c>
      <c r="G9" s="82">
        <v>0.9</v>
      </c>
      <c r="H9" s="82">
        <v>0.85</v>
      </c>
      <c r="I9" s="82">
        <f>表1[[#This Row],[用电系数
（Kx）]]*表1[[#This Row],[额定功率
（Pe/kW）]]/0.85</f>
        <v>66.7058823529412</v>
      </c>
      <c r="J9" s="82">
        <f>G9*F9/表1[[#This Row],[功率因数
(Cosφ)]]</f>
        <v>101.35207601942</v>
      </c>
      <c r="K9" s="82">
        <f t="shared" si="0"/>
        <v>126.690095024274</v>
      </c>
      <c r="L9" s="88" t="s">
        <v>140</v>
      </c>
      <c r="M9" s="89" t="s">
        <v>137</v>
      </c>
      <c r="N9" s="90"/>
      <c r="O9" s="73"/>
      <c r="V9" s="65"/>
    </row>
    <row r="10" spans="1:22">
      <c r="A10" s="79"/>
      <c r="B10" s="80" t="s">
        <v>136</v>
      </c>
      <c r="C10" s="80">
        <v>7</v>
      </c>
      <c r="D10" s="80">
        <v>9</v>
      </c>
      <c r="E10" s="81">
        <v>63</v>
      </c>
      <c r="F10" s="82">
        <f>表1[[#This Row],[额定功率
（Pe/kW）]]/0.38/1.732</f>
        <v>95.7214051294518</v>
      </c>
      <c r="G10" s="82">
        <v>0.9</v>
      </c>
      <c r="H10" s="82">
        <v>0.85</v>
      </c>
      <c r="I10" s="82">
        <f>表1[[#This Row],[用电系数
（Kx）]]*表1[[#This Row],[额定功率
（Pe/kW）]]/0.85</f>
        <v>66.7058823529412</v>
      </c>
      <c r="J10" s="82">
        <f>G10*F10/表1[[#This Row],[功率因数
(Cosφ)]]</f>
        <v>101.35207601942</v>
      </c>
      <c r="K10" s="82">
        <f t="shared" si="0"/>
        <v>126.690095024274</v>
      </c>
      <c r="L10" s="88" t="s">
        <v>140</v>
      </c>
      <c r="M10" s="89" t="s">
        <v>137</v>
      </c>
      <c r="N10" s="90"/>
      <c r="O10" s="73"/>
      <c r="V10" s="65"/>
    </row>
    <row r="11" spans="1:22">
      <c r="A11" s="79"/>
      <c r="B11" s="80" t="s">
        <v>136</v>
      </c>
      <c r="C11" s="80">
        <v>7</v>
      </c>
      <c r="D11" s="80">
        <v>10</v>
      </c>
      <c r="E11" s="81">
        <v>84</v>
      </c>
      <c r="F11" s="82">
        <f>表1[[#This Row],[额定功率
（Pe/kW）]]/0.38/1.732</f>
        <v>127.628540172602</v>
      </c>
      <c r="G11" s="82">
        <v>0.8</v>
      </c>
      <c r="H11" s="82">
        <v>0.85</v>
      </c>
      <c r="I11" s="82">
        <f>表1[[#This Row],[用电系数
（Kx）]]*表1[[#This Row],[额定功率
（Pe/kW）]]/0.85</f>
        <v>79.0588235294118</v>
      </c>
      <c r="J11" s="82">
        <f>G11*F11/表1[[#This Row],[功率因数
(Cosφ)]]</f>
        <v>120.120978985979</v>
      </c>
      <c r="K11" s="82">
        <f t="shared" si="0"/>
        <v>150.151223732473</v>
      </c>
      <c r="L11" s="88" t="s">
        <v>140</v>
      </c>
      <c r="M11" s="89" t="s">
        <v>137</v>
      </c>
      <c r="N11" s="90"/>
      <c r="O11" s="73"/>
      <c r="V11" s="65"/>
    </row>
    <row r="12" spans="1:22">
      <c r="A12" s="79"/>
      <c r="B12" s="80" t="s">
        <v>136</v>
      </c>
      <c r="C12" s="80">
        <v>7</v>
      </c>
      <c r="D12" s="80">
        <v>11</v>
      </c>
      <c r="E12" s="81">
        <v>84</v>
      </c>
      <c r="F12" s="82">
        <f>表1[[#This Row],[额定功率
（Pe/kW）]]/0.38/1.732</f>
        <v>127.628540172602</v>
      </c>
      <c r="G12" s="82">
        <v>0.8</v>
      </c>
      <c r="H12" s="82">
        <v>0.85</v>
      </c>
      <c r="I12" s="82">
        <f>表1[[#This Row],[用电系数
（Kx）]]*表1[[#This Row],[额定功率
（Pe/kW）]]/0.85</f>
        <v>79.0588235294118</v>
      </c>
      <c r="J12" s="82">
        <f>G12*F12/表1[[#This Row],[功率因数
(Cosφ)]]</f>
        <v>120.120978985979</v>
      </c>
      <c r="K12" s="82">
        <f t="shared" si="0"/>
        <v>150.151223732473</v>
      </c>
      <c r="L12" s="88" t="s">
        <v>140</v>
      </c>
      <c r="M12" s="89" t="s">
        <v>137</v>
      </c>
      <c r="N12" s="90"/>
      <c r="O12" s="73"/>
      <c r="V12" s="65"/>
    </row>
    <row r="13" spans="1:22">
      <c r="A13" s="79"/>
      <c r="B13" s="80" t="s">
        <v>136</v>
      </c>
      <c r="C13" s="80">
        <v>7</v>
      </c>
      <c r="D13" s="80">
        <v>12</v>
      </c>
      <c r="E13" s="81">
        <v>84</v>
      </c>
      <c r="F13" s="82">
        <f>表1[[#This Row],[额定功率
（Pe/kW）]]/0.38/1.732</f>
        <v>127.628540172602</v>
      </c>
      <c r="G13" s="82">
        <v>0.8</v>
      </c>
      <c r="H13" s="82">
        <v>0.85</v>
      </c>
      <c r="I13" s="82">
        <f>表1[[#This Row],[用电系数
（Kx）]]*表1[[#This Row],[额定功率
（Pe/kW）]]/0.85</f>
        <v>79.0588235294118</v>
      </c>
      <c r="J13" s="82">
        <f>G13*F13/表1[[#This Row],[功率因数
(Cosφ)]]</f>
        <v>120.120978985979</v>
      </c>
      <c r="K13" s="82">
        <f t="shared" si="0"/>
        <v>150.151223732473</v>
      </c>
      <c r="L13" s="88" t="s">
        <v>140</v>
      </c>
      <c r="M13" s="89" t="s">
        <v>137</v>
      </c>
      <c r="N13" s="90"/>
      <c r="O13" s="73"/>
      <c r="V13" s="65"/>
    </row>
    <row r="14" spans="1:22">
      <c r="A14" s="79"/>
      <c r="B14" s="80" t="s">
        <v>136</v>
      </c>
      <c r="C14" s="80">
        <v>7</v>
      </c>
      <c r="D14" s="80">
        <v>13</v>
      </c>
      <c r="E14" s="81">
        <v>105</v>
      </c>
      <c r="F14" s="82">
        <f>表1[[#This Row],[额定功率
（Pe/kW）]]/0.38/1.732</f>
        <v>159.535675215753</v>
      </c>
      <c r="G14" s="82">
        <v>0.8</v>
      </c>
      <c r="H14" s="82">
        <v>0.85</v>
      </c>
      <c r="I14" s="82">
        <f>表1[[#This Row],[用电系数
（Kx）]]*表1[[#This Row],[额定功率
（Pe/kW）]]/0.85</f>
        <v>98.8235294117647</v>
      </c>
      <c r="J14" s="82">
        <f>G14*F14/表1[[#This Row],[功率因数
(Cosφ)]]</f>
        <v>150.151223732473</v>
      </c>
      <c r="K14" s="82">
        <f t="shared" si="0"/>
        <v>187.689029665592</v>
      </c>
      <c r="L14" s="88" t="s">
        <v>141</v>
      </c>
      <c r="M14" s="89" t="s">
        <v>137</v>
      </c>
      <c r="N14" s="90"/>
      <c r="O14" s="73"/>
      <c r="V14" s="65"/>
    </row>
    <row r="15" spans="1:22">
      <c r="A15" s="79"/>
      <c r="B15" s="80" t="s">
        <v>136</v>
      </c>
      <c r="C15" s="80">
        <v>7</v>
      </c>
      <c r="D15" s="80">
        <v>14</v>
      </c>
      <c r="E15" s="81">
        <v>105</v>
      </c>
      <c r="F15" s="82">
        <f>表1[[#This Row],[额定功率
（Pe/kW）]]/0.38/1.732</f>
        <v>159.535675215753</v>
      </c>
      <c r="G15" s="82">
        <v>0.8</v>
      </c>
      <c r="H15" s="82">
        <v>0.85</v>
      </c>
      <c r="I15" s="82">
        <f>表1[[#This Row],[用电系数
（Kx）]]*表1[[#This Row],[额定功率
（Pe/kW）]]/0.85</f>
        <v>98.8235294117647</v>
      </c>
      <c r="J15" s="82">
        <f>G15*F15/表1[[#This Row],[功率因数
(Cosφ)]]</f>
        <v>150.151223732473</v>
      </c>
      <c r="K15" s="82">
        <f t="shared" si="0"/>
        <v>187.689029665592</v>
      </c>
      <c r="L15" s="88" t="s">
        <v>141</v>
      </c>
      <c r="M15" s="89" t="s">
        <v>137</v>
      </c>
      <c r="N15" s="90"/>
      <c r="O15" s="73"/>
      <c r="V15" s="65"/>
    </row>
    <row r="16" spans="1:22">
      <c r="A16" s="79"/>
      <c r="B16" s="80" t="s">
        <v>136</v>
      </c>
      <c r="C16" s="80">
        <v>7</v>
      </c>
      <c r="D16" s="80">
        <v>15</v>
      </c>
      <c r="E16" s="81">
        <v>105</v>
      </c>
      <c r="F16" s="82">
        <f>表1[[#This Row],[额定功率
（Pe/kW）]]/0.38/1.732</f>
        <v>159.535675215753</v>
      </c>
      <c r="G16" s="82">
        <v>0.7</v>
      </c>
      <c r="H16" s="82">
        <v>0.85</v>
      </c>
      <c r="I16" s="82">
        <f>表1[[#This Row],[用电系数
（Kx）]]*表1[[#This Row],[额定功率
（Pe/kW）]]/0.85</f>
        <v>86.4705882352941</v>
      </c>
      <c r="J16" s="82">
        <f>G16*F16/表1[[#This Row],[功率因数
(Cosφ)]]</f>
        <v>131.382320765914</v>
      </c>
      <c r="K16" s="82">
        <f t="shared" si="0"/>
        <v>164.227900957393</v>
      </c>
      <c r="L16" s="88" t="s">
        <v>141</v>
      </c>
      <c r="M16" s="89" t="s">
        <v>137</v>
      </c>
      <c r="N16" s="90"/>
      <c r="O16" s="73"/>
      <c r="V16" s="65"/>
    </row>
    <row r="17" spans="1:22">
      <c r="A17" s="79"/>
      <c r="B17" s="80" t="s">
        <v>136</v>
      </c>
      <c r="C17" s="80">
        <v>7</v>
      </c>
      <c r="D17" s="80">
        <v>16</v>
      </c>
      <c r="E17" s="81">
        <v>126</v>
      </c>
      <c r="F17" s="82">
        <f>表1[[#This Row],[额定功率
（Pe/kW）]]/0.38/1.732</f>
        <v>191.442810258904</v>
      </c>
      <c r="G17" s="82">
        <v>0.7</v>
      </c>
      <c r="H17" s="82">
        <v>0.85</v>
      </c>
      <c r="I17" s="82">
        <f>表1[[#This Row],[用电系数
（Kx）]]*表1[[#This Row],[额定功率
（Pe/kW）]]/0.85</f>
        <v>103.764705882353</v>
      </c>
      <c r="J17" s="82">
        <f>G17*F17/表1[[#This Row],[功率因数
(Cosφ)]]</f>
        <v>157.658784919097</v>
      </c>
      <c r="K17" s="82">
        <f t="shared" si="0"/>
        <v>197.073481148871</v>
      </c>
      <c r="L17" s="88" t="s">
        <v>142</v>
      </c>
      <c r="M17" s="89" t="s">
        <v>137</v>
      </c>
      <c r="N17" s="90"/>
      <c r="O17" s="73"/>
      <c r="V17" s="65"/>
    </row>
    <row r="18" spans="1:22">
      <c r="A18" s="79"/>
      <c r="B18" s="80" t="s">
        <v>136</v>
      </c>
      <c r="C18" s="80">
        <v>7</v>
      </c>
      <c r="D18" s="80">
        <v>17</v>
      </c>
      <c r="E18" s="81">
        <v>126</v>
      </c>
      <c r="F18" s="82">
        <f>表1[[#This Row],[额定功率
（Pe/kW）]]/0.38/1.732</f>
        <v>191.442810258904</v>
      </c>
      <c r="G18" s="82">
        <v>0.7</v>
      </c>
      <c r="H18" s="82">
        <v>0.85</v>
      </c>
      <c r="I18" s="82">
        <f>表1[[#This Row],[用电系数
（Kx）]]*表1[[#This Row],[额定功率
（Pe/kW）]]/0.85</f>
        <v>103.764705882353</v>
      </c>
      <c r="J18" s="82">
        <f>G18*F18/表1[[#This Row],[功率因数
(Cosφ)]]</f>
        <v>157.658784919097</v>
      </c>
      <c r="K18" s="82">
        <f t="shared" si="0"/>
        <v>197.073481148871</v>
      </c>
      <c r="L18" s="88" t="s">
        <v>142</v>
      </c>
      <c r="M18" s="89" t="s">
        <v>137</v>
      </c>
      <c r="N18" s="90"/>
      <c r="O18" s="73"/>
      <c r="V18" s="65"/>
    </row>
    <row r="19" spans="1:22">
      <c r="A19" s="79"/>
      <c r="B19" s="80" t="s">
        <v>136</v>
      </c>
      <c r="C19" s="80">
        <v>7</v>
      </c>
      <c r="D19" s="80">
        <v>18</v>
      </c>
      <c r="E19" s="81">
        <v>126</v>
      </c>
      <c r="F19" s="82">
        <f>表1[[#This Row],[额定功率
（Pe/kW）]]/0.38/1.732</f>
        <v>191.442810258904</v>
      </c>
      <c r="G19" s="82">
        <v>0.7</v>
      </c>
      <c r="H19" s="82">
        <v>0.85</v>
      </c>
      <c r="I19" s="82">
        <f>表1[[#This Row],[用电系数
（Kx）]]*表1[[#This Row],[额定功率
（Pe/kW）]]/0.85</f>
        <v>103.764705882353</v>
      </c>
      <c r="J19" s="82">
        <f>G19*F19/表1[[#This Row],[功率因数
(Cosφ)]]</f>
        <v>157.658784919097</v>
      </c>
      <c r="K19" s="82">
        <f t="shared" si="0"/>
        <v>197.073481148871</v>
      </c>
      <c r="L19" s="88" t="s">
        <v>142</v>
      </c>
      <c r="M19" s="89" t="s">
        <v>137</v>
      </c>
      <c r="N19" s="90"/>
      <c r="O19" s="73"/>
      <c r="V19" s="65"/>
    </row>
    <row r="20" spans="1:22">
      <c r="A20" s="79"/>
      <c r="B20" s="80" t="s">
        <v>136</v>
      </c>
      <c r="C20" s="80">
        <v>7</v>
      </c>
      <c r="D20" s="80">
        <v>19</v>
      </c>
      <c r="E20" s="81">
        <v>147</v>
      </c>
      <c r="F20" s="82">
        <f>表1[[#This Row],[额定功率
（Pe/kW）]]/0.38/1.732</f>
        <v>223.349945302054</v>
      </c>
      <c r="G20" s="82">
        <v>0.7</v>
      </c>
      <c r="H20" s="82">
        <v>0.85</v>
      </c>
      <c r="I20" s="82">
        <f>表1[[#This Row],[用电系数
（Kx）]]*表1[[#This Row],[额定功率
（Pe/kW）]]/0.85</f>
        <v>121.058823529412</v>
      </c>
      <c r="J20" s="82">
        <f>G20*F20/表1[[#This Row],[功率因数
(Cosφ)]]</f>
        <v>183.93524907228</v>
      </c>
      <c r="K20" s="82">
        <f t="shared" si="0"/>
        <v>229.91906134035</v>
      </c>
      <c r="L20" s="88" t="s">
        <v>142</v>
      </c>
      <c r="M20" s="89" t="s">
        <v>137</v>
      </c>
      <c r="N20" s="90"/>
      <c r="O20" s="73"/>
      <c r="V20" s="65"/>
    </row>
    <row r="21" spans="1:22">
      <c r="A21" s="79"/>
      <c r="B21" s="80" t="s">
        <v>136</v>
      </c>
      <c r="C21" s="80">
        <v>7</v>
      </c>
      <c r="D21" s="80">
        <v>20</v>
      </c>
      <c r="E21" s="81">
        <v>147</v>
      </c>
      <c r="F21" s="82">
        <f>表1[[#This Row],[额定功率
（Pe/kW）]]/0.38/1.732</f>
        <v>223.349945302054</v>
      </c>
      <c r="G21" s="82">
        <v>0.6</v>
      </c>
      <c r="H21" s="82">
        <v>0.85</v>
      </c>
      <c r="I21" s="82">
        <f>表1[[#This Row],[用电系数
（Kx）]]*表1[[#This Row],[额定功率
（Pe/kW）]]/0.85</f>
        <v>103.764705882353</v>
      </c>
      <c r="J21" s="82">
        <f>G21*F21/表1[[#This Row],[功率因数
(Cosφ)]]</f>
        <v>157.658784919097</v>
      </c>
      <c r="K21" s="82">
        <f t="shared" si="0"/>
        <v>197.073481148871</v>
      </c>
      <c r="L21" s="88" t="s">
        <v>142</v>
      </c>
      <c r="M21" s="89" t="s">
        <v>137</v>
      </c>
      <c r="N21" s="90"/>
      <c r="O21" s="73"/>
      <c r="V21" s="65"/>
    </row>
    <row r="22" spans="1:22">
      <c r="A22" s="79"/>
      <c r="B22" s="80" t="s">
        <v>136</v>
      </c>
      <c r="C22" s="80">
        <v>7</v>
      </c>
      <c r="D22" s="80">
        <v>21</v>
      </c>
      <c r="E22" s="81">
        <v>147</v>
      </c>
      <c r="F22" s="82">
        <f>表1[[#This Row],[额定功率
（Pe/kW）]]/0.38/1.732</f>
        <v>223.349945302054</v>
      </c>
      <c r="G22" s="82">
        <v>0.6</v>
      </c>
      <c r="H22" s="82">
        <v>0.85</v>
      </c>
      <c r="I22" s="82">
        <f>表1[[#This Row],[用电系数
（Kx）]]*表1[[#This Row],[额定功率
（Pe/kW）]]/0.85</f>
        <v>103.764705882353</v>
      </c>
      <c r="J22" s="82">
        <f>G22*F22/表1[[#This Row],[功率因数
(Cosφ)]]</f>
        <v>157.658784919097</v>
      </c>
      <c r="K22" s="82">
        <f t="shared" si="0"/>
        <v>197.073481148871</v>
      </c>
      <c r="L22" s="88" t="s">
        <v>142</v>
      </c>
      <c r="M22" s="89" t="s">
        <v>137</v>
      </c>
      <c r="N22" s="90"/>
      <c r="O22" s="73"/>
      <c r="V22" s="65"/>
    </row>
    <row r="23" spans="1:22">
      <c r="A23" s="79"/>
      <c r="B23" s="80" t="s">
        <v>136</v>
      </c>
      <c r="C23" s="80">
        <v>7</v>
      </c>
      <c r="D23" s="80">
        <v>22</v>
      </c>
      <c r="E23" s="81">
        <v>168</v>
      </c>
      <c r="F23" s="82">
        <f>表1[[#This Row],[额定功率
（Pe/kW）]]/0.38/1.732</f>
        <v>255.257080345205</v>
      </c>
      <c r="G23" s="82">
        <v>0.6</v>
      </c>
      <c r="H23" s="82">
        <v>0.85</v>
      </c>
      <c r="I23" s="82">
        <f>表1[[#This Row],[用电系数
（Kx）]]*表1[[#This Row],[额定功率
（Pe/kW）]]/0.85</f>
        <v>118.588235294118</v>
      </c>
      <c r="J23" s="82">
        <f>G23*F23/表1[[#This Row],[功率因数
(Cosφ)]]</f>
        <v>180.181468478968</v>
      </c>
      <c r="K23" s="82">
        <f t="shared" si="0"/>
        <v>225.22683559871</v>
      </c>
      <c r="L23" s="88" t="s">
        <v>143</v>
      </c>
      <c r="M23" s="89" t="s">
        <v>137</v>
      </c>
      <c r="N23" s="90"/>
      <c r="O23" s="73"/>
      <c r="V23" s="65"/>
    </row>
    <row r="24" spans="1:22">
      <c r="A24" s="79"/>
      <c r="B24" s="80" t="s">
        <v>136</v>
      </c>
      <c r="C24" s="80">
        <v>7</v>
      </c>
      <c r="D24" s="80">
        <v>23</v>
      </c>
      <c r="E24" s="81">
        <v>168</v>
      </c>
      <c r="F24" s="82">
        <f>表1[[#This Row],[额定功率
（Pe/kW）]]/0.38/1.732</f>
        <v>255.257080345205</v>
      </c>
      <c r="G24" s="82">
        <v>0.6</v>
      </c>
      <c r="H24" s="82">
        <v>0.85</v>
      </c>
      <c r="I24" s="82">
        <f>表1[[#This Row],[用电系数
（Kx）]]*表1[[#This Row],[额定功率
（Pe/kW）]]/0.85</f>
        <v>118.588235294118</v>
      </c>
      <c r="J24" s="82">
        <f>G24*F24/表1[[#This Row],[功率因数
(Cosφ)]]</f>
        <v>180.181468478968</v>
      </c>
      <c r="K24" s="82">
        <f t="shared" si="0"/>
        <v>225.22683559871</v>
      </c>
      <c r="L24" s="88" t="s">
        <v>143</v>
      </c>
      <c r="M24" s="89" t="s">
        <v>137</v>
      </c>
      <c r="N24" s="90"/>
      <c r="O24" s="73"/>
      <c r="V24" s="65"/>
    </row>
    <row r="25" spans="1:22">
      <c r="A25" s="79"/>
      <c r="B25" s="80" t="s">
        <v>136</v>
      </c>
      <c r="C25" s="80">
        <v>7</v>
      </c>
      <c r="D25" s="80">
        <v>24</v>
      </c>
      <c r="E25" s="81">
        <v>168</v>
      </c>
      <c r="F25" s="82">
        <f>表1[[#This Row],[额定功率
（Pe/kW）]]/0.38/1.732</f>
        <v>255.257080345205</v>
      </c>
      <c r="G25" s="82">
        <v>0.6</v>
      </c>
      <c r="H25" s="82">
        <v>0.85</v>
      </c>
      <c r="I25" s="82">
        <f>表1[[#This Row],[用电系数
（Kx）]]*表1[[#This Row],[额定功率
（Pe/kW）]]/0.85</f>
        <v>118.588235294118</v>
      </c>
      <c r="J25" s="82">
        <f>G25*F25/表1[[#This Row],[功率因数
(Cosφ)]]</f>
        <v>180.181468478968</v>
      </c>
      <c r="K25" s="82">
        <f t="shared" si="0"/>
        <v>225.22683559871</v>
      </c>
      <c r="L25" s="88" t="s">
        <v>143</v>
      </c>
      <c r="M25" s="89" t="s">
        <v>137</v>
      </c>
      <c r="N25" s="90"/>
      <c r="O25" s="73"/>
      <c r="V25" s="65"/>
    </row>
    <row r="26" spans="1:22">
      <c r="A26" s="79"/>
      <c r="B26" s="80" t="s">
        <v>136</v>
      </c>
      <c r="C26" s="80">
        <v>7</v>
      </c>
      <c r="D26" s="80">
        <v>25</v>
      </c>
      <c r="E26" s="81">
        <v>189</v>
      </c>
      <c r="F26" s="82">
        <f>表1[[#This Row],[额定功率
（Pe/kW）]]/0.38/1.732</f>
        <v>287.164215388355</v>
      </c>
      <c r="G26" s="82">
        <v>0.55</v>
      </c>
      <c r="H26" s="82">
        <v>0.85</v>
      </c>
      <c r="I26" s="82">
        <f>表1[[#This Row],[用电系数
（Kx）]]*表1[[#This Row],[额定功率
（Pe/kW）]]/0.85</f>
        <v>122.294117647059</v>
      </c>
      <c r="J26" s="82">
        <f>G26*F26/表1[[#This Row],[功率因数
(Cosφ)]]</f>
        <v>185.812139368936</v>
      </c>
      <c r="K26" s="82">
        <f t="shared" si="0"/>
        <v>232.26517421117</v>
      </c>
      <c r="L26" s="88" t="s">
        <v>144</v>
      </c>
      <c r="M26" s="89" t="s">
        <v>137</v>
      </c>
      <c r="N26" s="90"/>
      <c r="O26" s="73"/>
      <c r="V26" s="65"/>
    </row>
    <row r="27" spans="1:22">
      <c r="A27" s="79"/>
      <c r="B27" s="80" t="s">
        <v>136</v>
      </c>
      <c r="C27" s="80">
        <v>7</v>
      </c>
      <c r="D27" s="80">
        <v>26</v>
      </c>
      <c r="E27" s="81">
        <v>189</v>
      </c>
      <c r="F27" s="82">
        <f>表1[[#This Row],[额定功率
（Pe/kW）]]/0.38/1.732</f>
        <v>287.164215388355</v>
      </c>
      <c r="G27" s="82">
        <v>0.55</v>
      </c>
      <c r="H27" s="82">
        <v>0.85</v>
      </c>
      <c r="I27" s="82">
        <f>表1[[#This Row],[用电系数
（Kx）]]*表1[[#This Row],[额定功率
（Pe/kW）]]/0.85</f>
        <v>122.294117647059</v>
      </c>
      <c r="J27" s="82">
        <f>G27*F27/表1[[#This Row],[功率因数
(Cosφ)]]</f>
        <v>185.812139368936</v>
      </c>
      <c r="K27" s="82">
        <f t="shared" si="0"/>
        <v>232.26517421117</v>
      </c>
      <c r="L27" s="88" t="s">
        <v>144</v>
      </c>
      <c r="M27" s="89" t="s">
        <v>137</v>
      </c>
      <c r="N27" s="90"/>
      <c r="O27" s="73"/>
      <c r="V27" s="65"/>
    </row>
    <row r="28" spans="1:22">
      <c r="A28" s="79"/>
      <c r="B28" s="80" t="s">
        <v>136</v>
      </c>
      <c r="C28" s="80">
        <v>7</v>
      </c>
      <c r="D28" s="80">
        <v>27</v>
      </c>
      <c r="E28" s="81">
        <v>189</v>
      </c>
      <c r="F28" s="82">
        <f>表1[[#This Row],[额定功率
（Pe/kW）]]/0.38/1.732</f>
        <v>287.164215388355</v>
      </c>
      <c r="G28" s="82">
        <v>0.55</v>
      </c>
      <c r="H28" s="82">
        <v>0.85</v>
      </c>
      <c r="I28" s="82">
        <f>表1[[#This Row],[用电系数
（Kx）]]*表1[[#This Row],[额定功率
（Pe/kW）]]/0.85</f>
        <v>122.294117647059</v>
      </c>
      <c r="J28" s="82">
        <f>G28*F28/表1[[#This Row],[功率因数
(Cosφ)]]</f>
        <v>185.812139368936</v>
      </c>
      <c r="K28" s="82">
        <f t="shared" si="0"/>
        <v>232.26517421117</v>
      </c>
      <c r="L28" s="88" t="s">
        <v>144</v>
      </c>
      <c r="M28" s="89" t="s">
        <v>137</v>
      </c>
      <c r="N28" s="90"/>
      <c r="O28" s="73"/>
      <c r="V28" s="65"/>
    </row>
    <row r="29" spans="1:22">
      <c r="A29" s="79"/>
      <c r="B29" s="80" t="s">
        <v>136</v>
      </c>
      <c r="C29" s="80">
        <v>7</v>
      </c>
      <c r="D29" s="80">
        <v>28</v>
      </c>
      <c r="E29" s="81">
        <v>210</v>
      </c>
      <c r="F29" s="82">
        <f>表1[[#This Row],[额定功率
（Pe/kW）]]/0.38/1.732</f>
        <v>319.071350431506</v>
      </c>
      <c r="G29" s="82">
        <v>0.55</v>
      </c>
      <c r="H29" s="82">
        <v>0.85</v>
      </c>
      <c r="I29" s="82">
        <f>表1[[#This Row],[用电系数
（Kx）]]*表1[[#This Row],[额定功率
（Pe/kW）]]/0.85</f>
        <v>135.882352941176</v>
      </c>
      <c r="J29" s="82">
        <f>G29*F29/表1[[#This Row],[功率因数
(Cosφ)]]</f>
        <v>206.457932632151</v>
      </c>
      <c r="K29" s="82">
        <f t="shared" si="0"/>
        <v>258.072415790189</v>
      </c>
      <c r="L29" s="88" t="s">
        <v>144</v>
      </c>
      <c r="M29" s="89" t="s">
        <v>137</v>
      </c>
      <c r="N29" s="90"/>
      <c r="O29" s="73"/>
      <c r="V29" s="65"/>
    </row>
    <row r="30" spans="1:22">
      <c r="A30" s="79"/>
      <c r="B30" s="80" t="s">
        <v>136</v>
      </c>
      <c r="C30" s="80">
        <v>7</v>
      </c>
      <c r="D30" s="80">
        <v>29</v>
      </c>
      <c r="E30" s="81">
        <v>210</v>
      </c>
      <c r="F30" s="82">
        <f>表1[[#This Row],[额定功率
（Pe/kW）]]/0.38/1.732</f>
        <v>319.071350431506</v>
      </c>
      <c r="G30" s="82">
        <v>0.55</v>
      </c>
      <c r="H30" s="82">
        <v>0.85</v>
      </c>
      <c r="I30" s="82">
        <f>表1[[#This Row],[用电系数
（Kx）]]*表1[[#This Row],[额定功率
（Pe/kW）]]/0.85</f>
        <v>135.882352941176</v>
      </c>
      <c r="J30" s="82">
        <f>G30*F30/表1[[#This Row],[功率因数
(Cosφ)]]</f>
        <v>206.457932632151</v>
      </c>
      <c r="K30" s="82">
        <f t="shared" si="0"/>
        <v>258.072415790189</v>
      </c>
      <c r="L30" s="88" t="s">
        <v>144</v>
      </c>
      <c r="M30" s="89" t="s">
        <v>137</v>
      </c>
      <c r="N30" s="90"/>
      <c r="O30" s="73"/>
      <c r="V30" s="65"/>
    </row>
    <row r="31" spans="1:22">
      <c r="A31" s="79"/>
      <c r="B31" s="80" t="s">
        <v>136</v>
      </c>
      <c r="C31" s="80">
        <v>7</v>
      </c>
      <c r="D31" s="80">
        <v>30</v>
      </c>
      <c r="E31" s="81">
        <v>210</v>
      </c>
      <c r="F31" s="82">
        <f>表1[[#This Row],[额定功率
（Pe/kW）]]/0.38/1.732</f>
        <v>319.071350431506</v>
      </c>
      <c r="G31" s="82">
        <v>0.5</v>
      </c>
      <c r="H31" s="82">
        <v>0.85</v>
      </c>
      <c r="I31" s="82">
        <f>表1[[#This Row],[用电系数
（Kx）]]*表1[[#This Row],[额定功率
（Pe/kW）]]/0.85</f>
        <v>123.529411764706</v>
      </c>
      <c r="J31" s="82">
        <f>G31*F31/表1[[#This Row],[功率因数
(Cosφ)]]</f>
        <v>187.689029665592</v>
      </c>
      <c r="K31" s="82">
        <f t="shared" si="0"/>
        <v>234.61128708199</v>
      </c>
      <c r="L31" s="88" t="s">
        <v>144</v>
      </c>
      <c r="M31" s="89" t="s">
        <v>137</v>
      </c>
      <c r="N31" s="90"/>
      <c r="O31" s="73"/>
      <c r="V31" s="65"/>
    </row>
    <row r="32" spans="1:22">
      <c r="A32" s="79"/>
      <c r="B32" s="80" t="s">
        <v>136</v>
      </c>
      <c r="C32" s="80">
        <v>7</v>
      </c>
      <c r="D32" s="80">
        <v>31</v>
      </c>
      <c r="E32" s="81">
        <v>231</v>
      </c>
      <c r="F32" s="82">
        <f>表1[[#This Row],[额定功率
（Pe/kW）]]/0.38/1.732</f>
        <v>350.978485474657</v>
      </c>
      <c r="G32" s="82">
        <v>0.5</v>
      </c>
      <c r="H32" s="82">
        <v>0.85</v>
      </c>
      <c r="I32" s="82">
        <f>表1[[#This Row],[用电系数
（Kx）]]*表1[[#This Row],[额定功率
（Pe/kW）]]/0.85</f>
        <v>135.882352941176</v>
      </c>
      <c r="J32" s="82">
        <f>G32*F32/表1[[#This Row],[功率因数
(Cosφ)]]</f>
        <v>206.457932632151</v>
      </c>
      <c r="K32" s="82">
        <f t="shared" si="0"/>
        <v>258.072415790189</v>
      </c>
      <c r="L32" s="88" t="s">
        <v>144</v>
      </c>
      <c r="M32" s="89" t="s">
        <v>137</v>
      </c>
      <c r="N32" s="90"/>
      <c r="O32" s="73"/>
      <c r="V32" s="65"/>
    </row>
    <row r="33" spans="1:22">
      <c r="A33" s="79"/>
      <c r="B33" s="80" t="s">
        <v>136</v>
      </c>
      <c r="C33" s="80">
        <v>7</v>
      </c>
      <c r="D33" s="80">
        <v>32</v>
      </c>
      <c r="E33" s="81">
        <v>231</v>
      </c>
      <c r="F33" s="82">
        <f>表1[[#This Row],[额定功率
（Pe/kW）]]/0.38/1.732</f>
        <v>350.978485474657</v>
      </c>
      <c r="G33" s="82">
        <v>0.5</v>
      </c>
      <c r="H33" s="82">
        <v>0.85</v>
      </c>
      <c r="I33" s="82">
        <f>表1[[#This Row],[用电系数
（Kx）]]*表1[[#This Row],[额定功率
（Pe/kW）]]/0.85</f>
        <v>135.882352941176</v>
      </c>
      <c r="J33" s="82">
        <f>G33*F33/表1[[#This Row],[功率因数
(Cosφ)]]</f>
        <v>206.457932632151</v>
      </c>
      <c r="K33" s="82">
        <f t="shared" si="0"/>
        <v>258.072415790189</v>
      </c>
      <c r="L33" s="88" t="s">
        <v>144</v>
      </c>
      <c r="M33" s="89" t="s">
        <v>137</v>
      </c>
      <c r="N33" s="90"/>
      <c r="O33" s="73"/>
      <c r="V33" s="65"/>
    </row>
    <row r="34" spans="1:22">
      <c r="A34" s="79"/>
      <c r="B34" s="80" t="s">
        <v>136</v>
      </c>
      <c r="C34" s="80">
        <v>7</v>
      </c>
      <c r="D34" s="80">
        <v>33</v>
      </c>
      <c r="E34" s="81">
        <v>231</v>
      </c>
      <c r="F34" s="82">
        <f>表1[[#This Row],[额定功率
（Pe/kW）]]/0.38/1.732</f>
        <v>350.978485474657</v>
      </c>
      <c r="G34" s="82">
        <v>0.5</v>
      </c>
      <c r="H34" s="82">
        <v>0.85</v>
      </c>
      <c r="I34" s="82">
        <f>表1[[#This Row],[用电系数
（Kx）]]*表1[[#This Row],[额定功率
（Pe/kW）]]/0.85</f>
        <v>135.882352941176</v>
      </c>
      <c r="J34" s="82">
        <f>G34*F34/表1[[#This Row],[功率因数
(Cosφ)]]</f>
        <v>206.457932632151</v>
      </c>
      <c r="K34" s="82">
        <f t="shared" si="0"/>
        <v>258.072415790189</v>
      </c>
      <c r="L34" s="88" t="s">
        <v>144</v>
      </c>
      <c r="M34" s="89" t="s">
        <v>137</v>
      </c>
      <c r="N34" s="90"/>
      <c r="O34" s="73"/>
      <c r="V34" s="65"/>
    </row>
    <row r="35" spans="1:22">
      <c r="A35" s="79"/>
      <c r="B35" s="80" t="s">
        <v>136</v>
      </c>
      <c r="C35" s="80">
        <v>7</v>
      </c>
      <c r="D35" s="80">
        <v>34</v>
      </c>
      <c r="E35" s="81">
        <v>252</v>
      </c>
      <c r="F35" s="82">
        <f>表1[[#This Row],[额定功率
（Pe/kW）]]/0.38/1.732</f>
        <v>382.885620517807</v>
      </c>
      <c r="G35" s="82">
        <v>0.5</v>
      </c>
      <c r="H35" s="82">
        <v>0.85</v>
      </c>
      <c r="I35" s="82">
        <f>表1[[#This Row],[用电系数
（Kx）]]*表1[[#This Row],[额定功率
（Pe/kW）]]/0.85</f>
        <v>148.235294117647</v>
      </c>
      <c r="J35" s="82">
        <f>G35*F35/表1[[#This Row],[功率因数
(Cosφ)]]</f>
        <v>225.22683559871</v>
      </c>
      <c r="K35" s="82">
        <f t="shared" si="0"/>
        <v>281.533544498388</v>
      </c>
      <c r="L35" s="88" t="s">
        <v>144</v>
      </c>
      <c r="M35" s="89" t="s">
        <v>137</v>
      </c>
      <c r="N35" s="90"/>
      <c r="O35" s="73"/>
      <c r="V35" s="65"/>
    </row>
    <row r="36" spans="1:22">
      <c r="A36" s="79"/>
      <c r="B36" s="80" t="s">
        <v>136</v>
      </c>
      <c r="C36" s="80">
        <v>7</v>
      </c>
      <c r="D36" s="80">
        <v>35</v>
      </c>
      <c r="E36" s="81">
        <v>252</v>
      </c>
      <c r="F36" s="82">
        <f>表1[[#This Row],[额定功率
（Pe/kW）]]/0.38/1.732</f>
        <v>382.885620517807</v>
      </c>
      <c r="G36" s="82">
        <v>0.5</v>
      </c>
      <c r="H36" s="82">
        <v>0.85</v>
      </c>
      <c r="I36" s="82">
        <f>表1[[#This Row],[用电系数
（Kx）]]*表1[[#This Row],[额定功率
（Pe/kW）]]/0.85</f>
        <v>148.235294117647</v>
      </c>
      <c r="J36" s="82">
        <f>G36*F36/表1[[#This Row],[功率因数
(Cosφ)]]</f>
        <v>225.22683559871</v>
      </c>
      <c r="K36" s="82">
        <f t="shared" si="0"/>
        <v>281.533544498388</v>
      </c>
      <c r="L36" s="88" t="s">
        <v>144</v>
      </c>
      <c r="M36" s="89" t="s">
        <v>137</v>
      </c>
      <c r="N36" s="90"/>
      <c r="O36" s="73"/>
      <c r="V36" s="65"/>
    </row>
    <row r="37" spans="1:22">
      <c r="A37" s="79"/>
      <c r="B37" s="80" t="s">
        <v>136</v>
      </c>
      <c r="C37" s="80">
        <v>7</v>
      </c>
      <c r="D37" s="80">
        <v>36</v>
      </c>
      <c r="E37" s="81">
        <v>252</v>
      </c>
      <c r="F37" s="82">
        <f>表1[[#This Row],[额定功率
（Pe/kW）]]/0.38/1.732</f>
        <v>382.885620517807</v>
      </c>
      <c r="G37" s="82">
        <v>0.5</v>
      </c>
      <c r="H37" s="82">
        <v>0.85</v>
      </c>
      <c r="I37" s="82">
        <f>表1[[#This Row],[用电系数
（Kx）]]*表1[[#This Row],[额定功率
（Pe/kW）]]/0.85</f>
        <v>148.235294117647</v>
      </c>
      <c r="J37" s="82">
        <f>G37*F37/表1[[#This Row],[功率因数
(Cosφ)]]</f>
        <v>225.22683559871</v>
      </c>
      <c r="K37" s="82">
        <f t="shared" si="0"/>
        <v>281.533544498388</v>
      </c>
      <c r="L37" s="88" t="s">
        <v>144</v>
      </c>
      <c r="M37" s="89" t="s">
        <v>137</v>
      </c>
      <c r="N37" s="90"/>
      <c r="O37" s="73"/>
      <c r="V37" s="65"/>
    </row>
    <row r="38" spans="1:22">
      <c r="A38" s="79"/>
      <c r="B38" s="80" t="s">
        <v>136</v>
      </c>
      <c r="C38" s="80">
        <v>7</v>
      </c>
      <c r="D38" s="80">
        <v>37</v>
      </c>
      <c r="E38" s="81">
        <v>273</v>
      </c>
      <c r="F38" s="82">
        <f>表1[[#This Row],[额定功率
（Pe/kW）]]/0.38/1.732</f>
        <v>414.792755560958</v>
      </c>
      <c r="G38" s="82">
        <v>0.5</v>
      </c>
      <c r="H38" s="82">
        <v>0.85</v>
      </c>
      <c r="I38" s="82">
        <f>表1[[#This Row],[用电系数
（Kx）]]*表1[[#This Row],[额定功率
（Pe/kW）]]/0.85</f>
        <v>160.588235294118</v>
      </c>
      <c r="J38" s="82">
        <f>G38*F38/表1[[#This Row],[功率因数
(Cosφ)]]</f>
        <v>243.995738565269</v>
      </c>
      <c r="K38" s="82">
        <f t="shared" si="0"/>
        <v>304.994673206587</v>
      </c>
      <c r="L38" s="88" t="s">
        <v>145</v>
      </c>
      <c r="M38" s="89" t="s">
        <v>137</v>
      </c>
      <c r="N38" s="90"/>
      <c r="O38" s="73"/>
      <c r="V38" s="65"/>
    </row>
    <row r="39" spans="1:22">
      <c r="A39" s="79"/>
      <c r="B39" s="80" t="s">
        <v>136</v>
      </c>
      <c r="C39" s="80">
        <v>7</v>
      </c>
      <c r="D39" s="80">
        <v>38</v>
      </c>
      <c r="E39" s="81">
        <v>273</v>
      </c>
      <c r="F39" s="82">
        <f>表1[[#This Row],[额定功率
（Pe/kW）]]/0.38/1.732</f>
        <v>414.792755560958</v>
      </c>
      <c r="G39" s="82">
        <v>0.5</v>
      </c>
      <c r="H39" s="82">
        <v>0.85</v>
      </c>
      <c r="I39" s="82">
        <f>表1[[#This Row],[用电系数
（Kx）]]*表1[[#This Row],[额定功率
（Pe/kW）]]/0.85</f>
        <v>160.588235294118</v>
      </c>
      <c r="J39" s="82">
        <f>G39*F39/表1[[#This Row],[功率因数
(Cosφ)]]</f>
        <v>243.995738565269</v>
      </c>
      <c r="K39" s="82">
        <f t="shared" si="0"/>
        <v>304.994673206587</v>
      </c>
      <c r="L39" s="88" t="s">
        <v>145</v>
      </c>
      <c r="M39" s="89" t="s">
        <v>137</v>
      </c>
      <c r="N39" s="90"/>
      <c r="O39" s="73"/>
      <c r="V39" s="65"/>
    </row>
    <row r="40" spans="1:22">
      <c r="A40" s="79"/>
      <c r="B40" s="80" t="s">
        <v>136</v>
      </c>
      <c r="C40" s="80">
        <v>7</v>
      </c>
      <c r="D40" s="80">
        <v>39</v>
      </c>
      <c r="E40" s="81">
        <v>273</v>
      </c>
      <c r="F40" s="82">
        <f>表1[[#This Row],[额定功率
（Pe/kW）]]/0.38/1.732</f>
        <v>414.792755560958</v>
      </c>
      <c r="G40" s="82">
        <v>0.5</v>
      </c>
      <c r="H40" s="82">
        <v>0.85</v>
      </c>
      <c r="I40" s="82">
        <f>表1[[#This Row],[用电系数
（Kx）]]*表1[[#This Row],[额定功率
（Pe/kW）]]/0.85</f>
        <v>160.588235294118</v>
      </c>
      <c r="J40" s="82">
        <f>G40*F40/表1[[#This Row],[功率因数
(Cosφ)]]</f>
        <v>243.995738565269</v>
      </c>
      <c r="K40" s="82">
        <f t="shared" si="0"/>
        <v>304.994673206587</v>
      </c>
      <c r="L40" s="88" t="s">
        <v>145</v>
      </c>
      <c r="M40" s="89" t="s">
        <v>137</v>
      </c>
      <c r="N40" s="90"/>
      <c r="O40" s="73"/>
      <c r="V40" s="65"/>
    </row>
    <row r="41" spans="1:22">
      <c r="A41" s="79"/>
      <c r="B41" s="80" t="s">
        <v>136</v>
      </c>
      <c r="C41" s="80">
        <v>7</v>
      </c>
      <c r="D41" s="80">
        <v>50</v>
      </c>
      <c r="E41" s="81">
        <v>350</v>
      </c>
      <c r="F41" s="82">
        <f>表1[[#This Row],[额定功率
（Pe/kW）]]/0.38/1.732</f>
        <v>531.78558405251</v>
      </c>
      <c r="G41" s="82">
        <v>0.45</v>
      </c>
      <c r="H41" s="82">
        <v>0.85</v>
      </c>
      <c r="I41" s="82">
        <f>表1[[#This Row],[用电系数
（Kx）]]*表1[[#This Row],[额定功率
（Pe/kW）]]/0.85</f>
        <v>185.294117647059</v>
      </c>
      <c r="J41" s="82">
        <f>G41*F41/表1[[#This Row],[功率因数
(Cosφ)]]</f>
        <v>281.533544498388</v>
      </c>
      <c r="K41" s="82">
        <f t="shared" si="0"/>
        <v>351.916930622985</v>
      </c>
      <c r="L41" s="88" t="s">
        <v>145</v>
      </c>
      <c r="M41" s="89" t="s">
        <v>137</v>
      </c>
      <c r="N41" s="90"/>
      <c r="O41" s="73"/>
      <c r="V41" s="65"/>
    </row>
    <row r="42" ht="14.25" spans="1:22">
      <c r="A42" s="79"/>
      <c r="B42" s="80"/>
      <c r="C42" s="80"/>
      <c r="D42" s="80"/>
      <c r="E42" s="81"/>
      <c r="F42" s="82"/>
      <c r="G42" s="82"/>
      <c r="H42" s="82"/>
      <c r="I42" s="82"/>
      <c r="J42" s="82" t="e">
        <f>G42*F42/表1[[#This Row],[功率因数
(Cosφ)]]</f>
        <v>#DIV/0!</v>
      </c>
      <c r="K42" s="82"/>
      <c r="L42" s="91"/>
      <c r="M42" s="92"/>
      <c r="N42" s="90"/>
      <c r="O42" s="73"/>
      <c r="V42" s="65"/>
    </row>
    <row r="43" ht="14.25" spans="1:22">
      <c r="A43" s="79"/>
      <c r="B43" s="80"/>
      <c r="C43" s="80"/>
      <c r="D43" s="80"/>
      <c r="E43" s="81"/>
      <c r="F43" s="82"/>
      <c r="G43" s="82"/>
      <c r="H43" s="82"/>
      <c r="I43" s="82"/>
      <c r="J43" s="82" t="e">
        <f>G43*F43/表1[[#This Row],[功率因数
(Cosφ)]]</f>
        <v>#DIV/0!</v>
      </c>
      <c r="K43" s="82"/>
      <c r="L43" s="91"/>
      <c r="M43" s="92"/>
      <c r="N43" s="90"/>
      <c r="O43" s="73"/>
      <c r="V43" s="65"/>
    </row>
    <row r="44" spans="1:22">
      <c r="A44" s="79"/>
      <c r="B44" s="80" t="s">
        <v>146</v>
      </c>
      <c r="C44" s="80">
        <v>42</v>
      </c>
      <c r="D44" s="80">
        <v>1</v>
      </c>
      <c r="E44" s="81">
        <f>D44*C44</f>
        <v>42</v>
      </c>
      <c r="F44" s="82">
        <f>E44/0.38/1.732</f>
        <v>63.8142700863012</v>
      </c>
      <c r="G44" s="82">
        <v>1</v>
      </c>
      <c r="H44" s="82">
        <v>0.85</v>
      </c>
      <c r="I44" s="82">
        <f>表1[[#This Row],[用电系数
（Kx）]]*表1[[#This Row],[额定功率
（Pe/kW）]]/0.85</f>
        <v>49.4117647058824</v>
      </c>
      <c r="J44" s="82">
        <f>G44*F44/表1[[#This Row],[功率因数
(Cosφ)]]</f>
        <v>75.0756118662367</v>
      </c>
      <c r="K44" s="82">
        <f>J44*1.25</f>
        <v>93.8445148327959</v>
      </c>
      <c r="L44" s="89" t="s">
        <v>147</v>
      </c>
      <c r="M44" s="89" t="s">
        <v>147</v>
      </c>
      <c r="N44" s="90"/>
      <c r="O44" s="73"/>
      <c r="V44" s="65"/>
    </row>
    <row r="45" spans="1:22">
      <c r="A45" s="79"/>
      <c r="B45" s="80" t="s">
        <v>146</v>
      </c>
      <c r="C45" s="80">
        <v>42</v>
      </c>
      <c r="D45" s="80">
        <v>5</v>
      </c>
      <c r="E45" s="81">
        <f>D45*C45</f>
        <v>210</v>
      </c>
      <c r="F45" s="82">
        <f>E45/0.38/1.732</f>
        <v>319.071350431506</v>
      </c>
      <c r="G45" s="82">
        <v>1</v>
      </c>
      <c r="H45" s="82">
        <v>0.85</v>
      </c>
      <c r="I45" s="82">
        <f>表1[[#This Row],[用电系数
（Kx）]]*表1[[#This Row],[额定功率
（Pe/kW）]]/0.85</f>
        <v>247.058823529412</v>
      </c>
      <c r="J45" s="82">
        <f>G45*F45/表1[[#This Row],[功率因数
(Cosφ)]]</f>
        <v>375.378059331184</v>
      </c>
      <c r="K45" s="82">
        <f>J45*1.25</f>
        <v>469.222574163979</v>
      </c>
      <c r="L45" s="89" t="s">
        <v>148</v>
      </c>
      <c r="M45" s="89" t="s">
        <v>147</v>
      </c>
      <c r="N45" s="90"/>
      <c r="O45" s="73"/>
      <c r="V45" s="65"/>
    </row>
    <row r="46" spans="1:22">
      <c r="A46" s="79"/>
      <c r="B46" s="80" t="s">
        <v>146</v>
      </c>
      <c r="C46" s="80">
        <v>42</v>
      </c>
      <c r="D46" s="80">
        <v>10</v>
      </c>
      <c r="E46" s="81">
        <f>D46*C46</f>
        <v>420</v>
      </c>
      <c r="F46" s="82">
        <f>E46/0.38/1.732</f>
        <v>638.142700863012</v>
      </c>
      <c r="G46" s="82">
        <v>0.9</v>
      </c>
      <c r="H46" s="82">
        <v>0.85</v>
      </c>
      <c r="I46" s="82">
        <f>表1[[#This Row],[用电系数
（Kx）]]*表1[[#This Row],[额定功率
（Pe/kW）]]/0.85</f>
        <v>444.705882352941</v>
      </c>
      <c r="J46" s="82">
        <f>G46*F46/表1[[#This Row],[功率因数
(Cosφ)]]</f>
        <v>675.68050679613</v>
      </c>
      <c r="K46" s="82">
        <f>J46*1.25</f>
        <v>844.600633495163</v>
      </c>
      <c r="L46" s="89" t="s">
        <v>149</v>
      </c>
      <c r="M46" s="89" t="s">
        <v>147</v>
      </c>
      <c r="N46" s="90"/>
      <c r="O46" s="73"/>
      <c r="V46" s="65"/>
    </row>
    <row r="47" spans="1:22">
      <c r="A47" s="79"/>
      <c r="B47" s="80" t="s">
        <v>150</v>
      </c>
      <c r="C47" s="80">
        <v>42</v>
      </c>
      <c r="D47" s="80">
        <v>12</v>
      </c>
      <c r="E47" s="81">
        <f>D47*C47</f>
        <v>504</v>
      </c>
      <c r="F47" s="82">
        <f>E47/0.38/1.732</f>
        <v>765.771241035614</v>
      </c>
      <c r="G47" s="82">
        <v>0.8</v>
      </c>
      <c r="H47" s="82">
        <v>0.85</v>
      </c>
      <c r="I47" s="82">
        <f>表1[[#This Row],[用电系数
（Kx）]]*表1[[#This Row],[额定功率
（Pe/kW）]]/0.85</f>
        <v>474.352941176471</v>
      </c>
      <c r="J47" s="82">
        <f>G47*F47/表1[[#This Row],[功率因数
(Cosφ)]]</f>
        <v>720.725873915872</v>
      </c>
      <c r="K47" s="82">
        <f>J47*1.25</f>
        <v>900.907342394841</v>
      </c>
      <c r="L47" s="89" t="s">
        <v>149</v>
      </c>
      <c r="M47" s="89" t="s">
        <v>147</v>
      </c>
      <c r="N47" s="90"/>
      <c r="O47" s="73"/>
      <c r="V47" s="65"/>
    </row>
    <row r="48" ht="14.25" spans="1:22">
      <c r="A48" s="79"/>
      <c r="B48" s="80"/>
      <c r="C48" s="80"/>
      <c r="D48" s="80"/>
      <c r="E48" s="81"/>
      <c r="F48" s="82"/>
      <c r="G48" s="82"/>
      <c r="H48" s="82"/>
      <c r="I48" s="82"/>
      <c r="J48" s="82" t="e">
        <f>G48*F48/表1[[#This Row],[功率因数
(Cosφ)]]</f>
        <v>#DIV/0!</v>
      </c>
      <c r="K48" s="82"/>
      <c r="L48" s="93"/>
      <c r="M48" s="92"/>
      <c r="N48" s="90"/>
      <c r="O48" s="73"/>
      <c r="V48" s="65"/>
    </row>
    <row r="49" spans="1:22">
      <c r="A49" s="79"/>
      <c r="B49" s="80"/>
      <c r="C49" s="80"/>
      <c r="D49" s="80"/>
      <c r="E49" s="81"/>
      <c r="F49" s="82"/>
      <c r="G49" s="82"/>
      <c r="H49" s="82"/>
      <c r="I49" s="82"/>
      <c r="J49" s="82" t="e">
        <f>G49*F49/表1[[#This Row],[功率因数
(Cosφ)]]</f>
        <v>#DIV/0!</v>
      </c>
      <c r="K49" s="82"/>
      <c r="L49" s="91"/>
      <c r="M49" s="91"/>
      <c r="N49" s="90"/>
      <c r="O49" s="73"/>
      <c r="V49" s="65"/>
    </row>
    <row r="50" spans="1:22">
      <c r="A50" s="79"/>
      <c r="B50" s="80" t="s">
        <v>151</v>
      </c>
      <c r="C50" s="80">
        <v>30</v>
      </c>
      <c r="D50" s="80">
        <v>1</v>
      </c>
      <c r="E50" s="81">
        <f t="shared" ref="E50:E55" si="1">C50*D50</f>
        <v>30</v>
      </c>
      <c r="F50" s="82">
        <f t="shared" ref="F50:F55" si="2">E50/0.38/1.732</f>
        <v>45.5816214902151</v>
      </c>
      <c r="G50" s="82">
        <v>1</v>
      </c>
      <c r="H50" s="82">
        <v>0.85</v>
      </c>
      <c r="I50" s="82">
        <f>表1[[#This Row],[用电系数
（Kx）]]*表1[[#This Row],[额定功率
（Pe/kW）]]/0.85</f>
        <v>35.2941176470588</v>
      </c>
      <c r="J50" s="82">
        <f>G50*F50/表1[[#This Row],[功率因数
(Cosφ)]]</f>
        <v>53.6254370473119</v>
      </c>
      <c r="K50" s="82">
        <f t="shared" ref="K50:K55" si="3">J50*1.25</f>
        <v>67.0317963091399</v>
      </c>
      <c r="L50" s="80"/>
      <c r="M50" s="90" t="s">
        <v>147</v>
      </c>
      <c r="N50" s="90"/>
      <c r="O50" s="73"/>
      <c r="V50" s="65"/>
    </row>
    <row r="51" spans="1:22">
      <c r="A51" s="79"/>
      <c r="B51" s="80" t="s">
        <v>152</v>
      </c>
      <c r="C51" s="80">
        <v>45</v>
      </c>
      <c r="D51" s="80">
        <v>1</v>
      </c>
      <c r="E51" s="81">
        <f t="shared" si="1"/>
        <v>45</v>
      </c>
      <c r="F51" s="82">
        <f t="shared" si="2"/>
        <v>68.3724322353227</v>
      </c>
      <c r="G51" s="82">
        <v>1</v>
      </c>
      <c r="H51" s="82">
        <v>0.85</v>
      </c>
      <c r="I51" s="82">
        <f>表1[[#This Row],[用电系数
（Kx）]]*表1[[#This Row],[额定功率
（Pe/kW）]]/0.85</f>
        <v>52.9411764705882</v>
      </c>
      <c r="J51" s="82">
        <f>G51*F51/表1[[#This Row],[功率因数
(Cosφ)]]</f>
        <v>80.4381555709679</v>
      </c>
      <c r="K51" s="82">
        <f t="shared" si="3"/>
        <v>100.54769446371</v>
      </c>
      <c r="L51" s="80"/>
      <c r="M51" s="90" t="s">
        <v>140</v>
      </c>
      <c r="N51" s="90"/>
      <c r="O51" s="73"/>
      <c r="V51" s="65"/>
    </row>
    <row r="52" spans="1:22">
      <c r="A52" s="79"/>
      <c r="B52" s="80" t="s">
        <v>153</v>
      </c>
      <c r="C52" s="80">
        <v>60</v>
      </c>
      <c r="D52" s="80">
        <v>1</v>
      </c>
      <c r="E52" s="81">
        <f t="shared" si="1"/>
        <v>60</v>
      </c>
      <c r="F52" s="82">
        <f t="shared" si="2"/>
        <v>91.1632429804303</v>
      </c>
      <c r="G52" s="82">
        <v>1</v>
      </c>
      <c r="H52" s="82">
        <v>0.85</v>
      </c>
      <c r="I52" s="82">
        <f>表1[[#This Row],[用电系数
（Kx）]]*表1[[#This Row],[额定功率
（Pe/kW）]]/0.85</f>
        <v>70.5882352941177</v>
      </c>
      <c r="J52" s="82">
        <f>G52*F52/表1[[#This Row],[功率因数
(Cosφ)]]</f>
        <v>107.250874094624</v>
      </c>
      <c r="K52" s="82">
        <f t="shared" si="3"/>
        <v>134.06359261828</v>
      </c>
      <c r="L52" s="80"/>
      <c r="M52" s="90" t="s">
        <v>154</v>
      </c>
      <c r="N52" s="90"/>
      <c r="O52" s="73"/>
      <c r="V52" s="65"/>
    </row>
    <row r="53" spans="1:22">
      <c r="A53" s="79"/>
      <c r="B53" s="80" t="s">
        <v>155</v>
      </c>
      <c r="C53" s="80">
        <v>90</v>
      </c>
      <c r="D53" s="80">
        <v>1</v>
      </c>
      <c r="E53" s="81">
        <f t="shared" si="1"/>
        <v>90</v>
      </c>
      <c r="F53" s="82">
        <f t="shared" si="2"/>
        <v>136.744864470645</v>
      </c>
      <c r="G53" s="82">
        <v>1</v>
      </c>
      <c r="H53" s="82">
        <v>0.85</v>
      </c>
      <c r="I53" s="82">
        <f>表1[[#This Row],[用电系数
（Kx）]]*表1[[#This Row],[额定功率
（Pe/kW）]]/0.85</f>
        <v>105.882352941176</v>
      </c>
      <c r="J53" s="82">
        <f>G53*F53/表1[[#This Row],[功率因数
(Cosφ)]]</f>
        <v>160.876311141936</v>
      </c>
      <c r="K53" s="82">
        <f t="shared" si="3"/>
        <v>201.09538892742</v>
      </c>
      <c r="L53" s="80"/>
      <c r="M53" s="90" t="s">
        <v>156</v>
      </c>
      <c r="N53" s="90"/>
      <c r="O53" s="73"/>
      <c r="V53" s="65"/>
    </row>
    <row r="54" spans="1:22">
      <c r="A54" s="79"/>
      <c r="B54" s="80" t="s">
        <v>157</v>
      </c>
      <c r="C54" s="80">
        <v>120</v>
      </c>
      <c r="D54" s="80">
        <v>1</v>
      </c>
      <c r="E54" s="81">
        <f t="shared" si="1"/>
        <v>120</v>
      </c>
      <c r="F54" s="82">
        <f t="shared" si="2"/>
        <v>182.326485960861</v>
      </c>
      <c r="G54" s="82">
        <v>1</v>
      </c>
      <c r="H54" s="82">
        <v>0.85</v>
      </c>
      <c r="I54" s="82">
        <f>表1[[#This Row],[用电系数
（Kx）]]*表1[[#This Row],[额定功率
（Pe/kW）]]/0.85</f>
        <v>141.176470588235</v>
      </c>
      <c r="J54" s="82">
        <f>G54*F54/表1[[#This Row],[功率因数
(Cosφ)]]</f>
        <v>214.501748189248</v>
      </c>
      <c r="K54" s="82">
        <f t="shared" si="3"/>
        <v>268.12718523656</v>
      </c>
      <c r="L54" s="80"/>
      <c r="M54" s="90" t="s">
        <v>158</v>
      </c>
      <c r="N54" s="90"/>
      <c r="O54" s="73"/>
      <c r="V54" s="65"/>
    </row>
    <row r="55" spans="1:22">
      <c r="A55" s="83"/>
      <c r="B55" s="84" t="s">
        <v>159</v>
      </c>
      <c r="C55" s="84">
        <v>150</v>
      </c>
      <c r="D55" s="84">
        <v>1</v>
      </c>
      <c r="E55" s="85">
        <f t="shared" si="1"/>
        <v>150</v>
      </c>
      <c r="F55" s="86">
        <f t="shared" si="2"/>
        <v>227.908107451076</v>
      </c>
      <c r="G55" s="86">
        <v>1</v>
      </c>
      <c r="H55" s="82">
        <v>0.85</v>
      </c>
      <c r="I55" s="82">
        <f>表1[[#This Row],[用电系数
（Kx）]]*表1[[#This Row],[额定功率
（Pe/kW）]]/0.85</f>
        <v>176.470588235294</v>
      </c>
      <c r="J55" s="82">
        <f>G55*F55/表1[[#This Row],[功率因数
(Cosφ)]]</f>
        <v>268.12718523656</v>
      </c>
      <c r="K55" s="86">
        <f t="shared" si="3"/>
        <v>335.1589815457</v>
      </c>
      <c r="L55" s="84"/>
      <c r="M55" s="94" t="s">
        <v>148</v>
      </c>
      <c r="N55" s="94"/>
      <c r="O55" s="73"/>
      <c r="V55" s="65"/>
    </row>
    <row r="60" spans="4:6">
      <c r="D60" s="71"/>
      <c r="E60" s="71"/>
      <c r="F60" s="72"/>
    </row>
  </sheetData>
  <pageMargins left="0.7" right="0.7" top="0.75" bottom="0.75" header="0.3" footer="0.3"/>
  <pageSetup paperSize="9" scale="42" orientation="landscape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7"/>
  <sheetViews>
    <sheetView topLeftCell="A10" workbookViewId="0">
      <selection activeCell="M123" sqref="M123"/>
    </sheetView>
  </sheetViews>
  <sheetFormatPr defaultColWidth="9" defaultRowHeight="13.5"/>
  <cols>
    <col min="1" max="6" width="8.89166666666667" style="12"/>
    <col min="7" max="7" width="11.225" style="12" customWidth="1"/>
    <col min="8" max="10" width="8.89166666666667" style="12"/>
    <col min="11" max="12" width="6.225" style="12" customWidth="1"/>
    <col min="13" max="13" width="11.6666666666667" style="13" customWidth="1"/>
    <col min="14" max="14" width="6.775" style="14" customWidth="1"/>
    <col min="15" max="15" width="6.33333333333333" style="13" customWidth="1"/>
    <col min="16" max="16" width="14.4416666666667" style="13" customWidth="1"/>
    <col min="17" max="17" width="14.6666666666667" style="13" customWidth="1"/>
    <col min="18" max="18" width="16" style="12" customWidth="1"/>
    <col min="19" max="262" width="8.89166666666667" style="12"/>
    <col min="263" max="263" width="11.225" style="12" customWidth="1"/>
    <col min="264" max="266" width="8.89166666666667" style="12"/>
    <col min="267" max="268" width="6.225" style="12" customWidth="1"/>
    <col min="269" max="269" width="11.6666666666667" style="12" customWidth="1"/>
    <col min="270" max="270" width="6.775" style="12" customWidth="1"/>
    <col min="271" max="271" width="6.33333333333333" style="12" customWidth="1"/>
    <col min="272" max="272" width="14.4416666666667" style="12" customWidth="1"/>
    <col min="273" max="273" width="14.6666666666667" style="12" customWidth="1"/>
    <col min="274" max="274" width="16" style="12" customWidth="1"/>
    <col min="275" max="518" width="8.89166666666667" style="12"/>
    <col min="519" max="519" width="11.225" style="12" customWidth="1"/>
    <col min="520" max="522" width="8.89166666666667" style="12"/>
    <col min="523" max="524" width="6.225" style="12" customWidth="1"/>
    <col min="525" max="525" width="11.6666666666667" style="12" customWidth="1"/>
    <col min="526" max="526" width="6.775" style="12" customWidth="1"/>
    <col min="527" max="527" width="6.33333333333333" style="12" customWidth="1"/>
    <col min="528" max="528" width="14.4416666666667" style="12" customWidth="1"/>
    <col min="529" max="529" width="14.6666666666667" style="12" customWidth="1"/>
    <col min="530" max="530" width="16" style="12" customWidth="1"/>
    <col min="531" max="774" width="8.89166666666667" style="12"/>
    <col min="775" max="775" width="11.225" style="12" customWidth="1"/>
    <col min="776" max="778" width="8.89166666666667" style="12"/>
    <col min="779" max="780" width="6.225" style="12" customWidth="1"/>
    <col min="781" max="781" width="11.6666666666667" style="12" customWidth="1"/>
    <col min="782" max="782" width="6.775" style="12" customWidth="1"/>
    <col min="783" max="783" width="6.33333333333333" style="12" customWidth="1"/>
    <col min="784" max="784" width="14.4416666666667" style="12" customWidth="1"/>
    <col min="785" max="785" width="14.6666666666667" style="12" customWidth="1"/>
    <col min="786" max="786" width="16" style="12" customWidth="1"/>
    <col min="787" max="1030" width="8.89166666666667" style="12"/>
    <col min="1031" max="1031" width="11.225" style="12" customWidth="1"/>
    <col min="1032" max="1034" width="8.89166666666667" style="12"/>
    <col min="1035" max="1036" width="6.225" style="12" customWidth="1"/>
    <col min="1037" max="1037" width="11.6666666666667" style="12" customWidth="1"/>
    <col min="1038" max="1038" width="6.775" style="12" customWidth="1"/>
    <col min="1039" max="1039" width="6.33333333333333" style="12" customWidth="1"/>
    <col min="1040" max="1040" width="14.4416666666667" style="12" customWidth="1"/>
    <col min="1041" max="1041" width="14.6666666666667" style="12" customWidth="1"/>
    <col min="1042" max="1042" width="16" style="12" customWidth="1"/>
    <col min="1043" max="1286" width="8.89166666666667" style="12"/>
    <col min="1287" max="1287" width="11.225" style="12" customWidth="1"/>
    <col min="1288" max="1290" width="8.89166666666667" style="12"/>
    <col min="1291" max="1292" width="6.225" style="12" customWidth="1"/>
    <col min="1293" max="1293" width="11.6666666666667" style="12" customWidth="1"/>
    <col min="1294" max="1294" width="6.775" style="12" customWidth="1"/>
    <col min="1295" max="1295" width="6.33333333333333" style="12" customWidth="1"/>
    <col min="1296" max="1296" width="14.4416666666667" style="12" customWidth="1"/>
    <col min="1297" max="1297" width="14.6666666666667" style="12" customWidth="1"/>
    <col min="1298" max="1298" width="16" style="12" customWidth="1"/>
    <col min="1299" max="1542" width="8.89166666666667" style="12"/>
    <col min="1543" max="1543" width="11.225" style="12" customWidth="1"/>
    <col min="1544" max="1546" width="8.89166666666667" style="12"/>
    <col min="1547" max="1548" width="6.225" style="12" customWidth="1"/>
    <col min="1549" max="1549" width="11.6666666666667" style="12" customWidth="1"/>
    <col min="1550" max="1550" width="6.775" style="12" customWidth="1"/>
    <col min="1551" max="1551" width="6.33333333333333" style="12" customWidth="1"/>
    <col min="1552" max="1552" width="14.4416666666667" style="12" customWidth="1"/>
    <col min="1553" max="1553" width="14.6666666666667" style="12" customWidth="1"/>
    <col min="1554" max="1554" width="16" style="12" customWidth="1"/>
    <col min="1555" max="1798" width="8.89166666666667" style="12"/>
    <col min="1799" max="1799" width="11.225" style="12" customWidth="1"/>
    <col min="1800" max="1802" width="8.89166666666667" style="12"/>
    <col min="1803" max="1804" width="6.225" style="12" customWidth="1"/>
    <col min="1805" max="1805" width="11.6666666666667" style="12" customWidth="1"/>
    <col min="1806" max="1806" width="6.775" style="12" customWidth="1"/>
    <col min="1807" max="1807" width="6.33333333333333" style="12" customWidth="1"/>
    <col min="1808" max="1808" width="14.4416666666667" style="12" customWidth="1"/>
    <col min="1809" max="1809" width="14.6666666666667" style="12" customWidth="1"/>
    <col min="1810" max="1810" width="16" style="12" customWidth="1"/>
    <col min="1811" max="2054" width="8.89166666666667" style="12"/>
    <col min="2055" max="2055" width="11.225" style="12" customWidth="1"/>
    <col min="2056" max="2058" width="8.89166666666667" style="12"/>
    <col min="2059" max="2060" width="6.225" style="12" customWidth="1"/>
    <col min="2061" max="2061" width="11.6666666666667" style="12" customWidth="1"/>
    <col min="2062" max="2062" width="6.775" style="12" customWidth="1"/>
    <col min="2063" max="2063" width="6.33333333333333" style="12" customWidth="1"/>
    <col min="2064" max="2064" width="14.4416666666667" style="12" customWidth="1"/>
    <col min="2065" max="2065" width="14.6666666666667" style="12" customWidth="1"/>
    <col min="2066" max="2066" width="16" style="12" customWidth="1"/>
    <col min="2067" max="2310" width="8.89166666666667" style="12"/>
    <col min="2311" max="2311" width="11.225" style="12" customWidth="1"/>
    <col min="2312" max="2314" width="8.89166666666667" style="12"/>
    <col min="2315" max="2316" width="6.225" style="12" customWidth="1"/>
    <col min="2317" max="2317" width="11.6666666666667" style="12" customWidth="1"/>
    <col min="2318" max="2318" width="6.775" style="12" customWidth="1"/>
    <col min="2319" max="2319" width="6.33333333333333" style="12" customWidth="1"/>
    <col min="2320" max="2320" width="14.4416666666667" style="12" customWidth="1"/>
    <col min="2321" max="2321" width="14.6666666666667" style="12" customWidth="1"/>
    <col min="2322" max="2322" width="16" style="12" customWidth="1"/>
    <col min="2323" max="2566" width="8.89166666666667" style="12"/>
    <col min="2567" max="2567" width="11.225" style="12" customWidth="1"/>
    <col min="2568" max="2570" width="8.89166666666667" style="12"/>
    <col min="2571" max="2572" width="6.225" style="12" customWidth="1"/>
    <col min="2573" max="2573" width="11.6666666666667" style="12" customWidth="1"/>
    <col min="2574" max="2574" width="6.775" style="12" customWidth="1"/>
    <col min="2575" max="2575" width="6.33333333333333" style="12" customWidth="1"/>
    <col min="2576" max="2576" width="14.4416666666667" style="12" customWidth="1"/>
    <col min="2577" max="2577" width="14.6666666666667" style="12" customWidth="1"/>
    <col min="2578" max="2578" width="16" style="12" customWidth="1"/>
    <col min="2579" max="2822" width="8.89166666666667" style="12"/>
    <col min="2823" max="2823" width="11.225" style="12" customWidth="1"/>
    <col min="2824" max="2826" width="8.89166666666667" style="12"/>
    <col min="2827" max="2828" width="6.225" style="12" customWidth="1"/>
    <col min="2829" max="2829" width="11.6666666666667" style="12" customWidth="1"/>
    <col min="2830" max="2830" width="6.775" style="12" customWidth="1"/>
    <col min="2831" max="2831" width="6.33333333333333" style="12" customWidth="1"/>
    <col min="2832" max="2832" width="14.4416666666667" style="12" customWidth="1"/>
    <col min="2833" max="2833" width="14.6666666666667" style="12" customWidth="1"/>
    <col min="2834" max="2834" width="16" style="12" customWidth="1"/>
    <col min="2835" max="3078" width="8.89166666666667" style="12"/>
    <col min="3079" max="3079" width="11.225" style="12" customWidth="1"/>
    <col min="3080" max="3082" width="8.89166666666667" style="12"/>
    <col min="3083" max="3084" width="6.225" style="12" customWidth="1"/>
    <col min="3085" max="3085" width="11.6666666666667" style="12" customWidth="1"/>
    <col min="3086" max="3086" width="6.775" style="12" customWidth="1"/>
    <col min="3087" max="3087" width="6.33333333333333" style="12" customWidth="1"/>
    <col min="3088" max="3088" width="14.4416666666667" style="12" customWidth="1"/>
    <col min="3089" max="3089" width="14.6666666666667" style="12" customWidth="1"/>
    <col min="3090" max="3090" width="16" style="12" customWidth="1"/>
    <col min="3091" max="3334" width="8.89166666666667" style="12"/>
    <col min="3335" max="3335" width="11.225" style="12" customWidth="1"/>
    <col min="3336" max="3338" width="8.89166666666667" style="12"/>
    <col min="3339" max="3340" width="6.225" style="12" customWidth="1"/>
    <col min="3341" max="3341" width="11.6666666666667" style="12" customWidth="1"/>
    <col min="3342" max="3342" width="6.775" style="12" customWidth="1"/>
    <col min="3343" max="3343" width="6.33333333333333" style="12" customWidth="1"/>
    <col min="3344" max="3344" width="14.4416666666667" style="12" customWidth="1"/>
    <col min="3345" max="3345" width="14.6666666666667" style="12" customWidth="1"/>
    <col min="3346" max="3346" width="16" style="12" customWidth="1"/>
    <col min="3347" max="3590" width="8.89166666666667" style="12"/>
    <col min="3591" max="3591" width="11.225" style="12" customWidth="1"/>
    <col min="3592" max="3594" width="8.89166666666667" style="12"/>
    <col min="3595" max="3596" width="6.225" style="12" customWidth="1"/>
    <col min="3597" max="3597" width="11.6666666666667" style="12" customWidth="1"/>
    <col min="3598" max="3598" width="6.775" style="12" customWidth="1"/>
    <col min="3599" max="3599" width="6.33333333333333" style="12" customWidth="1"/>
    <col min="3600" max="3600" width="14.4416666666667" style="12" customWidth="1"/>
    <col min="3601" max="3601" width="14.6666666666667" style="12" customWidth="1"/>
    <col min="3602" max="3602" width="16" style="12" customWidth="1"/>
    <col min="3603" max="3846" width="8.89166666666667" style="12"/>
    <col min="3847" max="3847" width="11.225" style="12" customWidth="1"/>
    <col min="3848" max="3850" width="8.89166666666667" style="12"/>
    <col min="3851" max="3852" width="6.225" style="12" customWidth="1"/>
    <col min="3853" max="3853" width="11.6666666666667" style="12" customWidth="1"/>
    <col min="3854" max="3854" width="6.775" style="12" customWidth="1"/>
    <col min="3855" max="3855" width="6.33333333333333" style="12" customWidth="1"/>
    <col min="3856" max="3856" width="14.4416666666667" style="12" customWidth="1"/>
    <col min="3857" max="3857" width="14.6666666666667" style="12" customWidth="1"/>
    <col min="3858" max="3858" width="16" style="12" customWidth="1"/>
    <col min="3859" max="4102" width="8.89166666666667" style="12"/>
    <col min="4103" max="4103" width="11.225" style="12" customWidth="1"/>
    <col min="4104" max="4106" width="8.89166666666667" style="12"/>
    <col min="4107" max="4108" width="6.225" style="12" customWidth="1"/>
    <col min="4109" max="4109" width="11.6666666666667" style="12" customWidth="1"/>
    <col min="4110" max="4110" width="6.775" style="12" customWidth="1"/>
    <col min="4111" max="4111" width="6.33333333333333" style="12" customWidth="1"/>
    <col min="4112" max="4112" width="14.4416666666667" style="12" customWidth="1"/>
    <col min="4113" max="4113" width="14.6666666666667" style="12" customWidth="1"/>
    <col min="4114" max="4114" width="16" style="12" customWidth="1"/>
    <col min="4115" max="4358" width="8.89166666666667" style="12"/>
    <col min="4359" max="4359" width="11.225" style="12" customWidth="1"/>
    <col min="4360" max="4362" width="8.89166666666667" style="12"/>
    <col min="4363" max="4364" width="6.225" style="12" customWidth="1"/>
    <col min="4365" max="4365" width="11.6666666666667" style="12" customWidth="1"/>
    <col min="4366" max="4366" width="6.775" style="12" customWidth="1"/>
    <col min="4367" max="4367" width="6.33333333333333" style="12" customWidth="1"/>
    <col min="4368" max="4368" width="14.4416666666667" style="12" customWidth="1"/>
    <col min="4369" max="4369" width="14.6666666666667" style="12" customWidth="1"/>
    <col min="4370" max="4370" width="16" style="12" customWidth="1"/>
    <col min="4371" max="4614" width="8.89166666666667" style="12"/>
    <col min="4615" max="4615" width="11.225" style="12" customWidth="1"/>
    <col min="4616" max="4618" width="8.89166666666667" style="12"/>
    <col min="4619" max="4620" width="6.225" style="12" customWidth="1"/>
    <col min="4621" max="4621" width="11.6666666666667" style="12" customWidth="1"/>
    <col min="4622" max="4622" width="6.775" style="12" customWidth="1"/>
    <col min="4623" max="4623" width="6.33333333333333" style="12" customWidth="1"/>
    <col min="4624" max="4624" width="14.4416666666667" style="12" customWidth="1"/>
    <col min="4625" max="4625" width="14.6666666666667" style="12" customWidth="1"/>
    <col min="4626" max="4626" width="16" style="12" customWidth="1"/>
    <col min="4627" max="4870" width="8.89166666666667" style="12"/>
    <col min="4871" max="4871" width="11.225" style="12" customWidth="1"/>
    <col min="4872" max="4874" width="8.89166666666667" style="12"/>
    <col min="4875" max="4876" width="6.225" style="12" customWidth="1"/>
    <col min="4877" max="4877" width="11.6666666666667" style="12" customWidth="1"/>
    <col min="4878" max="4878" width="6.775" style="12" customWidth="1"/>
    <col min="4879" max="4879" width="6.33333333333333" style="12" customWidth="1"/>
    <col min="4880" max="4880" width="14.4416666666667" style="12" customWidth="1"/>
    <col min="4881" max="4881" width="14.6666666666667" style="12" customWidth="1"/>
    <col min="4882" max="4882" width="16" style="12" customWidth="1"/>
    <col min="4883" max="5126" width="8.89166666666667" style="12"/>
    <col min="5127" max="5127" width="11.225" style="12" customWidth="1"/>
    <col min="5128" max="5130" width="8.89166666666667" style="12"/>
    <col min="5131" max="5132" width="6.225" style="12" customWidth="1"/>
    <col min="5133" max="5133" width="11.6666666666667" style="12" customWidth="1"/>
    <col min="5134" max="5134" width="6.775" style="12" customWidth="1"/>
    <col min="5135" max="5135" width="6.33333333333333" style="12" customWidth="1"/>
    <col min="5136" max="5136" width="14.4416666666667" style="12" customWidth="1"/>
    <col min="5137" max="5137" width="14.6666666666667" style="12" customWidth="1"/>
    <col min="5138" max="5138" width="16" style="12" customWidth="1"/>
    <col min="5139" max="5382" width="8.89166666666667" style="12"/>
    <col min="5383" max="5383" width="11.225" style="12" customWidth="1"/>
    <col min="5384" max="5386" width="8.89166666666667" style="12"/>
    <col min="5387" max="5388" width="6.225" style="12" customWidth="1"/>
    <col min="5389" max="5389" width="11.6666666666667" style="12" customWidth="1"/>
    <col min="5390" max="5390" width="6.775" style="12" customWidth="1"/>
    <col min="5391" max="5391" width="6.33333333333333" style="12" customWidth="1"/>
    <col min="5392" max="5392" width="14.4416666666667" style="12" customWidth="1"/>
    <col min="5393" max="5393" width="14.6666666666667" style="12" customWidth="1"/>
    <col min="5394" max="5394" width="16" style="12" customWidth="1"/>
    <col min="5395" max="5638" width="8.89166666666667" style="12"/>
    <col min="5639" max="5639" width="11.225" style="12" customWidth="1"/>
    <col min="5640" max="5642" width="8.89166666666667" style="12"/>
    <col min="5643" max="5644" width="6.225" style="12" customWidth="1"/>
    <col min="5645" max="5645" width="11.6666666666667" style="12" customWidth="1"/>
    <col min="5646" max="5646" width="6.775" style="12" customWidth="1"/>
    <col min="5647" max="5647" width="6.33333333333333" style="12" customWidth="1"/>
    <col min="5648" max="5648" width="14.4416666666667" style="12" customWidth="1"/>
    <col min="5649" max="5649" width="14.6666666666667" style="12" customWidth="1"/>
    <col min="5650" max="5650" width="16" style="12" customWidth="1"/>
    <col min="5651" max="5894" width="8.89166666666667" style="12"/>
    <col min="5895" max="5895" width="11.225" style="12" customWidth="1"/>
    <col min="5896" max="5898" width="8.89166666666667" style="12"/>
    <col min="5899" max="5900" width="6.225" style="12" customWidth="1"/>
    <col min="5901" max="5901" width="11.6666666666667" style="12" customWidth="1"/>
    <col min="5902" max="5902" width="6.775" style="12" customWidth="1"/>
    <col min="5903" max="5903" width="6.33333333333333" style="12" customWidth="1"/>
    <col min="5904" max="5904" width="14.4416666666667" style="12" customWidth="1"/>
    <col min="5905" max="5905" width="14.6666666666667" style="12" customWidth="1"/>
    <col min="5906" max="5906" width="16" style="12" customWidth="1"/>
    <col min="5907" max="6150" width="8.89166666666667" style="12"/>
    <col min="6151" max="6151" width="11.225" style="12" customWidth="1"/>
    <col min="6152" max="6154" width="8.89166666666667" style="12"/>
    <col min="6155" max="6156" width="6.225" style="12" customWidth="1"/>
    <col min="6157" max="6157" width="11.6666666666667" style="12" customWidth="1"/>
    <col min="6158" max="6158" width="6.775" style="12" customWidth="1"/>
    <col min="6159" max="6159" width="6.33333333333333" style="12" customWidth="1"/>
    <col min="6160" max="6160" width="14.4416666666667" style="12" customWidth="1"/>
    <col min="6161" max="6161" width="14.6666666666667" style="12" customWidth="1"/>
    <col min="6162" max="6162" width="16" style="12" customWidth="1"/>
    <col min="6163" max="6406" width="8.89166666666667" style="12"/>
    <col min="6407" max="6407" width="11.225" style="12" customWidth="1"/>
    <col min="6408" max="6410" width="8.89166666666667" style="12"/>
    <col min="6411" max="6412" width="6.225" style="12" customWidth="1"/>
    <col min="6413" max="6413" width="11.6666666666667" style="12" customWidth="1"/>
    <col min="6414" max="6414" width="6.775" style="12" customWidth="1"/>
    <col min="6415" max="6415" width="6.33333333333333" style="12" customWidth="1"/>
    <col min="6416" max="6416" width="14.4416666666667" style="12" customWidth="1"/>
    <col min="6417" max="6417" width="14.6666666666667" style="12" customWidth="1"/>
    <col min="6418" max="6418" width="16" style="12" customWidth="1"/>
    <col min="6419" max="6662" width="8.89166666666667" style="12"/>
    <col min="6663" max="6663" width="11.225" style="12" customWidth="1"/>
    <col min="6664" max="6666" width="8.89166666666667" style="12"/>
    <col min="6667" max="6668" width="6.225" style="12" customWidth="1"/>
    <col min="6669" max="6669" width="11.6666666666667" style="12" customWidth="1"/>
    <col min="6670" max="6670" width="6.775" style="12" customWidth="1"/>
    <col min="6671" max="6671" width="6.33333333333333" style="12" customWidth="1"/>
    <col min="6672" max="6672" width="14.4416666666667" style="12" customWidth="1"/>
    <col min="6673" max="6673" width="14.6666666666667" style="12" customWidth="1"/>
    <col min="6674" max="6674" width="16" style="12" customWidth="1"/>
    <col min="6675" max="6918" width="8.89166666666667" style="12"/>
    <col min="6919" max="6919" width="11.225" style="12" customWidth="1"/>
    <col min="6920" max="6922" width="8.89166666666667" style="12"/>
    <col min="6923" max="6924" width="6.225" style="12" customWidth="1"/>
    <col min="6925" max="6925" width="11.6666666666667" style="12" customWidth="1"/>
    <col min="6926" max="6926" width="6.775" style="12" customWidth="1"/>
    <col min="6927" max="6927" width="6.33333333333333" style="12" customWidth="1"/>
    <col min="6928" max="6928" width="14.4416666666667" style="12" customWidth="1"/>
    <col min="6929" max="6929" width="14.6666666666667" style="12" customWidth="1"/>
    <col min="6930" max="6930" width="16" style="12" customWidth="1"/>
    <col min="6931" max="7174" width="8.89166666666667" style="12"/>
    <col min="7175" max="7175" width="11.225" style="12" customWidth="1"/>
    <col min="7176" max="7178" width="8.89166666666667" style="12"/>
    <col min="7179" max="7180" width="6.225" style="12" customWidth="1"/>
    <col min="7181" max="7181" width="11.6666666666667" style="12" customWidth="1"/>
    <col min="7182" max="7182" width="6.775" style="12" customWidth="1"/>
    <col min="7183" max="7183" width="6.33333333333333" style="12" customWidth="1"/>
    <col min="7184" max="7184" width="14.4416666666667" style="12" customWidth="1"/>
    <col min="7185" max="7185" width="14.6666666666667" style="12" customWidth="1"/>
    <col min="7186" max="7186" width="16" style="12" customWidth="1"/>
    <col min="7187" max="7430" width="8.89166666666667" style="12"/>
    <col min="7431" max="7431" width="11.225" style="12" customWidth="1"/>
    <col min="7432" max="7434" width="8.89166666666667" style="12"/>
    <col min="7435" max="7436" width="6.225" style="12" customWidth="1"/>
    <col min="7437" max="7437" width="11.6666666666667" style="12" customWidth="1"/>
    <col min="7438" max="7438" width="6.775" style="12" customWidth="1"/>
    <col min="7439" max="7439" width="6.33333333333333" style="12" customWidth="1"/>
    <col min="7440" max="7440" width="14.4416666666667" style="12" customWidth="1"/>
    <col min="7441" max="7441" width="14.6666666666667" style="12" customWidth="1"/>
    <col min="7442" max="7442" width="16" style="12" customWidth="1"/>
    <col min="7443" max="7686" width="8.89166666666667" style="12"/>
    <col min="7687" max="7687" width="11.225" style="12" customWidth="1"/>
    <col min="7688" max="7690" width="8.89166666666667" style="12"/>
    <col min="7691" max="7692" width="6.225" style="12" customWidth="1"/>
    <col min="7693" max="7693" width="11.6666666666667" style="12" customWidth="1"/>
    <col min="7694" max="7694" width="6.775" style="12" customWidth="1"/>
    <col min="7695" max="7695" width="6.33333333333333" style="12" customWidth="1"/>
    <col min="7696" max="7696" width="14.4416666666667" style="12" customWidth="1"/>
    <col min="7697" max="7697" width="14.6666666666667" style="12" customWidth="1"/>
    <col min="7698" max="7698" width="16" style="12" customWidth="1"/>
    <col min="7699" max="7942" width="8.89166666666667" style="12"/>
    <col min="7943" max="7943" width="11.225" style="12" customWidth="1"/>
    <col min="7944" max="7946" width="8.89166666666667" style="12"/>
    <col min="7947" max="7948" width="6.225" style="12" customWidth="1"/>
    <col min="7949" max="7949" width="11.6666666666667" style="12" customWidth="1"/>
    <col min="7950" max="7950" width="6.775" style="12" customWidth="1"/>
    <col min="7951" max="7951" width="6.33333333333333" style="12" customWidth="1"/>
    <col min="7952" max="7952" width="14.4416666666667" style="12" customWidth="1"/>
    <col min="7953" max="7953" width="14.6666666666667" style="12" customWidth="1"/>
    <col min="7954" max="7954" width="16" style="12" customWidth="1"/>
    <col min="7955" max="8198" width="8.89166666666667" style="12"/>
    <col min="8199" max="8199" width="11.225" style="12" customWidth="1"/>
    <col min="8200" max="8202" width="8.89166666666667" style="12"/>
    <col min="8203" max="8204" width="6.225" style="12" customWidth="1"/>
    <col min="8205" max="8205" width="11.6666666666667" style="12" customWidth="1"/>
    <col min="8206" max="8206" width="6.775" style="12" customWidth="1"/>
    <col min="8207" max="8207" width="6.33333333333333" style="12" customWidth="1"/>
    <col min="8208" max="8208" width="14.4416666666667" style="12" customWidth="1"/>
    <col min="8209" max="8209" width="14.6666666666667" style="12" customWidth="1"/>
    <col min="8210" max="8210" width="16" style="12" customWidth="1"/>
    <col min="8211" max="8454" width="8.89166666666667" style="12"/>
    <col min="8455" max="8455" width="11.225" style="12" customWidth="1"/>
    <col min="8456" max="8458" width="8.89166666666667" style="12"/>
    <col min="8459" max="8460" width="6.225" style="12" customWidth="1"/>
    <col min="8461" max="8461" width="11.6666666666667" style="12" customWidth="1"/>
    <col min="8462" max="8462" width="6.775" style="12" customWidth="1"/>
    <col min="8463" max="8463" width="6.33333333333333" style="12" customWidth="1"/>
    <col min="8464" max="8464" width="14.4416666666667" style="12" customWidth="1"/>
    <col min="8465" max="8465" width="14.6666666666667" style="12" customWidth="1"/>
    <col min="8466" max="8466" width="16" style="12" customWidth="1"/>
    <col min="8467" max="8710" width="8.89166666666667" style="12"/>
    <col min="8711" max="8711" width="11.225" style="12" customWidth="1"/>
    <col min="8712" max="8714" width="8.89166666666667" style="12"/>
    <col min="8715" max="8716" width="6.225" style="12" customWidth="1"/>
    <col min="8717" max="8717" width="11.6666666666667" style="12" customWidth="1"/>
    <col min="8718" max="8718" width="6.775" style="12" customWidth="1"/>
    <col min="8719" max="8719" width="6.33333333333333" style="12" customWidth="1"/>
    <col min="8720" max="8720" width="14.4416666666667" style="12" customWidth="1"/>
    <col min="8721" max="8721" width="14.6666666666667" style="12" customWidth="1"/>
    <col min="8722" max="8722" width="16" style="12" customWidth="1"/>
    <col min="8723" max="8966" width="8.89166666666667" style="12"/>
    <col min="8967" max="8967" width="11.225" style="12" customWidth="1"/>
    <col min="8968" max="8970" width="8.89166666666667" style="12"/>
    <col min="8971" max="8972" width="6.225" style="12" customWidth="1"/>
    <col min="8973" max="8973" width="11.6666666666667" style="12" customWidth="1"/>
    <col min="8974" max="8974" width="6.775" style="12" customWidth="1"/>
    <col min="8975" max="8975" width="6.33333333333333" style="12" customWidth="1"/>
    <col min="8976" max="8976" width="14.4416666666667" style="12" customWidth="1"/>
    <col min="8977" max="8977" width="14.6666666666667" style="12" customWidth="1"/>
    <col min="8978" max="8978" width="16" style="12" customWidth="1"/>
    <col min="8979" max="9222" width="8.89166666666667" style="12"/>
    <col min="9223" max="9223" width="11.225" style="12" customWidth="1"/>
    <col min="9224" max="9226" width="8.89166666666667" style="12"/>
    <col min="9227" max="9228" width="6.225" style="12" customWidth="1"/>
    <col min="9229" max="9229" width="11.6666666666667" style="12" customWidth="1"/>
    <col min="9230" max="9230" width="6.775" style="12" customWidth="1"/>
    <col min="9231" max="9231" width="6.33333333333333" style="12" customWidth="1"/>
    <col min="9232" max="9232" width="14.4416666666667" style="12" customWidth="1"/>
    <col min="9233" max="9233" width="14.6666666666667" style="12" customWidth="1"/>
    <col min="9234" max="9234" width="16" style="12" customWidth="1"/>
    <col min="9235" max="9478" width="8.89166666666667" style="12"/>
    <col min="9479" max="9479" width="11.225" style="12" customWidth="1"/>
    <col min="9480" max="9482" width="8.89166666666667" style="12"/>
    <col min="9483" max="9484" width="6.225" style="12" customWidth="1"/>
    <col min="9485" max="9485" width="11.6666666666667" style="12" customWidth="1"/>
    <col min="9486" max="9486" width="6.775" style="12" customWidth="1"/>
    <col min="9487" max="9487" width="6.33333333333333" style="12" customWidth="1"/>
    <col min="9488" max="9488" width="14.4416666666667" style="12" customWidth="1"/>
    <col min="9489" max="9489" width="14.6666666666667" style="12" customWidth="1"/>
    <col min="9490" max="9490" width="16" style="12" customWidth="1"/>
    <col min="9491" max="9734" width="8.89166666666667" style="12"/>
    <col min="9735" max="9735" width="11.225" style="12" customWidth="1"/>
    <col min="9736" max="9738" width="8.89166666666667" style="12"/>
    <col min="9739" max="9740" width="6.225" style="12" customWidth="1"/>
    <col min="9741" max="9741" width="11.6666666666667" style="12" customWidth="1"/>
    <col min="9742" max="9742" width="6.775" style="12" customWidth="1"/>
    <col min="9743" max="9743" width="6.33333333333333" style="12" customWidth="1"/>
    <col min="9744" max="9744" width="14.4416666666667" style="12" customWidth="1"/>
    <col min="9745" max="9745" width="14.6666666666667" style="12" customWidth="1"/>
    <col min="9746" max="9746" width="16" style="12" customWidth="1"/>
    <col min="9747" max="9990" width="8.89166666666667" style="12"/>
    <col min="9991" max="9991" width="11.225" style="12" customWidth="1"/>
    <col min="9992" max="9994" width="8.89166666666667" style="12"/>
    <col min="9995" max="9996" width="6.225" style="12" customWidth="1"/>
    <col min="9997" max="9997" width="11.6666666666667" style="12" customWidth="1"/>
    <col min="9998" max="9998" width="6.775" style="12" customWidth="1"/>
    <col min="9999" max="9999" width="6.33333333333333" style="12" customWidth="1"/>
    <col min="10000" max="10000" width="14.4416666666667" style="12" customWidth="1"/>
    <col min="10001" max="10001" width="14.6666666666667" style="12" customWidth="1"/>
    <col min="10002" max="10002" width="16" style="12" customWidth="1"/>
    <col min="10003" max="10246" width="8.89166666666667" style="12"/>
    <col min="10247" max="10247" width="11.225" style="12" customWidth="1"/>
    <col min="10248" max="10250" width="8.89166666666667" style="12"/>
    <col min="10251" max="10252" width="6.225" style="12" customWidth="1"/>
    <col min="10253" max="10253" width="11.6666666666667" style="12" customWidth="1"/>
    <col min="10254" max="10254" width="6.775" style="12" customWidth="1"/>
    <col min="10255" max="10255" width="6.33333333333333" style="12" customWidth="1"/>
    <col min="10256" max="10256" width="14.4416666666667" style="12" customWidth="1"/>
    <col min="10257" max="10257" width="14.6666666666667" style="12" customWidth="1"/>
    <col min="10258" max="10258" width="16" style="12" customWidth="1"/>
    <col min="10259" max="10502" width="8.89166666666667" style="12"/>
    <col min="10503" max="10503" width="11.225" style="12" customWidth="1"/>
    <col min="10504" max="10506" width="8.89166666666667" style="12"/>
    <col min="10507" max="10508" width="6.225" style="12" customWidth="1"/>
    <col min="10509" max="10509" width="11.6666666666667" style="12" customWidth="1"/>
    <col min="10510" max="10510" width="6.775" style="12" customWidth="1"/>
    <col min="10511" max="10511" width="6.33333333333333" style="12" customWidth="1"/>
    <col min="10512" max="10512" width="14.4416666666667" style="12" customWidth="1"/>
    <col min="10513" max="10513" width="14.6666666666667" style="12" customWidth="1"/>
    <col min="10514" max="10514" width="16" style="12" customWidth="1"/>
    <col min="10515" max="10758" width="8.89166666666667" style="12"/>
    <col min="10759" max="10759" width="11.225" style="12" customWidth="1"/>
    <col min="10760" max="10762" width="8.89166666666667" style="12"/>
    <col min="10763" max="10764" width="6.225" style="12" customWidth="1"/>
    <col min="10765" max="10765" width="11.6666666666667" style="12" customWidth="1"/>
    <col min="10766" max="10766" width="6.775" style="12" customWidth="1"/>
    <col min="10767" max="10767" width="6.33333333333333" style="12" customWidth="1"/>
    <col min="10768" max="10768" width="14.4416666666667" style="12" customWidth="1"/>
    <col min="10769" max="10769" width="14.6666666666667" style="12" customWidth="1"/>
    <col min="10770" max="10770" width="16" style="12" customWidth="1"/>
    <col min="10771" max="11014" width="8.89166666666667" style="12"/>
    <col min="11015" max="11015" width="11.225" style="12" customWidth="1"/>
    <col min="11016" max="11018" width="8.89166666666667" style="12"/>
    <col min="11019" max="11020" width="6.225" style="12" customWidth="1"/>
    <col min="11021" max="11021" width="11.6666666666667" style="12" customWidth="1"/>
    <col min="11022" max="11022" width="6.775" style="12" customWidth="1"/>
    <col min="11023" max="11023" width="6.33333333333333" style="12" customWidth="1"/>
    <col min="11024" max="11024" width="14.4416666666667" style="12" customWidth="1"/>
    <col min="11025" max="11025" width="14.6666666666667" style="12" customWidth="1"/>
    <col min="11026" max="11026" width="16" style="12" customWidth="1"/>
    <col min="11027" max="11270" width="8.89166666666667" style="12"/>
    <col min="11271" max="11271" width="11.225" style="12" customWidth="1"/>
    <col min="11272" max="11274" width="8.89166666666667" style="12"/>
    <col min="11275" max="11276" width="6.225" style="12" customWidth="1"/>
    <col min="11277" max="11277" width="11.6666666666667" style="12" customWidth="1"/>
    <col min="11278" max="11278" width="6.775" style="12" customWidth="1"/>
    <col min="11279" max="11279" width="6.33333333333333" style="12" customWidth="1"/>
    <col min="11280" max="11280" width="14.4416666666667" style="12" customWidth="1"/>
    <col min="11281" max="11281" width="14.6666666666667" style="12" customWidth="1"/>
    <col min="11282" max="11282" width="16" style="12" customWidth="1"/>
    <col min="11283" max="11526" width="8.89166666666667" style="12"/>
    <col min="11527" max="11527" width="11.225" style="12" customWidth="1"/>
    <col min="11528" max="11530" width="8.89166666666667" style="12"/>
    <col min="11531" max="11532" width="6.225" style="12" customWidth="1"/>
    <col min="11533" max="11533" width="11.6666666666667" style="12" customWidth="1"/>
    <col min="11534" max="11534" width="6.775" style="12" customWidth="1"/>
    <col min="11535" max="11535" width="6.33333333333333" style="12" customWidth="1"/>
    <col min="11536" max="11536" width="14.4416666666667" style="12" customWidth="1"/>
    <col min="11537" max="11537" width="14.6666666666667" style="12" customWidth="1"/>
    <col min="11538" max="11538" width="16" style="12" customWidth="1"/>
    <col min="11539" max="11782" width="8.89166666666667" style="12"/>
    <col min="11783" max="11783" width="11.225" style="12" customWidth="1"/>
    <col min="11784" max="11786" width="8.89166666666667" style="12"/>
    <col min="11787" max="11788" width="6.225" style="12" customWidth="1"/>
    <col min="11789" max="11789" width="11.6666666666667" style="12" customWidth="1"/>
    <col min="11790" max="11790" width="6.775" style="12" customWidth="1"/>
    <col min="11791" max="11791" width="6.33333333333333" style="12" customWidth="1"/>
    <col min="11792" max="11792" width="14.4416666666667" style="12" customWidth="1"/>
    <col min="11793" max="11793" width="14.6666666666667" style="12" customWidth="1"/>
    <col min="11794" max="11794" width="16" style="12" customWidth="1"/>
    <col min="11795" max="12038" width="8.89166666666667" style="12"/>
    <col min="12039" max="12039" width="11.225" style="12" customWidth="1"/>
    <col min="12040" max="12042" width="8.89166666666667" style="12"/>
    <col min="12043" max="12044" width="6.225" style="12" customWidth="1"/>
    <col min="12045" max="12045" width="11.6666666666667" style="12" customWidth="1"/>
    <col min="12046" max="12046" width="6.775" style="12" customWidth="1"/>
    <col min="12047" max="12047" width="6.33333333333333" style="12" customWidth="1"/>
    <col min="12048" max="12048" width="14.4416666666667" style="12" customWidth="1"/>
    <col min="12049" max="12049" width="14.6666666666667" style="12" customWidth="1"/>
    <col min="12050" max="12050" width="16" style="12" customWidth="1"/>
    <col min="12051" max="12294" width="8.89166666666667" style="12"/>
    <col min="12295" max="12295" width="11.225" style="12" customWidth="1"/>
    <col min="12296" max="12298" width="8.89166666666667" style="12"/>
    <col min="12299" max="12300" width="6.225" style="12" customWidth="1"/>
    <col min="12301" max="12301" width="11.6666666666667" style="12" customWidth="1"/>
    <col min="12302" max="12302" width="6.775" style="12" customWidth="1"/>
    <col min="12303" max="12303" width="6.33333333333333" style="12" customWidth="1"/>
    <col min="12304" max="12304" width="14.4416666666667" style="12" customWidth="1"/>
    <col min="12305" max="12305" width="14.6666666666667" style="12" customWidth="1"/>
    <col min="12306" max="12306" width="16" style="12" customWidth="1"/>
    <col min="12307" max="12550" width="8.89166666666667" style="12"/>
    <col min="12551" max="12551" width="11.225" style="12" customWidth="1"/>
    <col min="12552" max="12554" width="8.89166666666667" style="12"/>
    <col min="12555" max="12556" width="6.225" style="12" customWidth="1"/>
    <col min="12557" max="12557" width="11.6666666666667" style="12" customWidth="1"/>
    <col min="12558" max="12558" width="6.775" style="12" customWidth="1"/>
    <col min="12559" max="12559" width="6.33333333333333" style="12" customWidth="1"/>
    <col min="12560" max="12560" width="14.4416666666667" style="12" customWidth="1"/>
    <col min="12561" max="12561" width="14.6666666666667" style="12" customWidth="1"/>
    <col min="12562" max="12562" width="16" style="12" customWidth="1"/>
    <col min="12563" max="12806" width="8.89166666666667" style="12"/>
    <col min="12807" max="12807" width="11.225" style="12" customWidth="1"/>
    <col min="12808" max="12810" width="8.89166666666667" style="12"/>
    <col min="12811" max="12812" width="6.225" style="12" customWidth="1"/>
    <col min="12813" max="12813" width="11.6666666666667" style="12" customWidth="1"/>
    <col min="12814" max="12814" width="6.775" style="12" customWidth="1"/>
    <col min="12815" max="12815" width="6.33333333333333" style="12" customWidth="1"/>
    <col min="12816" max="12816" width="14.4416666666667" style="12" customWidth="1"/>
    <col min="12817" max="12817" width="14.6666666666667" style="12" customWidth="1"/>
    <col min="12818" max="12818" width="16" style="12" customWidth="1"/>
    <col min="12819" max="13062" width="8.89166666666667" style="12"/>
    <col min="13063" max="13063" width="11.225" style="12" customWidth="1"/>
    <col min="13064" max="13066" width="8.89166666666667" style="12"/>
    <col min="13067" max="13068" width="6.225" style="12" customWidth="1"/>
    <col min="13069" max="13069" width="11.6666666666667" style="12" customWidth="1"/>
    <col min="13070" max="13070" width="6.775" style="12" customWidth="1"/>
    <col min="13071" max="13071" width="6.33333333333333" style="12" customWidth="1"/>
    <col min="13072" max="13072" width="14.4416666666667" style="12" customWidth="1"/>
    <col min="13073" max="13073" width="14.6666666666667" style="12" customWidth="1"/>
    <col min="13074" max="13074" width="16" style="12" customWidth="1"/>
    <col min="13075" max="13318" width="8.89166666666667" style="12"/>
    <col min="13319" max="13319" width="11.225" style="12" customWidth="1"/>
    <col min="13320" max="13322" width="8.89166666666667" style="12"/>
    <col min="13323" max="13324" width="6.225" style="12" customWidth="1"/>
    <col min="13325" max="13325" width="11.6666666666667" style="12" customWidth="1"/>
    <col min="13326" max="13326" width="6.775" style="12" customWidth="1"/>
    <col min="13327" max="13327" width="6.33333333333333" style="12" customWidth="1"/>
    <col min="13328" max="13328" width="14.4416666666667" style="12" customWidth="1"/>
    <col min="13329" max="13329" width="14.6666666666667" style="12" customWidth="1"/>
    <col min="13330" max="13330" width="16" style="12" customWidth="1"/>
    <col min="13331" max="13574" width="8.89166666666667" style="12"/>
    <col min="13575" max="13575" width="11.225" style="12" customWidth="1"/>
    <col min="13576" max="13578" width="8.89166666666667" style="12"/>
    <col min="13579" max="13580" width="6.225" style="12" customWidth="1"/>
    <col min="13581" max="13581" width="11.6666666666667" style="12" customWidth="1"/>
    <col min="13582" max="13582" width="6.775" style="12" customWidth="1"/>
    <col min="13583" max="13583" width="6.33333333333333" style="12" customWidth="1"/>
    <col min="13584" max="13584" width="14.4416666666667" style="12" customWidth="1"/>
    <col min="13585" max="13585" width="14.6666666666667" style="12" customWidth="1"/>
    <col min="13586" max="13586" width="16" style="12" customWidth="1"/>
    <col min="13587" max="13830" width="8.89166666666667" style="12"/>
    <col min="13831" max="13831" width="11.225" style="12" customWidth="1"/>
    <col min="13832" max="13834" width="8.89166666666667" style="12"/>
    <col min="13835" max="13836" width="6.225" style="12" customWidth="1"/>
    <col min="13837" max="13837" width="11.6666666666667" style="12" customWidth="1"/>
    <col min="13838" max="13838" width="6.775" style="12" customWidth="1"/>
    <col min="13839" max="13839" width="6.33333333333333" style="12" customWidth="1"/>
    <col min="13840" max="13840" width="14.4416666666667" style="12" customWidth="1"/>
    <col min="13841" max="13841" width="14.6666666666667" style="12" customWidth="1"/>
    <col min="13842" max="13842" width="16" style="12" customWidth="1"/>
    <col min="13843" max="14086" width="8.89166666666667" style="12"/>
    <col min="14087" max="14087" width="11.225" style="12" customWidth="1"/>
    <col min="14088" max="14090" width="8.89166666666667" style="12"/>
    <col min="14091" max="14092" width="6.225" style="12" customWidth="1"/>
    <col min="14093" max="14093" width="11.6666666666667" style="12" customWidth="1"/>
    <col min="14094" max="14094" width="6.775" style="12" customWidth="1"/>
    <col min="14095" max="14095" width="6.33333333333333" style="12" customWidth="1"/>
    <col min="14096" max="14096" width="14.4416666666667" style="12" customWidth="1"/>
    <col min="14097" max="14097" width="14.6666666666667" style="12" customWidth="1"/>
    <col min="14098" max="14098" width="16" style="12" customWidth="1"/>
    <col min="14099" max="14342" width="8.89166666666667" style="12"/>
    <col min="14343" max="14343" width="11.225" style="12" customWidth="1"/>
    <col min="14344" max="14346" width="8.89166666666667" style="12"/>
    <col min="14347" max="14348" width="6.225" style="12" customWidth="1"/>
    <col min="14349" max="14349" width="11.6666666666667" style="12" customWidth="1"/>
    <col min="14350" max="14350" width="6.775" style="12" customWidth="1"/>
    <col min="14351" max="14351" width="6.33333333333333" style="12" customWidth="1"/>
    <col min="14352" max="14352" width="14.4416666666667" style="12" customWidth="1"/>
    <col min="14353" max="14353" width="14.6666666666667" style="12" customWidth="1"/>
    <col min="14354" max="14354" width="16" style="12" customWidth="1"/>
    <col min="14355" max="14598" width="8.89166666666667" style="12"/>
    <col min="14599" max="14599" width="11.225" style="12" customWidth="1"/>
    <col min="14600" max="14602" width="8.89166666666667" style="12"/>
    <col min="14603" max="14604" width="6.225" style="12" customWidth="1"/>
    <col min="14605" max="14605" width="11.6666666666667" style="12" customWidth="1"/>
    <col min="14606" max="14606" width="6.775" style="12" customWidth="1"/>
    <col min="14607" max="14607" width="6.33333333333333" style="12" customWidth="1"/>
    <col min="14608" max="14608" width="14.4416666666667" style="12" customWidth="1"/>
    <col min="14609" max="14609" width="14.6666666666667" style="12" customWidth="1"/>
    <col min="14610" max="14610" width="16" style="12" customWidth="1"/>
    <col min="14611" max="14854" width="8.89166666666667" style="12"/>
    <col min="14855" max="14855" width="11.225" style="12" customWidth="1"/>
    <col min="14856" max="14858" width="8.89166666666667" style="12"/>
    <col min="14859" max="14860" width="6.225" style="12" customWidth="1"/>
    <col min="14861" max="14861" width="11.6666666666667" style="12" customWidth="1"/>
    <col min="14862" max="14862" width="6.775" style="12" customWidth="1"/>
    <col min="14863" max="14863" width="6.33333333333333" style="12" customWidth="1"/>
    <col min="14864" max="14864" width="14.4416666666667" style="12" customWidth="1"/>
    <col min="14865" max="14865" width="14.6666666666667" style="12" customWidth="1"/>
    <col min="14866" max="14866" width="16" style="12" customWidth="1"/>
    <col min="14867" max="15110" width="8.89166666666667" style="12"/>
    <col min="15111" max="15111" width="11.225" style="12" customWidth="1"/>
    <col min="15112" max="15114" width="8.89166666666667" style="12"/>
    <col min="15115" max="15116" width="6.225" style="12" customWidth="1"/>
    <col min="15117" max="15117" width="11.6666666666667" style="12" customWidth="1"/>
    <col min="15118" max="15118" width="6.775" style="12" customWidth="1"/>
    <col min="15119" max="15119" width="6.33333333333333" style="12" customWidth="1"/>
    <col min="15120" max="15120" width="14.4416666666667" style="12" customWidth="1"/>
    <col min="15121" max="15121" width="14.6666666666667" style="12" customWidth="1"/>
    <col min="15122" max="15122" width="16" style="12" customWidth="1"/>
    <col min="15123" max="15366" width="8.89166666666667" style="12"/>
    <col min="15367" max="15367" width="11.225" style="12" customWidth="1"/>
    <col min="15368" max="15370" width="8.89166666666667" style="12"/>
    <col min="15371" max="15372" width="6.225" style="12" customWidth="1"/>
    <col min="15373" max="15373" width="11.6666666666667" style="12" customWidth="1"/>
    <col min="15374" max="15374" width="6.775" style="12" customWidth="1"/>
    <col min="15375" max="15375" width="6.33333333333333" style="12" customWidth="1"/>
    <col min="15376" max="15376" width="14.4416666666667" style="12" customWidth="1"/>
    <col min="15377" max="15377" width="14.6666666666667" style="12" customWidth="1"/>
    <col min="15378" max="15378" width="16" style="12" customWidth="1"/>
    <col min="15379" max="15622" width="8.89166666666667" style="12"/>
    <col min="15623" max="15623" width="11.225" style="12" customWidth="1"/>
    <col min="15624" max="15626" width="8.89166666666667" style="12"/>
    <col min="15627" max="15628" width="6.225" style="12" customWidth="1"/>
    <col min="15629" max="15629" width="11.6666666666667" style="12" customWidth="1"/>
    <col min="15630" max="15630" width="6.775" style="12" customWidth="1"/>
    <col min="15631" max="15631" width="6.33333333333333" style="12" customWidth="1"/>
    <col min="15632" max="15632" width="14.4416666666667" style="12" customWidth="1"/>
    <col min="15633" max="15633" width="14.6666666666667" style="12" customWidth="1"/>
    <col min="15634" max="15634" width="16" style="12" customWidth="1"/>
    <col min="15635" max="15878" width="8.89166666666667" style="12"/>
    <col min="15879" max="15879" width="11.225" style="12" customWidth="1"/>
    <col min="15880" max="15882" width="8.89166666666667" style="12"/>
    <col min="15883" max="15884" width="6.225" style="12" customWidth="1"/>
    <col min="15885" max="15885" width="11.6666666666667" style="12" customWidth="1"/>
    <col min="15886" max="15886" width="6.775" style="12" customWidth="1"/>
    <col min="15887" max="15887" width="6.33333333333333" style="12" customWidth="1"/>
    <col min="15888" max="15888" width="14.4416666666667" style="12" customWidth="1"/>
    <col min="15889" max="15889" width="14.6666666666667" style="12" customWidth="1"/>
    <col min="15890" max="15890" width="16" style="12" customWidth="1"/>
    <col min="15891" max="16134" width="8.89166666666667" style="12"/>
    <col min="16135" max="16135" width="11.225" style="12" customWidth="1"/>
    <col min="16136" max="16138" width="8.89166666666667" style="12"/>
    <col min="16139" max="16140" width="6.225" style="12" customWidth="1"/>
    <col min="16141" max="16141" width="11.6666666666667" style="12" customWidth="1"/>
    <col min="16142" max="16142" width="6.775" style="12" customWidth="1"/>
    <col min="16143" max="16143" width="6.33333333333333" style="12" customWidth="1"/>
    <col min="16144" max="16144" width="14.4416666666667" style="12" customWidth="1"/>
    <col min="16145" max="16145" width="14.6666666666667" style="12" customWidth="1"/>
    <col min="16146" max="16146" width="16" style="12" customWidth="1"/>
    <col min="16147" max="16384" width="8.89166666666667" style="12"/>
  </cols>
  <sheetData>
    <row r="1" ht="30.75" customHeight="1" spans="1:10">
      <c r="A1" s="15" t="s">
        <v>160</v>
      </c>
      <c r="B1" s="16"/>
      <c r="C1" s="16"/>
      <c r="D1" s="16"/>
      <c r="E1" s="16"/>
      <c r="F1" s="16"/>
      <c r="G1" s="16"/>
      <c r="H1" s="16"/>
      <c r="I1" s="16"/>
      <c r="J1" s="42"/>
    </row>
    <row r="2" spans="1:18">
      <c r="A2" s="17" t="s">
        <v>161</v>
      </c>
      <c r="B2" s="18" t="s">
        <v>162</v>
      </c>
      <c r="C2" s="19"/>
      <c r="D2" s="20" t="s">
        <v>163</v>
      </c>
      <c r="E2" s="20" t="s">
        <v>164</v>
      </c>
      <c r="F2" s="20" t="s">
        <v>165</v>
      </c>
      <c r="G2" s="21" t="s">
        <v>166</v>
      </c>
      <c r="H2" s="21" t="s">
        <v>167</v>
      </c>
      <c r="I2" s="43" t="s">
        <v>168</v>
      </c>
      <c r="J2" s="44"/>
      <c r="R2" s="49"/>
    </row>
    <row r="3" spans="1:18">
      <c r="A3" s="22"/>
      <c r="B3" s="23"/>
      <c r="C3" s="24"/>
      <c r="D3" s="25"/>
      <c r="E3" s="25"/>
      <c r="F3" s="25"/>
      <c r="G3" s="26"/>
      <c r="H3" s="26"/>
      <c r="I3" s="39" t="s">
        <v>169</v>
      </c>
      <c r="J3" s="45" t="s">
        <v>170</v>
      </c>
      <c r="R3" s="13"/>
    </row>
    <row r="4" spans="1:10">
      <c r="A4" s="27" t="s">
        <v>171</v>
      </c>
      <c r="B4" s="28" t="s">
        <v>172</v>
      </c>
      <c r="C4" s="29"/>
      <c r="D4" s="30" t="s">
        <v>172</v>
      </c>
      <c r="E4" s="30" t="s">
        <v>172</v>
      </c>
      <c r="F4" s="30" t="s">
        <v>173</v>
      </c>
      <c r="G4" s="30" t="s">
        <v>174</v>
      </c>
      <c r="H4" s="30" t="s">
        <v>175</v>
      </c>
      <c r="I4" s="30" t="s">
        <v>176</v>
      </c>
      <c r="J4" s="46" t="s">
        <v>176</v>
      </c>
    </row>
    <row r="5" spans="1:10">
      <c r="A5" s="31" t="s">
        <v>177</v>
      </c>
      <c r="B5" s="32">
        <v>0.7</v>
      </c>
      <c r="C5" s="33"/>
      <c r="D5" s="34">
        <v>1.5</v>
      </c>
      <c r="E5" s="34">
        <v>5.8</v>
      </c>
      <c r="F5" s="34">
        <v>53</v>
      </c>
      <c r="G5" s="35" t="s">
        <v>178</v>
      </c>
      <c r="H5" s="34">
        <v>3.5</v>
      </c>
      <c r="I5" s="34">
        <v>25</v>
      </c>
      <c r="J5" s="47">
        <v>35</v>
      </c>
    </row>
    <row r="6" spans="1:10">
      <c r="A6" s="31" t="s">
        <v>179</v>
      </c>
      <c r="B6" s="32">
        <v>0.7</v>
      </c>
      <c r="C6" s="33"/>
      <c r="D6" s="34">
        <v>1.5</v>
      </c>
      <c r="E6" s="34">
        <v>6.2</v>
      </c>
      <c r="F6" s="34">
        <v>68</v>
      </c>
      <c r="G6" s="35" t="s">
        <v>180</v>
      </c>
      <c r="H6" s="34">
        <v>3.5</v>
      </c>
      <c r="I6" s="34">
        <v>30</v>
      </c>
      <c r="J6" s="47">
        <v>45</v>
      </c>
    </row>
    <row r="7" spans="1:10">
      <c r="A7" s="31" t="s">
        <v>181</v>
      </c>
      <c r="B7" s="32">
        <v>0.7</v>
      </c>
      <c r="C7" s="33"/>
      <c r="D7" s="34">
        <v>1.5</v>
      </c>
      <c r="E7" s="34">
        <v>6.7</v>
      </c>
      <c r="F7" s="34">
        <v>87</v>
      </c>
      <c r="G7" s="35" t="s">
        <v>182</v>
      </c>
      <c r="H7" s="34">
        <v>3.5</v>
      </c>
      <c r="I7" s="34">
        <v>45</v>
      </c>
      <c r="J7" s="47">
        <v>60</v>
      </c>
    </row>
    <row r="8" spans="1:10">
      <c r="A8" s="31" t="s">
        <v>183</v>
      </c>
      <c r="B8" s="32">
        <v>0.7</v>
      </c>
      <c r="C8" s="33"/>
      <c r="D8" s="34">
        <v>1.5</v>
      </c>
      <c r="E8" s="34">
        <v>7.2</v>
      </c>
      <c r="F8" s="34">
        <v>110</v>
      </c>
      <c r="G8" s="35" t="s">
        <v>184</v>
      </c>
      <c r="H8" s="34">
        <v>3.5</v>
      </c>
      <c r="I8" s="34">
        <v>55</v>
      </c>
      <c r="J8" s="47">
        <v>70</v>
      </c>
    </row>
    <row r="9" spans="1:10">
      <c r="A9" s="31" t="s">
        <v>185</v>
      </c>
      <c r="B9" s="32">
        <v>0.7</v>
      </c>
      <c r="C9" s="33"/>
      <c r="D9" s="34">
        <v>1.5</v>
      </c>
      <c r="E9" s="34">
        <v>8</v>
      </c>
      <c r="F9" s="34">
        <v>115</v>
      </c>
      <c r="G9" s="35" t="s">
        <v>186</v>
      </c>
      <c r="H9" s="34">
        <v>3.5</v>
      </c>
      <c r="I9" s="34">
        <v>75</v>
      </c>
      <c r="J9" s="47">
        <v>95</v>
      </c>
    </row>
    <row r="10" spans="1:10">
      <c r="A10" s="31" t="s">
        <v>187</v>
      </c>
      <c r="B10" s="32">
        <v>0.7</v>
      </c>
      <c r="C10" s="33"/>
      <c r="D10" s="34">
        <v>1.5</v>
      </c>
      <c r="E10" s="34">
        <v>8.9</v>
      </c>
      <c r="F10" s="34">
        <v>220</v>
      </c>
      <c r="G10" s="35" t="s">
        <v>188</v>
      </c>
      <c r="H10" s="34">
        <v>3.5</v>
      </c>
      <c r="I10" s="34">
        <v>100</v>
      </c>
      <c r="J10" s="47">
        <v>125</v>
      </c>
    </row>
    <row r="11" spans="1:10">
      <c r="A11" s="31" t="s">
        <v>189</v>
      </c>
      <c r="B11" s="32">
        <v>0.9</v>
      </c>
      <c r="C11" s="33"/>
      <c r="D11" s="34">
        <v>1.5</v>
      </c>
      <c r="E11" s="34">
        <v>10.4</v>
      </c>
      <c r="F11" s="34">
        <v>345</v>
      </c>
      <c r="G11" s="35" t="s">
        <v>190</v>
      </c>
      <c r="H11" s="34">
        <v>3.5</v>
      </c>
      <c r="I11" s="34">
        <v>140</v>
      </c>
      <c r="J11" s="47">
        <v>160</v>
      </c>
    </row>
    <row r="12" ht="14.25" spans="1:18">
      <c r="A12" s="31" t="s">
        <v>191</v>
      </c>
      <c r="B12" s="32">
        <v>0.9</v>
      </c>
      <c r="C12" s="33"/>
      <c r="D12" s="34">
        <v>1.5</v>
      </c>
      <c r="E12" s="34">
        <v>11.5</v>
      </c>
      <c r="F12" s="34">
        <v>424</v>
      </c>
      <c r="G12" s="35" t="s">
        <v>192</v>
      </c>
      <c r="H12" s="34">
        <v>3.5</v>
      </c>
      <c r="I12" s="34">
        <v>175</v>
      </c>
      <c r="J12" s="47">
        <v>190</v>
      </c>
      <c r="M12" s="48"/>
      <c r="R12" s="49"/>
    </row>
    <row r="13" spans="1:10">
      <c r="A13" s="31" t="s">
        <v>193</v>
      </c>
      <c r="B13" s="32">
        <v>1</v>
      </c>
      <c r="C13" s="33"/>
      <c r="D13" s="34">
        <v>1.5</v>
      </c>
      <c r="E13" s="34">
        <v>13</v>
      </c>
      <c r="F13" s="34">
        <v>55</v>
      </c>
      <c r="G13" s="35" t="s">
        <v>194</v>
      </c>
      <c r="H13" s="34">
        <v>3.5</v>
      </c>
      <c r="I13" s="34">
        <v>210</v>
      </c>
      <c r="J13" s="47">
        <v>225</v>
      </c>
    </row>
    <row r="14" spans="1:10">
      <c r="A14" s="31" t="s">
        <v>195</v>
      </c>
      <c r="B14" s="32">
        <v>1.1</v>
      </c>
      <c r="C14" s="33"/>
      <c r="D14" s="34">
        <v>1.5</v>
      </c>
      <c r="E14" s="34">
        <v>14</v>
      </c>
      <c r="F14" s="34">
        <v>770</v>
      </c>
      <c r="G14" s="35" t="s">
        <v>196</v>
      </c>
      <c r="H14" s="34">
        <v>3.5</v>
      </c>
      <c r="I14" s="34">
        <v>270</v>
      </c>
      <c r="J14" s="47">
        <v>280</v>
      </c>
    </row>
    <row r="15" spans="1:10">
      <c r="A15" s="31" t="s">
        <v>197</v>
      </c>
      <c r="B15" s="32">
        <v>1.1</v>
      </c>
      <c r="C15" s="33"/>
      <c r="D15" s="34">
        <v>1.5</v>
      </c>
      <c r="E15" s="34">
        <v>16.4</v>
      </c>
      <c r="F15" s="34">
        <v>1040</v>
      </c>
      <c r="G15" s="35" t="s">
        <v>198</v>
      </c>
      <c r="H15" s="34">
        <v>3.5</v>
      </c>
      <c r="I15" s="34">
        <v>340</v>
      </c>
      <c r="J15" s="47">
        <v>335</v>
      </c>
    </row>
    <row r="16" spans="1:10">
      <c r="A16" s="31" t="s">
        <v>199</v>
      </c>
      <c r="B16" s="32">
        <v>1.2</v>
      </c>
      <c r="C16" s="33"/>
      <c r="D16" s="34">
        <v>1.5</v>
      </c>
      <c r="E16" s="34">
        <v>17.8</v>
      </c>
      <c r="F16" s="34">
        <v>1290</v>
      </c>
      <c r="G16" s="35" t="s">
        <v>200</v>
      </c>
      <c r="H16" s="34">
        <v>3.5</v>
      </c>
      <c r="I16" s="34">
        <v>400</v>
      </c>
      <c r="J16" s="47">
        <v>380</v>
      </c>
    </row>
    <row r="17" spans="1:10">
      <c r="A17" s="31" t="s">
        <v>201</v>
      </c>
      <c r="B17" s="32">
        <v>1.4</v>
      </c>
      <c r="C17" s="33"/>
      <c r="D17" s="34">
        <v>2</v>
      </c>
      <c r="E17" s="34">
        <v>20.6</v>
      </c>
      <c r="F17" s="34">
        <v>1590</v>
      </c>
      <c r="G17" s="35" t="s">
        <v>202</v>
      </c>
      <c r="H17" s="34">
        <v>3.5</v>
      </c>
      <c r="I17" s="34">
        <v>460</v>
      </c>
      <c r="J17" s="47">
        <v>425</v>
      </c>
    </row>
    <row r="18" spans="1:10">
      <c r="A18" s="31" t="s">
        <v>203</v>
      </c>
      <c r="B18" s="32">
        <v>1.6</v>
      </c>
      <c r="C18" s="33"/>
      <c r="D18" s="34">
        <v>2</v>
      </c>
      <c r="E18" s="34">
        <v>22.5</v>
      </c>
      <c r="F18" s="34">
        <v>1944</v>
      </c>
      <c r="G18" s="35" t="s">
        <v>204</v>
      </c>
      <c r="H18" s="34">
        <v>3.5</v>
      </c>
      <c r="I18" s="34">
        <v>530</v>
      </c>
      <c r="J18" s="47">
        <v>480</v>
      </c>
    </row>
    <row r="19" spans="1:10">
      <c r="A19" s="31" t="s">
        <v>205</v>
      </c>
      <c r="B19" s="32">
        <v>1.7</v>
      </c>
      <c r="C19" s="33"/>
      <c r="D19" s="34">
        <v>2</v>
      </c>
      <c r="E19" s="34">
        <v>24.9</v>
      </c>
      <c r="F19" s="34">
        <v>2410</v>
      </c>
      <c r="G19" s="35" t="s">
        <v>206</v>
      </c>
      <c r="H19" s="34">
        <v>3.5</v>
      </c>
      <c r="I19" s="34">
        <v>625</v>
      </c>
      <c r="J19" s="47">
        <v>555</v>
      </c>
    </row>
    <row r="20" spans="1:10">
      <c r="A20" s="31" t="s">
        <v>207</v>
      </c>
      <c r="B20" s="32">
        <v>1.8</v>
      </c>
      <c r="C20" s="33"/>
      <c r="D20" s="34">
        <v>2.5</v>
      </c>
      <c r="E20" s="34">
        <v>27.3</v>
      </c>
      <c r="F20" s="34">
        <v>3076</v>
      </c>
      <c r="G20" s="35" t="s">
        <v>208</v>
      </c>
      <c r="H20" s="34">
        <v>3.5</v>
      </c>
      <c r="I20" s="34">
        <v>720</v>
      </c>
      <c r="J20" s="47">
        <v>630</v>
      </c>
    </row>
    <row r="21" spans="1:10">
      <c r="A21" s="31" t="s">
        <v>209</v>
      </c>
      <c r="B21" s="32">
        <v>2</v>
      </c>
      <c r="C21" s="33"/>
      <c r="D21" s="34">
        <v>2.5</v>
      </c>
      <c r="E21" s="34">
        <v>34.1</v>
      </c>
      <c r="F21" s="34">
        <v>3642</v>
      </c>
      <c r="G21" s="35" t="s">
        <v>210</v>
      </c>
      <c r="H21" s="34">
        <v>3.5</v>
      </c>
      <c r="I21" s="34">
        <v>815</v>
      </c>
      <c r="J21" s="47">
        <v>705</v>
      </c>
    </row>
    <row r="22" spans="1:10">
      <c r="A22" s="17" t="s">
        <v>161</v>
      </c>
      <c r="B22" s="36" t="s">
        <v>162</v>
      </c>
      <c r="C22" s="37"/>
      <c r="D22" s="20" t="s">
        <v>163</v>
      </c>
      <c r="E22" s="20" t="s">
        <v>164</v>
      </c>
      <c r="F22" s="20" t="s">
        <v>165</v>
      </c>
      <c r="G22" s="20" t="s">
        <v>166</v>
      </c>
      <c r="H22" s="20" t="s">
        <v>167</v>
      </c>
      <c r="I22" s="43" t="s">
        <v>168</v>
      </c>
      <c r="J22" s="44"/>
    </row>
    <row r="23" spans="1:10">
      <c r="A23" s="22"/>
      <c r="B23" s="38"/>
      <c r="C23" s="39"/>
      <c r="D23" s="25"/>
      <c r="E23" s="25"/>
      <c r="F23" s="25"/>
      <c r="G23" s="25"/>
      <c r="H23" s="25"/>
      <c r="I23" s="39" t="s">
        <v>169</v>
      </c>
      <c r="J23" s="45" t="s">
        <v>170</v>
      </c>
    </row>
    <row r="24" spans="1:10">
      <c r="A24" s="27" t="s">
        <v>171</v>
      </c>
      <c r="B24" s="28" t="s">
        <v>172</v>
      </c>
      <c r="C24" s="29"/>
      <c r="D24" s="30" t="s">
        <v>172</v>
      </c>
      <c r="E24" s="30" t="s">
        <v>172</v>
      </c>
      <c r="F24" s="30" t="s">
        <v>173</v>
      </c>
      <c r="G24" s="30" t="s">
        <v>174</v>
      </c>
      <c r="H24" s="30" t="s">
        <v>175</v>
      </c>
      <c r="I24" s="30" t="s">
        <v>176</v>
      </c>
      <c r="J24" s="46" t="s">
        <v>176</v>
      </c>
    </row>
    <row r="25" spans="1:10">
      <c r="A25" s="31" t="s">
        <v>211</v>
      </c>
      <c r="B25" s="32">
        <v>0.7</v>
      </c>
      <c r="C25" s="33"/>
      <c r="D25" s="34">
        <v>1.8</v>
      </c>
      <c r="E25" s="40">
        <v>9.4</v>
      </c>
      <c r="F25" s="34">
        <v>103</v>
      </c>
      <c r="G25" s="35" t="s">
        <v>178</v>
      </c>
      <c r="H25" s="34">
        <v>3.5</v>
      </c>
      <c r="I25" s="34">
        <v>25</v>
      </c>
      <c r="J25" s="47">
        <v>30</v>
      </c>
    </row>
    <row r="26" spans="1:10">
      <c r="A26" s="31" t="s">
        <v>212</v>
      </c>
      <c r="B26" s="32">
        <v>0.7</v>
      </c>
      <c r="C26" s="33"/>
      <c r="D26" s="34">
        <v>1.8</v>
      </c>
      <c r="E26" s="34">
        <v>10.2</v>
      </c>
      <c r="F26" s="34">
        <v>131</v>
      </c>
      <c r="G26" s="35" t="s">
        <v>180</v>
      </c>
      <c r="H26" s="34">
        <v>3.5</v>
      </c>
      <c r="I26" s="34">
        <v>30</v>
      </c>
      <c r="J26" s="47">
        <v>35</v>
      </c>
    </row>
    <row r="27" spans="1:10">
      <c r="A27" s="31" t="s">
        <v>213</v>
      </c>
      <c r="B27" s="32">
        <v>0.7</v>
      </c>
      <c r="C27" s="33"/>
      <c r="D27" s="34">
        <v>1.8</v>
      </c>
      <c r="E27" s="34">
        <v>11.2</v>
      </c>
      <c r="F27" s="34">
        <v>168</v>
      </c>
      <c r="G27" s="35" t="s">
        <v>182</v>
      </c>
      <c r="H27" s="34">
        <v>3.5</v>
      </c>
      <c r="I27" s="34">
        <v>40</v>
      </c>
      <c r="J27" s="47">
        <v>50</v>
      </c>
    </row>
    <row r="28" spans="1:10">
      <c r="A28" s="31" t="s">
        <v>214</v>
      </c>
      <c r="B28" s="32">
        <v>0.7</v>
      </c>
      <c r="C28" s="33"/>
      <c r="D28" s="34">
        <v>1.8</v>
      </c>
      <c r="E28" s="34">
        <v>12.2</v>
      </c>
      <c r="F28" s="34">
        <v>216</v>
      </c>
      <c r="G28" s="35" t="s">
        <v>184</v>
      </c>
      <c r="H28" s="34">
        <v>3.5</v>
      </c>
      <c r="I28" s="34">
        <v>50</v>
      </c>
      <c r="J28" s="47">
        <v>60</v>
      </c>
    </row>
    <row r="29" spans="1:10">
      <c r="A29" s="31" t="s">
        <v>215</v>
      </c>
      <c r="B29" s="32">
        <v>0.7</v>
      </c>
      <c r="C29" s="33"/>
      <c r="D29" s="34">
        <v>1.8</v>
      </c>
      <c r="E29" s="34">
        <v>15.2</v>
      </c>
      <c r="F29" s="34">
        <v>328</v>
      </c>
      <c r="G29" s="35" t="s">
        <v>186</v>
      </c>
      <c r="H29" s="34">
        <v>3.5</v>
      </c>
      <c r="I29" s="34">
        <v>65</v>
      </c>
      <c r="J29" s="47">
        <v>80</v>
      </c>
    </row>
    <row r="30" spans="1:10">
      <c r="A30" s="31" t="s">
        <v>216</v>
      </c>
      <c r="B30" s="32">
        <v>0.7</v>
      </c>
      <c r="C30" s="33"/>
      <c r="D30" s="34">
        <v>1.8</v>
      </c>
      <c r="E30" s="34">
        <v>17.3</v>
      </c>
      <c r="F30" s="34">
        <v>461</v>
      </c>
      <c r="G30" s="35" t="s">
        <v>188</v>
      </c>
      <c r="H30" s="34">
        <v>3.5</v>
      </c>
      <c r="I30" s="34">
        <v>85</v>
      </c>
      <c r="J30" s="47">
        <v>100</v>
      </c>
    </row>
    <row r="31" spans="1:10">
      <c r="A31" s="31" t="s">
        <v>217</v>
      </c>
      <c r="B31" s="32">
        <v>0.9</v>
      </c>
      <c r="C31" s="33"/>
      <c r="D31" s="34">
        <v>1.8</v>
      </c>
      <c r="E31" s="34">
        <v>20.4</v>
      </c>
      <c r="F31" s="34">
        <v>659</v>
      </c>
      <c r="G31" s="35" t="s">
        <v>190</v>
      </c>
      <c r="H31" s="34">
        <v>3.5</v>
      </c>
      <c r="I31" s="34">
        <v>115</v>
      </c>
      <c r="J31" s="47">
        <v>130</v>
      </c>
    </row>
    <row r="32" spans="1:10">
      <c r="A32" s="31" t="s">
        <v>218</v>
      </c>
      <c r="B32" s="32">
        <v>0.9</v>
      </c>
      <c r="C32" s="33"/>
      <c r="D32" s="34">
        <v>1.8</v>
      </c>
      <c r="E32" s="34">
        <v>22.4</v>
      </c>
      <c r="F32" s="34">
        <v>868</v>
      </c>
      <c r="G32" s="35" t="s">
        <v>192</v>
      </c>
      <c r="H32" s="34">
        <v>3.5</v>
      </c>
      <c r="I32" s="34">
        <v>145</v>
      </c>
      <c r="J32" s="47">
        <v>155</v>
      </c>
    </row>
    <row r="33" spans="1:10">
      <c r="A33" s="31" t="s">
        <v>219</v>
      </c>
      <c r="B33" s="32">
        <v>1</v>
      </c>
      <c r="C33" s="33"/>
      <c r="D33" s="34">
        <v>1.8</v>
      </c>
      <c r="E33" s="34">
        <v>20.2</v>
      </c>
      <c r="F33" s="34">
        <v>1116</v>
      </c>
      <c r="G33" s="35" t="s">
        <v>194</v>
      </c>
      <c r="H33" s="34">
        <v>3.5</v>
      </c>
      <c r="I33" s="34">
        <v>175</v>
      </c>
      <c r="J33" s="47">
        <v>185</v>
      </c>
    </row>
    <row r="34" spans="1:10">
      <c r="A34" s="31" t="s">
        <v>220</v>
      </c>
      <c r="B34" s="32">
        <v>1.1</v>
      </c>
      <c r="C34" s="33"/>
      <c r="D34" s="34">
        <v>1.8</v>
      </c>
      <c r="E34" s="34">
        <v>22.5</v>
      </c>
      <c r="F34" s="34">
        <v>1514</v>
      </c>
      <c r="G34" s="35" t="s">
        <v>196</v>
      </c>
      <c r="H34" s="34">
        <v>3.5</v>
      </c>
      <c r="I34" s="34">
        <v>220</v>
      </c>
      <c r="J34" s="47">
        <v>225</v>
      </c>
    </row>
    <row r="35" spans="1:10">
      <c r="A35" s="31" t="s">
        <v>221</v>
      </c>
      <c r="B35" s="32">
        <v>1.1</v>
      </c>
      <c r="C35" s="33"/>
      <c r="D35" s="34">
        <v>1.8</v>
      </c>
      <c r="E35" s="34">
        <v>25.4</v>
      </c>
      <c r="F35" s="34">
        <v>2017</v>
      </c>
      <c r="G35" s="35" t="s">
        <v>198</v>
      </c>
      <c r="H35" s="34">
        <v>3.5</v>
      </c>
      <c r="I35" s="34">
        <v>270</v>
      </c>
      <c r="J35" s="47">
        <v>270</v>
      </c>
    </row>
    <row r="36" spans="1:10">
      <c r="A36" s="31" t="s">
        <v>222</v>
      </c>
      <c r="B36" s="32">
        <v>1.2</v>
      </c>
      <c r="C36" s="33"/>
      <c r="D36" s="34">
        <v>1.9</v>
      </c>
      <c r="E36" s="34">
        <v>28.3</v>
      </c>
      <c r="F36" s="34">
        <v>2526</v>
      </c>
      <c r="G36" s="35" t="s">
        <v>200</v>
      </c>
      <c r="H36" s="34">
        <v>3.5</v>
      </c>
      <c r="I36" s="34">
        <v>315</v>
      </c>
      <c r="J36" s="47">
        <v>305</v>
      </c>
    </row>
    <row r="37" spans="1:10">
      <c r="A37" s="31" t="s">
        <v>223</v>
      </c>
      <c r="B37" s="32">
        <v>1.4</v>
      </c>
      <c r="C37" s="33"/>
      <c r="D37" s="34">
        <v>2</v>
      </c>
      <c r="E37" s="34">
        <v>31.3</v>
      </c>
      <c r="F37" s="34">
        <v>3139</v>
      </c>
      <c r="G37" s="35" t="s">
        <v>202</v>
      </c>
      <c r="H37" s="34">
        <v>3.5</v>
      </c>
      <c r="I37" s="34">
        <v>360</v>
      </c>
      <c r="J37" s="47">
        <v>345</v>
      </c>
    </row>
    <row r="38" spans="1:10">
      <c r="A38" s="17" t="s">
        <v>161</v>
      </c>
      <c r="B38" s="36" t="s">
        <v>162</v>
      </c>
      <c r="C38" s="37"/>
      <c r="D38" s="20" t="s">
        <v>163</v>
      </c>
      <c r="E38" s="20" t="s">
        <v>164</v>
      </c>
      <c r="F38" s="20" t="s">
        <v>165</v>
      </c>
      <c r="G38" s="20" t="s">
        <v>166</v>
      </c>
      <c r="H38" s="20" t="s">
        <v>167</v>
      </c>
      <c r="I38" s="43" t="s">
        <v>168</v>
      </c>
      <c r="J38" s="44"/>
    </row>
    <row r="39" spans="1:10">
      <c r="A39" s="22"/>
      <c r="B39" s="38"/>
      <c r="C39" s="39"/>
      <c r="D39" s="25"/>
      <c r="E39" s="25"/>
      <c r="F39" s="25"/>
      <c r="G39" s="25"/>
      <c r="H39" s="25"/>
      <c r="I39" s="39" t="s">
        <v>169</v>
      </c>
      <c r="J39" s="45" t="s">
        <v>170</v>
      </c>
    </row>
    <row r="40" spans="1:10">
      <c r="A40" s="27" t="s">
        <v>171</v>
      </c>
      <c r="B40" s="28" t="s">
        <v>172</v>
      </c>
      <c r="C40" s="29"/>
      <c r="D40" s="30" t="s">
        <v>172</v>
      </c>
      <c r="E40" s="30" t="s">
        <v>172</v>
      </c>
      <c r="F40" s="30" t="s">
        <v>173</v>
      </c>
      <c r="G40" s="30" t="s">
        <v>174</v>
      </c>
      <c r="H40" s="30" t="s">
        <v>175</v>
      </c>
      <c r="I40" s="30" t="s">
        <v>176</v>
      </c>
      <c r="J40" s="46" t="s">
        <v>176</v>
      </c>
    </row>
    <row r="41" spans="1:10">
      <c r="A41" s="31" t="s">
        <v>224</v>
      </c>
      <c r="B41" s="32">
        <v>0.7</v>
      </c>
      <c r="C41" s="33"/>
      <c r="D41" s="34">
        <v>1.5</v>
      </c>
      <c r="E41" s="34">
        <v>9.8</v>
      </c>
      <c r="F41" s="34">
        <v>145</v>
      </c>
      <c r="G41" s="35" t="s">
        <v>178</v>
      </c>
      <c r="H41" s="34">
        <v>3.5</v>
      </c>
      <c r="I41" s="34">
        <v>25</v>
      </c>
      <c r="J41" s="47">
        <v>30</v>
      </c>
    </row>
    <row r="42" spans="1:10">
      <c r="A42" s="31" t="s">
        <v>225</v>
      </c>
      <c r="B42" s="32">
        <v>0.7</v>
      </c>
      <c r="C42" s="33"/>
      <c r="D42" s="34">
        <v>1.5</v>
      </c>
      <c r="E42" s="34">
        <v>10.7</v>
      </c>
      <c r="F42" s="34">
        <v>185</v>
      </c>
      <c r="G42" s="35" t="s">
        <v>180</v>
      </c>
      <c r="H42" s="34">
        <v>3.5</v>
      </c>
      <c r="I42" s="34">
        <v>30</v>
      </c>
      <c r="J42" s="47">
        <v>35</v>
      </c>
    </row>
    <row r="43" spans="1:10">
      <c r="A43" s="31" t="s">
        <v>226</v>
      </c>
      <c r="B43" s="32">
        <v>0.7</v>
      </c>
      <c r="C43" s="33"/>
      <c r="D43" s="34">
        <v>1.5</v>
      </c>
      <c r="E43" s="34">
        <v>11.8</v>
      </c>
      <c r="F43" s="34">
        <v>250</v>
      </c>
      <c r="G43" s="35" t="s">
        <v>182</v>
      </c>
      <c r="H43" s="34">
        <v>3.5</v>
      </c>
      <c r="I43" s="34">
        <v>40</v>
      </c>
      <c r="J43" s="47">
        <v>50</v>
      </c>
    </row>
    <row r="44" spans="1:10">
      <c r="A44" s="31" t="s">
        <v>227</v>
      </c>
      <c r="B44" s="32">
        <v>0.7</v>
      </c>
      <c r="C44" s="33"/>
      <c r="D44" s="34">
        <v>1.5</v>
      </c>
      <c r="E44" s="34">
        <v>12.9</v>
      </c>
      <c r="F44" s="34">
        <v>320</v>
      </c>
      <c r="G44" s="35" t="s">
        <v>184</v>
      </c>
      <c r="H44" s="34">
        <v>3.5</v>
      </c>
      <c r="I44" s="34">
        <v>50</v>
      </c>
      <c r="J44" s="47">
        <v>60</v>
      </c>
    </row>
    <row r="45" spans="1:10">
      <c r="A45" s="31" t="s">
        <v>228</v>
      </c>
      <c r="B45" s="32">
        <v>0.7</v>
      </c>
      <c r="C45" s="33"/>
      <c r="D45" s="34">
        <v>1.5</v>
      </c>
      <c r="E45" s="34">
        <v>14.6</v>
      </c>
      <c r="F45" s="34">
        <v>450</v>
      </c>
      <c r="G45" s="35" t="s">
        <v>186</v>
      </c>
      <c r="H45" s="34">
        <v>3.5</v>
      </c>
      <c r="I45" s="34">
        <v>65</v>
      </c>
      <c r="J45" s="47">
        <v>80</v>
      </c>
    </row>
    <row r="46" spans="1:10">
      <c r="A46" s="31" t="s">
        <v>229</v>
      </c>
      <c r="B46" s="32">
        <v>0.7</v>
      </c>
      <c r="C46" s="33"/>
      <c r="D46" s="34">
        <v>1.5</v>
      </c>
      <c r="E46" s="34">
        <v>16.5</v>
      </c>
      <c r="F46" s="34">
        <v>640</v>
      </c>
      <c r="G46" s="35" t="s">
        <v>188</v>
      </c>
      <c r="H46" s="34">
        <v>3.5</v>
      </c>
      <c r="I46" s="34">
        <v>85</v>
      </c>
      <c r="J46" s="47">
        <v>100</v>
      </c>
    </row>
    <row r="47" spans="1:10">
      <c r="A47" s="31" t="s">
        <v>230</v>
      </c>
      <c r="B47" s="32">
        <v>0.9</v>
      </c>
      <c r="C47" s="33"/>
      <c r="D47" s="34">
        <v>2</v>
      </c>
      <c r="E47" s="34">
        <v>20.8</v>
      </c>
      <c r="F47" s="34">
        <v>940</v>
      </c>
      <c r="G47" s="35" t="s">
        <v>190</v>
      </c>
      <c r="H47" s="34">
        <v>3.5</v>
      </c>
      <c r="I47" s="34">
        <v>115</v>
      </c>
      <c r="J47" s="47">
        <v>130</v>
      </c>
    </row>
    <row r="48" spans="1:10">
      <c r="A48" s="31" t="s">
        <v>231</v>
      </c>
      <c r="B48" s="32">
        <v>0.9</v>
      </c>
      <c r="C48" s="33"/>
      <c r="D48" s="34">
        <v>2</v>
      </c>
      <c r="E48" s="34">
        <v>23.2</v>
      </c>
      <c r="F48" s="41">
        <v>1260</v>
      </c>
      <c r="G48" s="35" t="s">
        <v>192</v>
      </c>
      <c r="H48" s="34">
        <v>3.5</v>
      </c>
      <c r="I48" s="34">
        <v>145</v>
      </c>
      <c r="J48" s="47">
        <v>155</v>
      </c>
    </row>
    <row r="49" spans="1:10">
      <c r="A49" s="31" t="s">
        <v>232</v>
      </c>
      <c r="B49" s="32">
        <v>1</v>
      </c>
      <c r="C49" s="33"/>
      <c r="D49" s="34">
        <v>2</v>
      </c>
      <c r="E49" s="34">
        <v>26.4</v>
      </c>
      <c r="F49" s="34">
        <v>1670</v>
      </c>
      <c r="G49" s="35" t="s">
        <v>194</v>
      </c>
      <c r="H49" s="34">
        <v>3.5</v>
      </c>
      <c r="I49" s="34">
        <v>175</v>
      </c>
      <c r="J49" s="47">
        <v>185</v>
      </c>
    </row>
    <row r="50" spans="1:10">
      <c r="A50" s="31" t="s">
        <v>233</v>
      </c>
      <c r="B50" s="32">
        <v>1.1</v>
      </c>
      <c r="C50" s="33"/>
      <c r="D50" s="34">
        <v>2</v>
      </c>
      <c r="E50" s="34">
        <v>29.9</v>
      </c>
      <c r="F50" s="34">
        <v>2280</v>
      </c>
      <c r="G50" s="35" t="s">
        <v>196</v>
      </c>
      <c r="H50" s="34">
        <v>3.5</v>
      </c>
      <c r="I50" s="34">
        <v>220</v>
      </c>
      <c r="J50" s="47">
        <v>225</v>
      </c>
    </row>
    <row r="51" spans="1:10">
      <c r="A51" s="31" t="s">
        <v>234</v>
      </c>
      <c r="B51" s="32">
        <v>1.1</v>
      </c>
      <c r="C51" s="33"/>
      <c r="D51" s="34">
        <v>2</v>
      </c>
      <c r="E51" s="34">
        <v>33.3</v>
      </c>
      <c r="F51" s="34">
        <v>3020</v>
      </c>
      <c r="G51" s="35" t="s">
        <v>198</v>
      </c>
      <c r="H51" s="34">
        <v>3.5</v>
      </c>
      <c r="I51" s="34">
        <v>270</v>
      </c>
      <c r="J51" s="47">
        <v>270</v>
      </c>
    </row>
    <row r="52" spans="1:10">
      <c r="A52" s="31" t="s">
        <v>235</v>
      </c>
      <c r="B52" s="32">
        <v>1.2</v>
      </c>
      <c r="C52" s="33"/>
      <c r="D52" s="34">
        <v>2.5</v>
      </c>
      <c r="E52" s="34">
        <v>37.8</v>
      </c>
      <c r="F52" s="34">
        <v>3795</v>
      </c>
      <c r="G52" s="35" t="s">
        <v>200</v>
      </c>
      <c r="H52" s="34">
        <v>3.5</v>
      </c>
      <c r="I52" s="34">
        <v>315</v>
      </c>
      <c r="J52" s="47">
        <v>305</v>
      </c>
    </row>
    <row r="53" spans="1:10">
      <c r="A53" s="31" t="s">
        <v>236</v>
      </c>
      <c r="B53" s="32">
        <v>1.4</v>
      </c>
      <c r="C53" s="33"/>
      <c r="D53" s="34">
        <v>2.5</v>
      </c>
      <c r="E53" s="34">
        <v>41.7</v>
      </c>
      <c r="F53" s="34">
        <v>4750</v>
      </c>
      <c r="G53" s="35" t="s">
        <v>202</v>
      </c>
      <c r="H53" s="34">
        <v>3.5</v>
      </c>
      <c r="I53" s="34">
        <v>360</v>
      </c>
      <c r="J53" s="47">
        <v>345</v>
      </c>
    </row>
    <row r="54" spans="1:10">
      <c r="A54" s="31" t="s">
        <v>237</v>
      </c>
      <c r="B54" s="32">
        <v>1.6</v>
      </c>
      <c r="C54" s="33"/>
      <c r="D54" s="34">
        <v>2.5</v>
      </c>
      <c r="E54" s="34">
        <v>44.6</v>
      </c>
      <c r="F54" s="34">
        <v>5654</v>
      </c>
      <c r="G54" s="35" t="s">
        <v>204</v>
      </c>
      <c r="H54" s="34">
        <v>3.5</v>
      </c>
      <c r="I54" s="34">
        <v>420</v>
      </c>
      <c r="J54" s="47">
        <v>390</v>
      </c>
    </row>
    <row r="55" spans="1:10">
      <c r="A55" s="31" t="s">
        <v>238</v>
      </c>
      <c r="B55" s="32">
        <v>1.7</v>
      </c>
      <c r="C55" s="33"/>
      <c r="D55" s="34">
        <v>2.5</v>
      </c>
      <c r="E55" s="34">
        <v>50.1</v>
      </c>
      <c r="F55" s="34">
        <v>7243</v>
      </c>
      <c r="G55" s="35" t="s">
        <v>206</v>
      </c>
      <c r="H55" s="34">
        <v>3.5</v>
      </c>
      <c r="I55" s="34">
        <v>500</v>
      </c>
      <c r="J55" s="47">
        <v>455</v>
      </c>
    </row>
    <row r="56" spans="1:10">
      <c r="A56" s="31" t="s">
        <v>239</v>
      </c>
      <c r="B56" s="32">
        <v>1.8</v>
      </c>
      <c r="C56" s="33"/>
      <c r="D56" s="34">
        <v>3</v>
      </c>
      <c r="E56" s="34">
        <v>55.6</v>
      </c>
      <c r="F56" s="34">
        <v>8832</v>
      </c>
      <c r="G56" s="35" t="s">
        <v>208</v>
      </c>
      <c r="H56" s="34">
        <v>3.5</v>
      </c>
      <c r="I56" s="34">
        <v>580</v>
      </c>
      <c r="J56" s="47">
        <v>520</v>
      </c>
    </row>
    <row r="57" spans="1:10">
      <c r="A57" s="17" t="s">
        <v>161</v>
      </c>
      <c r="B57" s="36" t="s">
        <v>162</v>
      </c>
      <c r="C57" s="37"/>
      <c r="D57" s="20" t="s">
        <v>163</v>
      </c>
      <c r="E57" s="20" t="s">
        <v>164</v>
      </c>
      <c r="F57" s="20" t="s">
        <v>165</v>
      </c>
      <c r="G57" s="20" t="s">
        <v>166</v>
      </c>
      <c r="H57" s="20" t="s">
        <v>167</v>
      </c>
      <c r="I57" s="43" t="s">
        <v>168</v>
      </c>
      <c r="J57" s="44"/>
    </row>
    <row r="58" spans="1:10">
      <c r="A58" s="22"/>
      <c r="B58" s="38"/>
      <c r="C58" s="39"/>
      <c r="D58" s="25"/>
      <c r="E58" s="25"/>
      <c r="F58" s="25"/>
      <c r="G58" s="25"/>
      <c r="H58" s="25"/>
      <c r="I58" s="39" t="s">
        <v>169</v>
      </c>
      <c r="J58" s="45" t="s">
        <v>170</v>
      </c>
    </row>
    <row r="59" spans="1:10">
      <c r="A59" s="27" t="s">
        <v>171</v>
      </c>
      <c r="B59" s="28" t="s">
        <v>172</v>
      </c>
      <c r="C59" s="29"/>
      <c r="D59" s="30" t="s">
        <v>172</v>
      </c>
      <c r="E59" s="30" t="s">
        <v>172</v>
      </c>
      <c r="F59" s="30" t="s">
        <v>173</v>
      </c>
      <c r="G59" s="30" t="s">
        <v>174</v>
      </c>
      <c r="H59" s="30" t="s">
        <v>175</v>
      </c>
      <c r="I59" s="30" t="s">
        <v>176</v>
      </c>
      <c r="J59" s="46" t="s">
        <v>176</v>
      </c>
    </row>
    <row r="60" spans="1:10">
      <c r="A60" s="31" t="s">
        <v>240</v>
      </c>
      <c r="B60" s="32">
        <v>0.7</v>
      </c>
      <c r="C60" s="33"/>
      <c r="D60" s="34">
        <v>1.5</v>
      </c>
      <c r="E60" s="34">
        <v>10.6</v>
      </c>
      <c r="F60" s="34">
        <v>139</v>
      </c>
      <c r="G60" s="35" t="s">
        <v>178</v>
      </c>
      <c r="H60" s="34">
        <v>3.5</v>
      </c>
      <c r="I60" s="34">
        <v>21</v>
      </c>
      <c r="J60" s="47">
        <v>26</v>
      </c>
    </row>
    <row r="61" spans="1:10">
      <c r="A61" s="31" t="s">
        <v>241</v>
      </c>
      <c r="B61" s="32">
        <v>0.7</v>
      </c>
      <c r="C61" s="33"/>
      <c r="D61" s="34">
        <v>1.5</v>
      </c>
      <c r="E61" s="34">
        <v>11.5</v>
      </c>
      <c r="F61" s="34">
        <v>150</v>
      </c>
      <c r="G61" s="35" t="s">
        <v>180</v>
      </c>
      <c r="H61" s="34">
        <v>3.5</v>
      </c>
      <c r="I61" s="34">
        <v>28</v>
      </c>
      <c r="J61" s="47">
        <v>35</v>
      </c>
    </row>
    <row r="62" spans="1:10">
      <c r="A62" s="31" t="s">
        <v>242</v>
      </c>
      <c r="B62" s="32">
        <v>0.7</v>
      </c>
      <c r="C62" s="33"/>
      <c r="D62" s="34">
        <v>1.5</v>
      </c>
      <c r="E62" s="34">
        <v>12.8</v>
      </c>
      <c r="F62" s="34">
        <v>253</v>
      </c>
      <c r="G62" s="35" t="s">
        <v>182</v>
      </c>
      <c r="H62" s="34">
        <v>3.5</v>
      </c>
      <c r="I62" s="34">
        <v>37</v>
      </c>
      <c r="J62" s="47">
        <v>46</v>
      </c>
    </row>
    <row r="63" spans="1:10">
      <c r="A63" s="31" t="s">
        <v>243</v>
      </c>
      <c r="B63" s="32">
        <v>0.7</v>
      </c>
      <c r="C63" s="33"/>
      <c r="D63" s="34">
        <v>1.5</v>
      </c>
      <c r="E63" s="34">
        <v>14</v>
      </c>
      <c r="F63" s="34">
        <v>337</v>
      </c>
      <c r="G63" s="35" t="s">
        <v>184</v>
      </c>
      <c r="H63" s="34">
        <v>3.5</v>
      </c>
      <c r="I63" s="34">
        <v>47</v>
      </c>
      <c r="J63" s="47">
        <v>56</v>
      </c>
    </row>
    <row r="64" spans="1:10">
      <c r="A64" s="31" t="s">
        <v>244</v>
      </c>
      <c r="B64" s="32">
        <v>0.7</v>
      </c>
      <c r="C64" s="33"/>
      <c r="D64" s="34">
        <v>1.5</v>
      </c>
      <c r="E64" s="34">
        <v>15.9</v>
      </c>
      <c r="F64" s="34">
        <v>501</v>
      </c>
      <c r="G64" s="35" t="s">
        <v>186</v>
      </c>
      <c r="H64" s="34">
        <v>3.5</v>
      </c>
      <c r="I64" s="34">
        <v>64</v>
      </c>
      <c r="J64" s="47">
        <v>76</v>
      </c>
    </row>
    <row r="65" spans="1:14">
      <c r="A65" s="31" t="s">
        <v>245</v>
      </c>
      <c r="B65" s="32">
        <v>0.7</v>
      </c>
      <c r="C65" s="33"/>
      <c r="D65" s="34">
        <v>2</v>
      </c>
      <c r="E65" s="34">
        <v>19.1</v>
      </c>
      <c r="F65" s="34">
        <v>778</v>
      </c>
      <c r="G65" s="35" t="s">
        <v>188</v>
      </c>
      <c r="H65" s="34">
        <v>3.5</v>
      </c>
      <c r="I65" s="34">
        <v>84</v>
      </c>
      <c r="J65" s="47">
        <v>98</v>
      </c>
      <c r="N65" s="13"/>
    </row>
    <row r="66" spans="1:14">
      <c r="A66" s="31" t="s">
        <v>246</v>
      </c>
      <c r="B66" s="32">
        <v>0.9</v>
      </c>
      <c r="C66" s="33"/>
      <c r="D66" s="34">
        <v>2</v>
      </c>
      <c r="E66" s="34">
        <v>22.7</v>
      </c>
      <c r="F66" s="34">
        <v>1160</v>
      </c>
      <c r="G66" s="35" t="s">
        <v>190</v>
      </c>
      <c r="H66" s="34">
        <v>3.5</v>
      </c>
      <c r="I66" s="34">
        <v>115</v>
      </c>
      <c r="J66" s="47">
        <v>126</v>
      </c>
      <c r="N66" s="13"/>
    </row>
    <row r="67" spans="1:14">
      <c r="A67" s="31" t="s">
        <v>247</v>
      </c>
      <c r="B67" s="32">
        <v>0.9</v>
      </c>
      <c r="C67" s="33"/>
      <c r="D67" s="34">
        <v>2</v>
      </c>
      <c r="E67" s="34">
        <v>25.4</v>
      </c>
      <c r="F67" s="34">
        <v>1554</v>
      </c>
      <c r="G67" s="35" t="s">
        <v>192</v>
      </c>
      <c r="H67" s="34">
        <v>3.5</v>
      </c>
      <c r="I67" s="34">
        <v>141</v>
      </c>
      <c r="J67" s="47">
        <v>152</v>
      </c>
      <c r="N67" s="13"/>
    </row>
    <row r="68" spans="1:14">
      <c r="A68" s="31" t="s">
        <v>248</v>
      </c>
      <c r="B68" s="32">
        <v>1</v>
      </c>
      <c r="C68" s="33"/>
      <c r="D68" s="34">
        <v>2</v>
      </c>
      <c r="E68" s="34">
        <v>29</v>
      </c>
      <c r="F68" s="34">
        <v>2148</v>
      </c>
      <c r="G68" s="35" t="s">
        <v>194</v>
      </c>
      <c r="H68" s="34">
        <v>3.5</v>
      </c>
      <c r="I68" s="34">
        <v>172</v>
      </c>
      <c r="J68" s="47">
        <v>181</v>
      </c>
      <c r="N68" s="13"/>
    </row>
    <row r="69" spans="1:14">
      <c r="A69" s="31" t="s">
        <v>249</v>
      </c>
      <c r="B69" s="32">
        <v>1.1</v>
      </c>
      <c r="C69" s="33"/>
      <c r="D69" s="34">
        <v>2</v>
      </c>
      <c r="E69" s="34">
        <v>32.9</v>
      </c>
      <c r="F69" s="34">
        <v>2928</v>
      </c>
      <c r="G69" s="35" t="s">
        <v>196</v>
      </c>
      <c r="H69" s="34">
        <v>3.5</v>
      </c>
      <c r="I69" s="34">
        <v>218</v>
      </c>
      <c r="J69" s="47">
        <v>222</v>
      </c>
      <c r="N69" s="13"/>
    </row>
    <row r="70" spans="1:14">
      <c r="A70" s="31" t="s">
        <v>250</v>
      </c>
      <c r="B70" s="32">
        <v>1.1</v>
      </c>
      <c r="C70" s="33"/>
      <c r="D70" s="34">
        <v>2.5</v>
      </c>
      <c r="E70" s="34">
        <v>37.7</v>
      </c>
      <c r="F70" s="34">
        <v>3954</v>
      </c>
      <c r="G70" s="35" t="s">
        <v>198</v>
      </c>
      <c r="H70" s="34">
        <v>3.5</v>
      </c>
      <c r="I70" s="34">
        <v>369</v>
      </c>
      <c r="J70" s="47">
        <v>267</v>
      </c>
      <c r="N70" s="13"/>
    </row>
    <row r="71" spans="1:14">
      <c r="A71" s="31" t="s">
        <v>251</v>
      </c>
      <c r="B71" s="32">
        <v>1.2</v>
      </c>
      <c r="C71" s="33"/>
      <c r="D71" s="34">
        <v>2.5</v>
      </c>
      <c r="E71" s="34">
        <v>41.6</v>
      </c>
      <c r="F71" s="34">
        <v>4925</v>
      </c>
      <c r="G71" s="35" t="s">
        <v>200</v>
      </c>
      <c r="H71" s="50">
        <v>3.5</v>
      </c>
      <c r="I71" s="34">
        <v>313</v>
      </c>
      <c r="J71" s="47">
        <v>305</v>
      </c>
      <c r="N71" s="13"/>
    </row>
    <row r="72" spans="1:14">
      <c r="A72" s="31" t="s">
        <v>252</v>
      </c>
      <c r="B72" s="32">
        <v>1.4</v>
      </c>
      <c r="C72" s="33"/>
      <c r="D72" s="34">
        <v>3</v>
      </c>
      <c r="E72" s="34">
        <v>47.6</v>
      </c>
      <c r="F72" s="34">
        <v>6238</v>
      </c>
      <c r="G72" s="35" t="s">
        <v>202</v>
      </c>
      <c r="H72" s="34">
        <v>3.5</v>
      </c>
      <c r="I72" s="34">
        <v>359</v>
      </c>
      <c r="J72" s="47">
        <v>344</v>
      </c>
      <c r="N72" s="13"/>
    </row>
    <row r="73" spans="1:14">
      <c r="A73" s="31" t="s">
        <v>253</v>
      </c>
      <c r="B73" s="32">
        <v>1.6</v>
      </c>
      <c r="C73" s="33"/>
      <c r="D73" s="34">
        <v>3</v>
      </c>
      <c r="E73" s="34">
        <v>50.6</v>
      </c>
      <c r="F73" s="34">
        <v>7562</v>
      </c>
      <c r="G73" s="35" t="s">
        <v>204</v>
      </c>
      <c r="H73" s="34">
        <v>3.5</v>
      </c>
      <c r="I73" s="34">
        <v>405</v>
      </c>
      <c r="J73" s="47">
        <v>383</v>
      </c>
      <c r="N73" s="13"/>
    </row>
    <row r="74" spans="1:14">
      <c r="A74" s="31" t="s">
        <v>254</v>
      </c>
      <c r="B74" s="32">
        <v>1.7</v>
      </c>
      <c r="C74" s="33"/>
      <c r="D74" s="34">
        <v>3</v>
      </c>
      <c r="E74" s="34">
        <v>56.4</v>
      </c>
      <c r="F74" s="34">
        <v>9660</v>
      </c>
      <c r="G74" s="35" t="s">
        <v>206</v>
      </c>
      <c r="H74" s="34">
        <v>3.5</v>
      </c>
      <c r="I74" s="34">
        <v>451</v>
      </c>
      <c r="J74" s="47">
        <v>422</v>
      </c>
      <c r="N74" s="13"/>
    </row>
    <row r="75" spans="1:14">
      <c r="A75" s="31" t="s">
        <v>255</v>
      </c>
      <c r="B75" s="32">
        <v>1.8</v>
      </c>
      <c r="C75" s="33"/>
      <c r="D75" s="34">
        <v>3.5</v>
      </c>
      <c r="E75" s="34">
        <v>62.2</v>
      </c>
      <c r="F75" s="34">
        <v>11758</v>
      </c>
      <c r="G75" s="35" t="s">
        <v>208</v>
      </c>
      <c r="H75" s="34">
        <v>3.5</v>
      </c>
      <c r="I75" s="34">
        <v>497</v>
      </c>
      <c r="J75" s="47">
        <v>461</v>
      </c>
      <c r="N75" s="13"/>
    </row>
    <row r="76" spans="1:14">
      <c r="A76" s="17" t="s">
        <v>161</v>
      </c>
      <c r="B76" s="36" t="s">
        <v>162</v>
      </c>
      <c r="C76" s="37"/>
      <c r="D76" s="20" t="s">
        <v>163</v>
      </c>
      <c r="E76" s="20" t="s">
        <v>164</v>
      </c>
      <c r="F76" s="20" t="s">
        <v>165</v>
      </c>
      <c r="G76" s="20" t="s">
        <v>166</v>
      </c>
      <c r="H76" s="20" t="s">
        <v>167</v>
      </c>
      <c r="I76" s="43" t="s">
        <v>168</v>
      </c>
      <c r="J76" s="44"/>
      <c r="N76" s="13"/>
    </row>
    <row r="77" spans="1:14">
      <c r="A77" s="22"/>
      <c r="B77" s="38"/>
      <c r="C77" s="39"/>
      <c r="D77" s="25"/>
      <c r="E77" s="25"/>
      <c r="F77" s="25"/>
      <c r="G77" s="25"/>
      <c r="H77" s="25"/>
      <c r="I77" s="39" t="s">
        <v>169</v>
      </c>
      <c r="J77" s="45" t="s">
        <v>170</v>
      </c>
      <c r="N77" s="13"/>
    </row>
    <row r="78" spans="1:14">
      <c r="A78" s="27" t="s">
        <v>171</v>
      </c>
      <c r="B78" s="28" t="s">
        <v>172</v>
      </c>
      <c r="C78" s="29"/>
      <c r="D78" s="30" t="s">
        <v>172</v>
      </c>
      <c r="E78" s="30" t="s">
        <v>172</v>
      </c>
      <c r="F78" s="30" t="s">
        <v>173</v>
      </c>
      <c r="G78" s="30" t="s">
        <v>174</v>
      </c>
      <c r="H78" s="30" t="s">
        <v>175</v>
      </c>
      <c r="I78" s="30" t="s">
        <v>176</v>
      </c>
      <c r="J78" s="46" t="s">
        <v>176</v>
      </c>
      <c r="N78" s="13"/>
    </row>
    <row r="79" spans="1:14">
      <c r="A79" s="31" t="s">
        <v>256</v>
      </c>
      <c r="B79" s="32">
        <v>0.7</v>
      </c>
      <c r="C79" s="33"/>
      <c r="D79" s="34">
        <v>1.8</v>
      </c>
      <c r="E79" s="34">
        <v>12.4</v>
      </c>
      <c r="F79" s="34">
        <v>192</v>
      </c>
      <c r="G79" s="35" t="s">
        <v>178</v>
      </c>
      <c r="H79" s="34">
        <v>3.5</v>
      </c>
      <c r="I79" s="34">
        <v>21</v>
      </c>
      <c r="J79" s="47">
        <v>25</v>
      </c>
      <c r="N79" s="13"/>
    </row>
    <row r="80" spans="1:10">
      <c r="A80" s="31" t="s">
        <v>257</v>
      </c>
      <c r="B80" s="32">
        <v>0.7</v>
      </c>
      <c r="C80" s="33"/>
      <c r="D80" s="34">
        <v>1.8</v>
      </c>
      <c r="E80" s="34">
        <v>13.5</v>
      </c>
      <c r="F80" s="34">
        <v>252</v>
      </c>
      <c r="G80" s="35" t="s">
        <v>180</v>
      </c>
      <c r="H80" s="34">
        <v>3.5</v>
      </c>
      <c r="I80" s="34">
        <v>28</v>
      </c>
      <c r="J80" s="47">
        <v>33</v>
      </c>
    </row>
    <row r="81" spans="1:10">
      <c r="A81" s="31" t="s">
        <v>258</v>
      </c>
      <c r="B81" s="32">
        <v>0.7</v>
      </c>
      <c r="C81" s="33"/>
      <c r="D81" s="34">
        <v>1.8</v>
      </c>
      <c r="E81" s="34">
        <v>14.8</v>
      </c>
      <c r="F81" s="34">
        <v>359</v>
      </c>
      <c r="G81" s="35" t="s">
        <v>182</v>
      </c>
      <c r="H81" s="34">
        <v>3.5</v>
      </c>
      <c r="I81" s="34">
        <v>37</v>
      </c>
      <c r="J81" s="47">
        <v>44</v>
      </c>
    </row>
    <row r="82" spans="1:10">
      <c r="A82" s="31" t="s">
        <v>259</v>
      </c>
      <c r="B82" s="32">
        <v>0.7</v>
      </c>
      <c r="C82" s="33"/>
      <c r="D82" s="34">
        <v>1.8</v>
      </c>
      <c r="E82" s="34">
        <v>16.2</v>
      </c>
      <c r="F82" s="34">
        <v>472</v>
      </c>
      <c r="G82" s="35" t="s">
        <v>184</v>
      </c>
      <c r="H82" s="34">
        <v>3.5</v>
      </c>
      <c r="I82" s="34">
        <v>46</v>
      </c>
      <c r="J82" s="47">
        <v>54</v>
      </c>
    </row>
    <row r="83" spans="1:10">
      <c r="A83" s="31" t="s">
        <v>260</v>
      </c>
      <c r="B83" s="32">
        <v>0.7</v>
      </c>
      <c r="C83" s="33"/>
      <c r="D83" s="34">
        <v>1.8</v>
      </c>
      <c r="E83" s="34">
        <v>19.6</v>
      </c>
      <c r="F83" s="34">
        <v>713</v>
      </c>
      <c r="G83" s="35" t="s">
        <v>186</v>
      </c>
      <c r="H83" s="34">
        <v>3.5</v>
      </c>
      <c r="I83" s="34">
        <v>63</v>
      </c>
      <c r="J83" s="47">
        <v>73</v>
      </c>
    </row>
    <row r="84" spans="1:10">
      <c r="A84" s="31" t="s">
        <v>261</v>
      </c>
      <c r="B84" s="32">
        <v>0.7</v>
      </c>
      <c r="C84" s="33"/>
      <c r="D84" s="34">
        <v>1.8</v>
      </c>
      <c r="E84" s="34">
        <v>22.4</v>
      </c>
      <c r="F84" s="34">
        <v>1053</v>
      </c>
      <c r="G84" s="35" t="s">
        <v>188</v>
      </c>
      <c r="H84" s="34">
        <v>3.5</v>
      </c>
      <c r="I84" s="34">
        <v>84</v>
      </c>
      <c r="J84" s="47">
        <v>94</v>
      </c>
    </row>
    <row r="85" spans="1:10">
      <c r="A85" s="31" t="s">
        <v>262</v>
      </c>
      <c r="B85" s="32">
        <v>0.9</v>
      </c>
      <c r="C85" s="33"/>
      <c r="D85" s="34">
        <v>1.8</v>
      </c>
      <c r="E85" s="34">
        <v>27.2</v>
      </c>
      <c r="F85" s="34">
        <v>1583</v>
      </c>
      <c r="G85" s="35" t="s">
        <v>190</v>
      </c>
      <c r="H85" s="34">
        <v>3.5</v>
      </c>
      <c r="I85" s="34">
        <v>109</v>
      </c>
      <c r="J85" s="47">
        <v>120</v>
      </c>
    </row>
    <row r="86" spans="1:10">
      <c r="A86" s="31" t="s">
        <v>263</v>
      </c>
      <c r="B86" s="32">
        <v>0.9</v>
      </c>
      <c r="C86" s="33"/>
      <c r="D86" s="34">
        <v>1.9</v>
      </c>
      <c r="E86" s="34">
        <v>30.5</v>
      </c>
      <c r="F86" s="34">
        <v>2134</v>
      </c>
      <c r="G86" s="35" t="s">
        <v>192</v>
      </c>
      <c r="H86" s="34">
        <v>3.5</v>
      </c>
      <c r="I86" s="34">
        <v>132</v>
      </c>
      <c r="J86" s="47">
        <v>144</v>
      </c>
    </row>
    <row r="87" spans="1:10">
      <c r="A87" s="17" t="s">
        <v>161</v>
      </c>
      <c r="B87" s="36" t="s">
        <v>162</v>
      </c>
      <c r="C87" s="37"/>
      <c r="D87" s="20" t="s">
        <v>163</v>
      </c>
      <c r="E87" s="20" t="s">
        <v>164</v>
      </c>
      <c r="F87" s="20" t="s">
        <v>165</v>
      </c>
      <c r="G87" s="20" t="s">
        <v>166</v>
      </c>
      <c r="H87" s="20" t="s">
        <v>167</v>
      </c>
      <c r="I87" s="43" t="s">
        <v>168</v>
      </c>
      <c r="J87" s="44"/>
    </row>
    <row r="88" spans="1:10">
      <c r="A88" s="22"/>
      <c r="B88" s="38"/>
      <c r="C88" s="39"/>
      <c r="D88" s="25"/>
      <c r="E88" s="25"/>
      <c r="F88" s="25"/>
      <c r="G88" s="25"/>
      <c r="H88" s="25"/>
      <c r="I88" s="39" t="s">
        <v>169</v>
      </c>
      <c r="J88" s="45" t="s">
        <v>170</v>
      </c>
    </row>
    <row r="89" spans="1:10">
      <c r="A89" s="27" t="s">
        <v>171</v>
      </c>
      <c r="B89" s="28" t="s">
        <v>172</v>
      </c>
      <c r="C89" s="29"/>
      <c r="D89" s="30" t="s">
        <v>172</v>
      </c>
      <c r="E89" s="30" t="s">
        <v>172</v>
      </c>
      <c r="F89" s="30" t="s">
        <v>173</v>
      </c>
      <c r="G89" s="30" t="s">
        <v>174</v>
      </c>
      <c r="H89" s="30" t="s">
        <v>175</v>
      </c>
      <c r="I89" s="30" t="s">
        <v>176</v>
      </c>
      <c r="J89" s="46" t="s">
        <v>176</v>
      </c>
    </row>
    <row r="90" spans="1:10">
      <c r="A90" s="31" t="s">
        <v>264</v>
      </c>
      <c r="B90" s="32">
        <v>0.7</v>
      </c>
      <c r="C90" s="33"/>
      <c r="D90" s="34">
        <v>1.5</v>
      </c>
      <c r="E90" s="34">
        <v>12.5</v>
      </c>
      <c r="F90" s="34">
        <v>236</v>
      </c>
      <c r="G90" s="35" t="s">
        <v>182</v>
      </c>
      <c r="H90" s="34">
        <v>3.5</v>
      </c>
      <c r="I90" s="34">
        <v>40</v>
      </c>
      <c r="J90" s="47">
        <v>55</v>
      </c>
    </row>
    <row r="91" spans="1:10">
      <c r="A91" s="31" t="s">
        <v>265</v>
      </c>
      <c r="B91" s="32">
        <v>0.7</v>
      </c>
      <c r="C91" s="33"/>
      <c r="D91" s="34">
        <v>1.5</v>
      </c>
      <c r="E91" s="34">
        <v>13.7</v>
      </c>
      <c r="F91" s="34">
        <v>316</v>
      </c>
      <c r="G91" s="35" t="s">
        <v>184</v>
      </c>
      <c r="H91" s="34">
        <v>3.5</v>
      </c>
      <c r="I91" s="34">
        <v>50</v>
      </c>
      <c r="J91" s="47">
        <v>65</v>
      </c>
    </row>
    <row r="92" spans="1:10">
      <c r="A92" s="31" t="s">
        <v>266</v>
      </c>
      <c r="B92" s="32">
        <v>0.7</v>
      </c>
      <c r="C92" s="33"/>
      <c r="D92" s="34">
        <v>1.5</v>
      </c>
      <c r="E92" s="34">
        <v>15.4</v>
      </c>
      <c r="F92" s="34">
        <v>460</v>
      </c>
      <c r="G92" s="35" t="s">
        <v>186</v>
      </c>
      <c r="H92" s="34">
        <v>3.5</v>
      </c>
      <c r="I92" s="34">
        <v>70</v>
      </c>
      <c r="J92" s="47">
        <v>90</v>
      </c>
    </row>
    <row r="93" spans="1:10">
      <c r="A93" s="31" t="s">
        <v>267</v>
      </c>
      <c r="B93" s="32">
        <v>0.7</v>
      </c>
      <c r="C93" s="33"/>
      <c r="D93" s="34">
        <v>1.5</v>
      </c>
      <c r="E93" s="34">
        <v>17.5</v>
      </c>
      <c r="F93" s="34">
        <v>679</v>
      </c>
      <c r="G93" s="35" t="s">
        <v>188</v>
      </c>
      <c r="H93" s="34">
        <v>3.5</v>
      </c>
      <c r="I93" s="34">
        <v>90</v>
      </c>
      <c r="J93" s="47">
        <v>110</v>
      </c>
    </row>
    <row r="94" spans="1:10">
      <c r="A94" s="31" t="s">
        <v>268</v>
      </c>
      <c r="B94" s="32">
        <v>0.9</v>
      </c>
      <c r="C94" s="33"/>
      <c r="D94" s="34">
        <v>2</v>
      </c>
      <c r="E94" s="34">
        <v>21.8</v>
      </c>
      <c r="F94" s="34">
        <v>1065</v>
      </c>
      <c r="G94" s="35" t="s">
        <v>190</v>
      </c>
      <c r="H94" s="34">
        <v>3.5</v>
      </c>
      <c r="I94" s="34">
        <v>130</v>
      </c>
      <c r="J94" s="47">
        <v>150</v>
      </c>
    </row>
    <row r="95" spans="1:10">
      <c r="A95" s="31" t="s">
        <v>269</v>
      </c>
      <c r="B95" s="32">
        <v>0.9</v>
      </c>
      <c r="C95" s="33"/>
      <c r="D95" s="34">
        <v>2</v>
      </c>
      <c r="E95" s="34">
        <v>23.8</v>
      </c>
      <c r="F95" s="34">
        <v>1368</v>
      </c>
      <c r="G95" s="35" t="s">
        <v>192</v>
      </c>
      <c r="H95" s="34">
        <v>3.5</v>
      </c>
      <c r="I95" s="34">
        <v>165</v>
      </c>
      <c r="J95" s="47">
        <v>185</v>
      </c>
    </row>
    <row r="96" spans="1:10">
      <c r="A96" s="31" t="s">
        <v>270</v>
      </c>
      <c r="B96" s="32">
        <v>1</v>
      </c>
      <c r="C96" s="33"/>
      <c r="D96" s="34">
        <v>2</v>
      </c>
      <c r="E96" s="34">
        <v>27.4</v>
      </c>
      <c r="F96" s="34">
        <v>1901</v>
      </c>
      <c r="G96" s="35" t="s">
        <v>194</v>
      </c>
      <c r="H96" s="34">
        <v>3.5</v>
      </c>
      <c r="I96" s="34">
        <v>200</v>
      </c>
      <c r="J96" s="47">
        <v>210</v>
      </c>
    </row>
    <row r="97" spans="1:10">
      <c r="A97" s="31" t="s">
        <v>271</v>
      </c>
      <c r="B97" s="32">
        <v>1.1</v>
      </c>
      <c r="C97" s="33"/>
      <c r="D97" s="34">
        <v>2</v>
      </c>
      <c r="E97" s="34">
        <v>31</v>
      </c>
      <c r="F97" s="34">
        <v>2585</v>
      </c>
      <c r="G97" s="35" t="s">
        <v>196</v>
      </c>
      <c r="H97" s="34">
        <v>3.5</v>
      </c>
      <c r="I97" s="34">
        <v>258</v>
      </c>
      <c r="J97" s="47">
        <v>265</v>
      </c>
    </row>
    <row r="98" spans="1:10">
      <c r="A98" s="31" t="s">
        <v>272</v>
      </c>
      <c r="B98" s="32">
        <v>1.1</v>
      </c>
      <c r="C98" s="33"/>
      <c r="D98" s="34">
        <v>2.5</v>
      </c>
      <c r="E98" s="34">
        <v>34.8</v>
      </c>
      <c r="F98" s="34">
        <v>3718</v>
      </c>
      <c r="G98" s="35" t="s">
        <v>198</v>
      </c>
      <c r="H98" s="34">
        <v>3.5</v>
      </c>
      <c r="I98" s="34">
        <v>320</v>
      </c>
      <c r="J98" s="47">
        <v>315</v>
      </c>
    </row>
    <row r="99" ht="24" spans="1:10">
      <c r="A99" s="31" t="s">
        <v>273</v>
      </c>
      <c r="B99" s="32">
        <v>1.2</v>
      </c>
      <c r="C99" s="33"/>
      <c r="D99" s="34">
        <v>2.5</v>
      </c>
      <c r="E99" s="34">
        <v>39.7</v>
      </c>
      <c r="F99" s="34">
        <v>4443</v>
      </c>
      <c r="G99" s="35" t="s">
        <v>200</v>
      </c>
      <c r="H99" s="34">
        <v>3.5</v>
      </c>
      <c r="I99" s="34">
        <v>380</v>
      </c>
      <c r="J99" s="47">
        <v>360</v>
      </c>
    </row>
    <row r="100" ht="24" spans="1:10">
      <c r="A100" s="31" t="s">
        <v>274</v>
      </c>
      <c r="B100" s="32">
        <v>1.4</v>
      </c>
      <c r="C100" s="33"/>
      <c r="D100" s="34">
        <v>2.5</v>
      </c>
      <c r="E100" s="34">
        <v>42.9</v>
      </c>
      <c r="F100" s="34">
        <v>5326</v>
      </c>
      <c r="G100" s="35" t="s">
        <v>202</v>
      </c>
      <c r="H100" s="34">
        <v>3.5</v>
      </c>
      <c r="I100" s="34">
        <v>440</v>
      </c>
      <c r="J100" s="47">
        <v>400</v>
      </c>
    </row>
    <row r="101" ht="24" spans="1:10">
      <c r="A101" s="31" t="s">
        <v>275</v>
      </c>
      <c r="B101" s="32">
        <v>1.6</v>
      </c>
      <c r="C101" s="33"/>
      <c r="D101" s="34">
        <v>3</v>
      </c>
      <c r="E101" s="34">
        <v>47.4</v>
      </c>
      <c r="F101" s="34">
        <v>6628</v>
      </c>
      <c r="G101" s="35" t="s">
        <v>204</v>
      </c>
      <c r="H101" s="34">
        <v>3.5</v>
      </c>
      <c r="I101" s="34">
        <v>505</v>
      </c>
      <c r="J101" s="47">
        <v>435</v>
      </c>
    </row>
    <row r="102" ht="24" spans="1:10">
      <c r="A102" s="31" t="s">
        <v>276</v>
      </c>
      <c r="B102" s="32">
        <v>1.7</v>
      </c>
      <c r="C102" s="33"/>
      <c r="D102" s="34">
        <v>3</v>
      </c>
      <c r="E102" s="34">
        <v>52.7</v>
      </c>
      <c r="F102" s="34">
        <v>8501</v>
      </c>
      <c r="G102" s="35" t="s">
        <v>206</v>
      </c>
      <c r="H102" s="34">
        <v>3.5</v>
      </c>
      <c r="I102" s="34">
        <v>603</v>
      </c>
      <c r="J102" s="47">
        <v>524</v>
      </c>
    </row>
    <row r="103" ht="24" spans="1:10">
      <c r="A103" s="31" t="s">
        <v>277</v>
      </c>
      <c r="B103" s="32">
        <v>1.8</v>
      </c>
      <c r="C103" s="33"/>
      <c r="D103" s="34">
        <v>3.5</v>
      </c>
      <c r="E103" s="34">
        <v>58</v>
      </c>
      <c r="F103" s="34">
        <v>10320</v>
      </c>
      <c r="G103" s="35" t="s">
        <v>208</v>
      </c>
      <c r="H103" s="34">
        <v>3.5</v>
      </c>
      <c r="I103" s="34">
        <v>700</v>
      </c>
      <c r="J103" s="47">
        <v>605</v>
      </c>
    </row>
    <row r="104" ht="22.5" spans="1:10">
      <c r="A104" s="51" t="s">
        <v>161</v>
      </c>
      <c r="B104" s="43" t="s">
        <v>162</v>
      </c>
      <c r="C104" s="52"/>
      <c r="D104" s="39" t="s">
        <v>163</v>
      </c>
      <c r="E104" s="39" t="s">
        <v>164</v>
      </c>
      <c r="F104" s="39" t="s">
        <v>165</v>
      </c>
      <c r="G104" s="39" t="s">
        <v>166</v>
      </c>
      <c r="H104" s="39" t="s">
        <v>167</v>
      </c>
      <c r="I104" s="43" t="s">
        <v>168</v>
      </c>
      <c r="J104" s="44"/>
    </row>
    <row r="105" spans="1:10">
      <c r="A105" s="53" t="s">
        <v>171</v>
      </c>
      <c r="B105" s="39" t="s">
        <v>278</v>
      </c>
      <c r="C105" s="39" t="s">
        <v>279</v>
      </c>
      <c r="D105" s="54" t="s">
        <v>172</v>
      </c>
      <c r="E105" s="54" t="s">
        <v>172</v>
      </c>
      <c r="F105" s="54" t="s">
        <v>173</v>
      </c>
      <c r="G105" s="54" t="s">
        <v>174</v>
      </c>
      <c r="H105" s="54" t="s">
        <v>175</v>
      </c>
      <c r="I105" s="39" t="s">
        <v>169</v>
      </c>
      <c r="J105" s="45" t="s">
        <v>170</v>
      </c>
    </row>
    <row r="106" spans="1:10">
      <c r="A106" s="55"/>
      <c r="B106" s="30" t="s">
        <v>172</v>
      </c>
      <c r="C106" s="30" t="s">
        <v>172</v>
      </c>
      <c r="D106" s="56"/>
      <c r="E106" s="56"/>
      <c r="F106" s="56"/>
      <c r="G106" s="56"/>
      <c r="H106" s="56"/>
      <c r="I106" s="30" t="s">
        <v>176</v>
      </c>
      <c r="J106" s="46" t="s">
        <v>176</v>
      </c>
    </row>
    <row r="107" spans="1:10">
      <c r="A107" s="31" t="s">
        <v>280</v>
      </c>
      <c r="B107" s="34">
        <v>1</v>
      </c>
      <c r="C107" s="34">
        <v>0.9</v>
      </c>
      <c r="D107" s="34">
        <v>1.8</v>
      </c>
      <c r="E107" s="34">
        <v>28.2</v>
      </c>
      <c r="F107" s="34">
        <v>2268</v>
      </c>
      <c r="G107" s="35" t="s">
        <v>194</v>
      </c>
      <c r="H107" s="34">
        <v>3.5</v>
      </c>
      <c r="I107" s="34">
        <v>159</v>
      </c>
      <c r="J107" s="47">
        <v>169</v>
      </c>
    </row>
    <row r="108" spans="1:10">
      <c r="A108" s="31" t="s">
        <v>281</v>
      </c>
      <c r="B108" s="34">
        <v>1.1</v>
      </c>
      <c r="C108" s="34">
        <v>0.9</v>
      </c>
      <c r="D108" s="34">
        <v>2</v>
      </c>
      <c r="E108" s="34">
        <v>32.8</v>
      </c>
      <c r="F108" s="34">
        <v>3116</v>
      </c>
      <c r="G108" s="35" t="s">
        <v>196</v>
      </c>
      <c r="H108" s="34">
        <v>3.5</v>
      </c>
      <c r="I108" s="34">
        <v>195</v>
      </c>
      <c r="J108" s="47">
        <v>205</v>
      </c>
    </row>
    <row r="109" spans="1:10">
      <c r="A109" s="31" t="s">
        <v>282</v>
      </c>
      <c r="B109" s="34">
        <v>1.1</v>
      </c>
      <c r="C109" s="34">
        <v>1</v>
      </c>
      <c r="D109" s="34">
        <v>2.1</v>
      </c>
      <c r="E109" s="34">
        <v>37</v>
      </c>
      <c r="F109" s="34">
        <v>4176</v>
      </c>
      <c r="G109" s="35" t="s">
        <v>198</v>
      </c>
      <c r="H109" s="34">
        <v>3.5</v>
      </c>
      <c r="I109" s="34">
        <v>237</v>
      </c>
      <c r="J109" s="47">
        <v>245</v>
      </c>
    </row>
    <row r="110" ht="24" spans="1:10">
      <c r="A110" s="31" t="s">
        <v>283</v>
      </c>
      <c r="B110" s="34">
        <v>1.2</v>
      </c>
      <c r="C110" s="34">
        <v>1.1</v>
      </c>
      <c r="D110" s="34">
        <v>2.3</v>
      </c>
      <c r="E110" s="34">
        <v>41.4</v>
      </c>
      <c r="F110" s="34">
        <v>5375</v>
      </c>
      <c r="G110" s="35" t="s">
        <v>200</v>
      </c>
      <c r="H110" s="34">
        <v>3.5</v>
      </c>
      <c r="I110" s="34">
        <v>273</v>
      </c>
      <c r="J110" s="47">
        <v>278</v>
      </c>
    </row>
    <row r="111" ht="24" spans="1:18">
      <c r="A111" s="31" t="s">
        <v>284</v>
      </c>
      <c r="B111" s="34">
        <v>1.4</v>
      </c>
      <c r="C111" s="34">
        <v>1.1</v>
      </c>
      <c r="D111" s="34">
        <v>2.4</v>
      </c>
      <c r="E111" s="34">
        <v>44.5</v>
      </c>
      <c r="F111" s="34">
        <v>6305</v>
      </c>
      <c r="G111" s="35" t="s">
        <v>202</v>
      </c>
      <c r="H111" s="34">
        <v>3.5</v>
      </c>
      <c r="I111" s="34">
        <v>310</v>
      </c>
      <c r="J111" s="47">
        <v>309</v>
      </c>
      <c r="R111" s="13"/>
    </row>
    <row r="112" ht="24" spans="1:18">
      <c r="A112" s="31" t="s">
        <v>285</v>
      </c>
      <c r="B112" s="34">
        <v>1.6</v>
      </c>
      <c r="C112" s="34">
        <v>1.1</v>
      </c>
      <c r="D112" s="34">
        <v>2.5</v>
      </c>
      <c r="E112" s="34">
        <v>49.2</v>
      </c>
      <c r="F112" s="34">
        <v>7889</v>
      </c>
      <c r="G112" s="35" t="s">
        <v>204</v>
      </c>
      <c r="H112" s="34">
        <v>3.5</v>
      </c>
      <c r="I112" s="34">
        <v>355</v>
      </c>
      <c r="J112" s="47">
        <v>347</v>
      </c>
      <c r="R112" s="13"/>
    </row>
    <row r="113" ht="24" spans="1:18">
      <c r="A113" s="31" t="s">
        <v>286</v>
      </c>
      <c r="B113" s="34">
        <v>1.7</v>
      </c>
      <c r="C113" s="34">
        <v>1.2</v>
      </c>
      <c r="D113" s="34">
        <v>2.7</v>
      </c>
      <c r="E113" s="34">
        <v>54.7</v>
      </c>
      <c r="F113" s="34">
        <v>10051</v>
      </c>
      <c r="G113" s="35" t="s">
        <v>206</v>
      </c>
      <c r="H113" s="34">
        <v>3.5</v>
      </c>
      <c r="I113" s="34">
        <v>416</v>
      </c>
      <c r="J113" s="47">
        <v>398</v>
      </c>
      <c r="R113" s="13"/>
    </row>
    <row r="114" ht="22.5" spans="1:18">
      <c r="A114" s="51" t="s">
        <v>161</v>
      </c>
      <c r="B114" s="43" t="s">
        <v>162</v>
      </c>
      <c r="C114" s="52"/>
      <c r="D114" s="39" t="s">
        <v>163</v>
      </c>
      <c r="E114" s="39" t="s">
        <v>164</v>
      </c>
      <c r="F114" s="39" t="s">
        <v>165</v>
      </c>
      <c r="G114" s="39" t="s">
        <v>166</v>
      </c>
      <c r="H114" s="39" t="s">
        <v>167</v>
      </c>
      <c r="I114" s="43" t="s">
        <v>168</v>
      </c>
      <c r="J114" s="44"/>
      <c r="R114" s="13"/>
    </row>
    <row r="115" spans="1:10">
      <c r="A115" s="53" t="s">
        <v>171</v>
      </c>
      <c r="B115" s="39" t="s">
        <v>278</v>
      </c>
      <c r="C115" s="39" t="s">
        <v>279</v>
      </c>
      <c r="D115" s="54" t="s">
        <v>172</v>
      </c>
      <c r="E115" s="54" t="s">
        <v>172</v>
      </c>
      <c r="F115" s="54" t="s">
        <v>173</v>
      </c>
      <c r="G115" s="54" t="s">
        <v>174</v>
      </c>
      <c r="H115" s="54" t="s">
        <v>175</v>
      </c>
      <c r="I115" s="39" t="s">
        <v>169</v>
      </c>
      <c r="J115" s="45" t="s">
        <v>170</v>
      </c>
    </row>
    <row r="116" spans="1:10">
      <c r="A116" s="55"/>
      <c r="B116" s="30" t="s">
        <v>172</v>
      </c>
      <c r="C116" s="30" t="s">
        <v>172</v>
      </c>
      <c r="D116" s="56"/>
      <c r="E116" s="56"/>
      <c r="F116" s="56"/>
      <c r="G116" s="56"/>
      <c r="H116" s="56"/>
      <c r="I116" s="30" t="s">
        <v>176</v>
      </c>
      <c r="J116" s="46" t="s">
        <v>176</v>
      </c>
    </row>
    <row r="117" spans="1:10">
      <c r="A117" s="31" t="s">
        <v>287</v>
      </c>
      <c r="B117" s="34">
        <v>1</v>
      </c>
      <c r="C117" s="34">
        <v>0.9</v>
      </c>
      <c r="D117" s="34">
        <v>1.8</v>
      </c>
      <c r="E117" s="34">
        <v>28.2</v>
      </c>
      <c r="F117" s="34">
        <v>2268</v>
      </c>
      <c r="G117" s="35" t="s">
        <v>194</v>
      </c>
      <c r="H117" s="34">
        <v>3.5</v>
      </c>
      <c r="I117" s="34">
        <v>159</v>
      </c>
      <c r="J117" s="47">
        <v>169</v>
      </c>
    </row>
    <row r="118" s="11" customFormat="1" spans="1:17">
      <c r="A118" s="57" t="s">
        <v>288</v>
      </c>
      <c r="B118" s="58">
        <v>1.1</v>
      </c>
      <c r="C118" s="59">
        <v>0.9</v>
      </c>
      <c r="D118" s="58">
        <v>2</v>
      </c>
      <c r="E118" s="58">
        <v>32.8</v>
      </c>
      <c r="F118" s="58">
        <v>3116</v>
      </c>
      <c r="G118" s="60" t="s">
        <v>196</v>
      </c>
      <c r="H118" s="58">
        <v>3.5</v>
      </c>
      <c r="I118" s="58">
        <v>195</v>
      </c>
      <c r="J118" s="64">
        <v>205</v>
      </c>
      <c r="M118" s="65"/>
      <c r="N118" s="66"/>
      <c r="O118" s="65"/>
      <c r="P118" s="65"/>
      <c r="Q118" s="65"/>
    </row>
    <row r="119" spans="1:10">
      <c r="A119" s="31" t="s">
        <v>289</v>
      </c>
      <c r="B119" s="34">
        <v>1.1</v>
      </c>
      <c r="C119" s="34">
        <v>1</v>
      </c>
      <c r="D119" s="34">
        <v>2.1</v>
      </c>
      <c r="E119" s="34">
        <v>37</v>
      </c>
      <c r="F119" s="34">
        <v>4176</v>
      </c>
      <c r="G119" s="35" t="s">
        <v>198</v>
      </c>
      <c r="H119" s="34">
        <v>3.5</v>
      </c>
      <c r="I119" s="34">
        <v>237</v>
      </c>
      <c r="J119" s="47">
        <v>245</v>
      </c>
    </row>
    <row r="120" ht="24" spans="1:10">
      <c r="A120" s="31" t="s">
        <v>290</v>
      </c>
      <c r="B120" s="34">
        <v>1.2</v>
      </c>
      <c r="C120" s="34">
        <v>1.1</v>
      </c>
      <c r="D120" s="34">
        <v>2.3</v>
      </c>
      <c r="E120" s="34">
        <v>41.4</v>
      </c>
      <c r="F120" s="34">
        <v>5375</v>
      </c>
      <c r="G120" s="35" t="s">
        <v>200</v>
      </c>
      <c r="H120" s="34">
        <v>3.5</v>
      </c>
      <c r="I120" s="34">
        <v>273</v>
      </c>
      <c r="J120" s="47">
        <v>278</v>
      </c>
    </row>
    <row r="121" ht="24" spans="1:10">
      <c r="A121" s="31" t="s">
        <v>291</v>
      </c>
      <c r="B121" s="34">
        <v>1.4</v>
      </c>
      <c r="C121" s="34">
        <v>1.1</v>
      </c>
      <c r="D121" s="34">
        <v>2.4</v>
      </c>
      <c r="E121" s="34">
        <v>44.5</v>
      </c>
      <c r="F121" s="34">
        <v>6305</v>
      </c>
      <c r="G121" s="35" t="s">
        <v>202</v>
      </c>
      <c r="H121" s="34">
        <v>3.5</v>
      </c>
      <c r="I121" s="34">
        <v>310</v>
      </c>
      <c r="J121" s="47">
        <v>309</v>
      </c>
    </row>
    <row r="122" ht="24" spans="1:10">
      <c r="A122" s="31" t="s">
        <v>292</v>
      </c>
      <c r="B122" s="34">
        <v>1.6</v>
      </c>
      <c r="C122" s="34">
        <v>1.1</v>
      </c>
      <c r="D122" s="34">
        <v>2.5</v>
      </c>
      <c r="E122" s="34">
        <v>49.2</v>
      </c>
      <c r="F122" s="34">
        <v>7889</v>
      </c>
      <c r="G122" s="35" t="s">
        <v>204</v>
      </c>
      <c r="H122" s="34">
        <v>3.5</v>
      </c>
      <c r="I122" s="34">
        <v>355</v>
      </c>
      <c r="J122" s="47">
        <v>347</v>
      </c>
    </row>
    <row r="123" ht="24" spans="1:10">
      <c r="A123" s="31" t="s">
        <v>293</v>
      </c>
      <c r="B123" s="34">
        <v>1.7</v>
      </c>
      <c r="C123" s="34">
        <v>1.2</v>
      </c>
      <c r="D123" s="34">
        <v>2.7</v>
      </c>
      <c r="E123" s="34">
        <v>54.7</v>
      </c>
      <c r="F123" s="34">
        <v>10051</v>
      </c>
      <c r="G123" s="35" t="s">
        <v>206</v>
      </c>
      <c r="H123" s="34">
        <v>3.5</v>
      </c>
      <c r="I123" s="34">
        <v>416</v>
      </c>
      <c r="J123" s="47">
        <v>398</v>
      </c>
    </row>
    <row r="124" spans="1:10">
      <c r="A124" s="61" t="s">
        <v>294</v>
      </c>
      <c r="B124" s="62"/>
      <c r="C124" s="62"/>
      <c r="D124" s="62"/>
      <c r="E124" s="62"/>
      <c r="F124" s="62"/>
      <c r="G124" s="62"/>
      <c r="H124" s="62"/>
      <c r="I124" s="62"/>
      <c r="J124" s="67"/>
    </row>
    <row r="125" spans="1:10">
      <c r="A125" s="17" t="s">
        <v>161</v>
      </c>
      <c r="B125" s="36" t="s">
        <v>162</v>
      </c>
      <c r="C125" s="37"/>
      <c r="D125" s="20" t="s">
        <v>163</v>
      </c>
      <c r="E125" s="20" t="s">
        <v>164</v>
      </c>
      <c r="F125" s="20" t="s">
        <v>165</v>
      </c>
      <c r="G125" s="20" t="s">
        <v>166</v>
      </c>
      <c r="H125" s="20" t="s">
        <v>167</v>
      </c>
      <c r="I125" s="43" t="s">
        <v>168</v>
      </c>
      <c r="J125" s="44"/>
    </row>
    <row r="126" spans="1:10">
      <c r="A126" s="51"/>
      <c r="B126" s="38"/>
      <c r="C126" s="39"/>
      <c r="D126" s="63"/>
      <c r="E126" s="63"/>
      <c r="F126" s="63"/>
      <c r="G126" s="63"/>
      <c r="H126" s="63"/>
      <c r="I126" s="39" t="s">
        <v>169</v>
      </c>
      <c r="J126" s="45" t="s">
        <v>170</v>
      </c>
    </row>
    <row r="127" spans="1:10">
      <c r="A127" s="27" t="s">
        <v>171</v>
      </c>
      <c r="B127" s="28" t="s">
        <v>172</v>
      </c>
      <c r="C127" s="29"/>
      <c r="D127" s="30" t="s">
        <v>172</v>
      </c>
      <c r="E127" s="30" t="s">
        <v>172</v>
      </c>
      <c r="F127" s="30" t="s">
        <v>173</v>
      </c>
      <c r="G127" s="30" t="s">
        <v>174</v>
      </c>
      <c r="H127" s="30" t="s">
        <v>175</v>
      </c>
      <c r="I127" s="30" t="s">
        <v>176</v>
      </c>
      <c r="J127" s="46" t="s">
        <v>176</v>
      </c>
    </row>
    <row r="128" spans="1:10">
      <c r="A128" s="31" t="s">
        <v>213</v>
      </c>
      <c r="B128" s="32">
        <v>0.7</v>
      </c>
      <c r="C128" s="33"/>
      <c r="D128" s="34">
        <v>1.8</v>
      </c>
      <c r="E128" s="34">
        <v>14.4</v>
      </c>
      <c r="F128" s="34">
        <v>325</v>
      </c>
      <c r="G128" s="35" t="s">
        <v>182</v>
      </c>
      <c r="H128" s="34">
        <v>3.5</v>
      </c>
      <c r="I128" s="34">
        <v>37</v>
      </c>
      <c r="J128" s="47">
        <v>46</v>
      </c>
    </row>
    <row r="129" spans="1:10">
      <c r="A129" s="31" t="s">
        <v>214</v>
      </c>
      <c r="B129" s="32">
        <v>0.7</v>
      </c>
      <c r="C129" s="33"/>
      <c r="D129" s="34">
        <v>1.8</v>
      </c>
      <c r="E129" s="34">
        <v>15.4</v>
      </c>
      <c r="F129" s="34">
        <v>387</v>
      </c>
      <c r="G129" s="35" t="s">
        <v>184</v>
      </c>
      <c r="H129" s="34">
        <v>3.5</v>
      </c>
      <c r="I129" s="34">
        <v>47</v>
      </c>
      <c r="J129" s="47">
        <v>56</v>
      </c>
    </row>
    <row r="130" spans="1:10">
      <c r="A130" s="31" t="s">
        <v>215</v>
      </c>
      <c r="B130" s="32">
        <v>0.7</v>
      </c>
      <c r="C130" s="33"/>
      <c r="D130" s="34">
        <v>1.8</v>
      </c>
      <c r="E130" s="34">
        <v>18.4</v>
      </c>
      <c r="F130" s="34">
        <v>538</v>
      </c>
      <c r="G130" s="35" t="s">
        <v>186</v>
      </c>
      <c r="H130" s="34">
        <v>3.5</v>
      </c>
      <c r="I130" s="34">
        <v>64</v>
      </c>
      <c r="J130" s="47">
        <v>76</v>
      </c>
    </row>
    <row r="131" spans="1:10">
      <c r="A131" s="31" t="s">
        <v>216</v>
      </c>
      <c r="B131" s="32">
        <v>0.7</v>
      </c>
      <c r="C131" s="33"/>
      <c r="D131" s="34">
        <v>1.8</v>
      </c>
      <c r="E131" s="34">
        <v>20.5</v>
      </c>
      <c r="F131" s="34">
        <v>700</v>
      </c>
      <c r="G131" s="35" t="s">
        <v>188</v>
      </c>
      <c r="H131" s="34">
        <v>3.5</v>
      </c>
      <c r="I131" s="34">
        <v>84</v>
      </c>
      <c r="J131" s="47">
        <v>98</v>
      </c>
    </row>
    <row r="132" spans="1:10">
      <c r="A132" s="31" t="s">
        <v>217</v>
      </c>
      <c r="B132" s="32">
        <v>0.9</v>
      </c>
      <c r="C132" s="33"/>
      <c r="D132" s="34">
        <v>1.8</v>
      </c>
      <c r="E132" s="34">
        <v>23.6</v>
      </c>
      <c r="F132" s="34">
        <v>939</v>
      </c>
      <c r="G132" s="35" t="s">
        <v>190</v>
      </c>
      <c r="H132" s="34">
        <v>3.5</v>
      </c>
      <c r="I132" s="34">
        <v>115</v>
      </c>
      <c r="J132" s="47">
        <v>126</v>
      </c>
    </row>
    <row r="133" spans="1:10">
      <c r="A133" s="31" t="s">
        <v>218</v>
      </c>
      <c r="B133" s="32">
        <v>0.9</v>
      </c>
      <c r="C133" s="33"/>
      <c r="D133" s="34">
        <v>1.8</v>
      </c>
      <c r="E133" s="34">
        <v>25.6</v>
      </c>
      <c r="F133" s="34">
        <v>1174</v>
      </c>
      <c r="G133" s="35" t="s">
        <v>192</v>
      </c>
      <c r="H133" s="34">
        <v>3.5</v>
      </c>
      <c r="I133" s="34">
        <v>141</v>
      </c>
      <c r="J133" s="47">
        <v>152</v>
      </c>
    </row>
    <row r="134" spans="1:10">
      <c r="A134" s="31" t="s">
        <v>219</v>
      </c>
      <c r="B134" s="32">
        <v>1</v>
      </c>
      <c r="C134" s="33"/>
      <c r="D134" s="34">
        <v>1.8</v>
      </c>
      <c r="E134" s="34">
        <v>23.4</v>
      </c>
      <c r="F134" s="34">
        <v>1393</v>
      </c>
      <c r="G134" s="35" t="s">
        <v>194</v>
      </c>
      <c r="H134" s="34">
        <v>3.5</v>
      </c>
      <c r="I134" s="34">
        <v>172</v>
      </c>
      <c r="J134" s="47">
        <v>181</v>
      </c>
    </row>
    <row r="135" spans="1:10">
      <c r="A135" s="31" t="s">
        <v>220</v>
      </c>
      <c r="B135" s="32">
        <v>1.1</v>
      </c>
      <c r="C135" s="33"/>
      <c r="D135" s="34">
        <v>1.8</v>
      </c>
      <c r="E135" s="34">
        <v>26.2</v>
      </c>
      <c r="F135" s="34">
        <v>2132</v>
      </c>
      <c r="G135" s="35" t="s">
        <v>196</v>
      </c>
      <c r="H135" s="34">
        <v>3.5</v>
      </c>
      <c r="I135" s="34">
        <v>218</v>
      </c>
      <c r="J135" s="47">
        <v>222</v>
      </c>
    </row>
    <row r="136" spans="1:10">
      <c r="A136" s="31" t="s">
        <v>221</v>
      </c>
      <c r="B136" s="32">
        <v>1.1</v>
      </c>
      <c r="C136" s="33"/>
      <c r="D136" s="34">
        <v>1.9</v>
      </c>
      <c r="E136" s="34">
        <v>29.5</v>
      </c>
      <c r="F136" s="34">
        <v>2694</v>
      </c>
      <c r="G136" s="35" t="s">
        <v>198</v>
      </c>
      <c r="H136" s="34">
        <v>3.5</v>
      </c>
      <c r="I136" s="34">
        <v>269</v>
      </c>
      <c r="J136" s="47">
        <v>267</v>
      </c>
    </row>
    <row r="137" spans="1:10">
      <c r="A137" s="31" t="s">
        <v>222</v>
      </c>
      <c r="B137" s="32">
        <v>1.2</v>
      </c>
      <c r="C137" s="33"/>
      <c r="D137" s="34">
        <v>2</v>
      </c>
      <c r="E137" s="34">
        <v>33</v>
      </c>
      <c r="F137" s="34">
        <v>3276</v>
      </c>
      <c r="G137" s="35" t="s">
        <v>200</v>
      </c>
      <c r="H137" s="34">
        <v>3.5</v>
      </c>
      <c r="I137" s="34">
        <v>313</v>
      </c>
      <c r="J137" s="47">
        <v>305</v>
      </c>
    </row>
    <row r="138" spans="1:10">
      <c r="A138" s="31" t="s">
        <v>223</v>
      </c>
      <c r="B138" s="32">
        <v>1.4</v>
      </c>
      <c r="C138" s="33"/>
      <c r="D138" s="34">
        <v>2.1</v>
      </c>
      <c r="E138" s="34">
        <v>36.1</v>
      </c>
      <c r="F138" s="34">
        <v>3997</v>
      </c>
      <c r="G138" s="35" t="s">
        <v>202</v>
      </c>
      <c r="H138" s="34">
        <v>3.5</v>
      </c>
      <c r="I138" s="34">
        <v>359</v>
      </c>
      <c r="J138" s="47">
        <v>344</v>
      </c>
    </row>
    <row r="139" spans="1:10">
      <c r="A139" s="17" t="s">
        <v>161</v>
      </c>
      <c r="B139" s="36" t="s">
        <v>162</v>
      </c>
      <c r="C139" s="37"/>
      <c r="D139" s="20" t="s">
        <v>163</v>
      </c>
      <c r="E139" s="20" t="s">
        <v>164</v>
      </c>
      <c r="F139" s="20" t="s">
        <v>165</v>
      </c>
      <c r="G139" s="20" t="s">
        <v>166</v>
      </c>
      <c r="H139" s="20" t="s">
        <v>167</v>
      </c>
      <c r="I139" s="43" t="s">
        <v>168</v>
      </c>
      <c r="J139" s="44"/>
    </row>
    <row r="140" spans="1:10">
      <c r="A140" s="51"/>
      <c r="B140" s="38"/>
      <c r="C140" s="39"/>
      <c r="D140" s="63"/>
      <c r="E140" s="63"/>
      <c r="F140" s="63"/>
      <c r="G140" s="63"/>
      <c r="H140" s="63"/>
      <c r="I140" s="39" t="s">
        <v>169</v>
      </c>
      <c r="J140" s="45" t="s">
        <v>170</v>
      </c>
    </row>
    <row r="141" spans="1:10">
      <c r="A141" s="27" t="s">
        <v>171</v>
      </c>
      <c r="B141" s="28" t="s">
        <v>172</v>
      </c>
      <c r="C141" s="29"/>
      <c r="D141" s="30" t="s">
        <v>172</v>
      </c>
      <c r="E141" s="30" t="s">
        <v>172</v>
      </c>
      <c r="F141" s="30" t="s">
        <v>173</v>
      </c>
      <c r="G141" s="30" t="s">
        <v>174</v>
      </c>
      <c r="H141" s="30" t="s">
        <v>175</v>
      </c>
      <c r="I141" s="30" t="s">
        <v>176</v>
      </c>
      <c r="J141" s="46" t="s">
        <v>176</v>
      </c>
    </row>
    <row r="142" spans="1:10">
      <c r="A142" s="31" t="s">
        <v>224</v>
      </c>
      <c r="B142" s="32">
        <v>0.7</v>
      </c>
      <c r="C142" s="33"/>
      <c r="D142" s="34">
        <v>1.5</v>
      </c>
      <c r="E142" s="34">
        <v>13</v>
      </c>
      <c r="F142" s="34">
        <v>273</v>
      </c>
      <c r="G142" s="35" t="s">
        <v>178</v>
      </c>
      <c r="H142" s="34">
        <v>3.5</v>
      </c>
      <c r="I142" s="34">
        <v>21</v>
      </c>
      <c r="J142" s="47">
        <v>26</v>
      </c>
    </row>
    <row r="143" spans="1:10">
      <c r="A143" s="31" t="s">
        <v>225</v>
      </c>
      <c r="B143" s="32">
        <v>0.7</v>
      </c>
      <c r="C143" s="33"/>
      <c r="D143" s="34">
        <v>1.5</v>
      </c>
      <c r="E143" s="34">
        <v>13.9</v>
      </c>
      <c r="F143" s="34">
        <v>321</v>
      </c>
      <c r="G143" s="68" t="s">
        <v>295</v>
      </c>
      <c r="H143" s="34">
        <v>3.5</v>
      </c>
      <c r="I143" s="34">
        <v>28</v>
      </c>
      <c r="J143" s="47">
        <v>35</v>
      </c>
    </row>
    <row r="144" spans="1:10">
      <c r="A144" s="31" t="s">
        <v>226</v>
      </c>
      <c r="B144" s="32">
        <v>0.7</v>
      </c>
      <c r="C144" s="33"/>
      <c r="D144" s="34">
        <v>1.5</v>
      </c>
      <c r="E144" s="34">
        <v>15</v>
      </c>
      <c r="F144" s="34">
        <v>390</v>
      </c>
      <c r="G144" s="35" t="s">
        <v>182</v>
      </c>
      <c r="H144" s="34">
        <v>3.5</v>
      </c>
      <c r="I144" s="34">
        <v>37</v>
      </c>
      <c r="J144" s="47">
        <v>46</v>
      </c>
    </row>
    <row r="145" spans="1:10">
      <c r="A145" s="31" t="s">
        <v>227</v>
      </c>
      <c r="B145" s="32">
        <v>0.7</v>
      </c>
      <c r="C145" s="33"/>
      <c r="D145" s="34">
        <v>1.5</v>
      </c>
      <c r="E145" s="34">
        <v>16.1</v>
      </c>
      <c r="F145" s="34">
        <v>471</v>
      </c>
      <c r="G145" s="35" t="s">
        <v>184</v>
      </c>
      <c r="H145" s="34">
        <v>3.5</v>
      </c>
      <c r="I145" s="34">
        <v>47</v>
      </c>
      <c r="J145" s="47">
        <v>56</v>
      </c>
    </row>
    <row r="146" spans="1:10">
      <c r="A146" s="31" t="s">
        <v>228</v>
      </c>
      <c r="B146" s="32">
        <v>0.7</v>
      </c>
      <c r="C146" s="33"/>
      <c r="D146" s="34">
        <v>1.5</v>
      </c>
      <c r="E146" s="34">
        <v>17.8</v>
      </c>
      <c r="F146" s="34">
        <v>622</v>
      </c>
      <c r="G146" s="35" t="s">
        <v>186</v>
      </c>
      <c r="H146" s="34">
        <v>3.5</v>
      </c>
      <c r="I146" s="34">
        <v>64</v>
      </c>
      <c r="J146" s="47">
        <v>76</v>
      </c>
    </row>
    <row r="147" spans="1:10">
      <c r="A147" s="31" t="s">
        <v>229</v>
      </c>
      <c r="B147" s="32">
        <v>0.7</v>
      </c>
      <c r="C147" s="33"/>
      <c r="D147" s="34">
        <v>2</v>
      </c>
      <c r="E147" s="34">
        <v>21.5</v>
      </c>
      <c r="F147" s="34">
        <v>1005</v>
      </c>
      <c r="G147" s="35" t="s">
        <v>188</v>
      </c>
      <c r="H147" s="34">
        <v>3.5</v>
      </c>
      <c r="I147" s="34">
        <v>84</v>
      </c>
      <c r="J147" s="47">
        <v>98</v>
      </c>
    </row>
    <row r="148" spans="1:10">
      <c r="A148" s="31" t="s">
        <v>230</v>
      </c>
      <c r="B148" s="32">
        <v>0.9</v>
      </c>
      <c r="C148" s="33"/>
      <c r="D148" s="34">
        <v>2</v>
      </c>
      <c r="E148" s="34">
        <v>24.8</v>
      </c>
      <c r="F148" s="34">
        <v>1371</v>
      </c>
      <c r="G148" s="35" t="s">
        <v>190</v>
      </c>
      <c r="H148" s="34">
        <v>3.5</v>
      </c>
      <c r="I148" s="34">
        <v>115</v>
      </c>
      <c r="J148" s="47">
        <v>126</v>
      </c>
    </row>
    <row r="149" spans="1:10">
      <c r="A149" s="31" t="s">
        <v>231</v>
      </c>
      <c r="B149" s="32">
        <v>0.9</v>
      </c>
      <c r="C149" s="33"/>
      <c r="D149" s="34">
        <v>2</v>
      </c>
      <c r="E149" s="34">
        <v>27.2</v>
      </c>
      <c r="F149" s="34">
        <v>1724</v>
      </c>
      <c r="G149" s="35" t="s">
        <v>192</v>
      </c>
      <c r="H149" s="34">
        <v>3.5</v>
      </c>
      <c r="I149" s="34">
        <v>141</v>
      </c>
      <c r="J149" s="47">
        <v>152</v>
      </c>
    </row>
    <row r="150" spans="1:10">
      <c r="A150" s="31" t="s">
        <v>232</v>
      </c>
      <c r="B150" s="32">
        <v>1</v>
      </c>
      <c r="C150" s="33"/>
      <c r="D150" s="34">
        <v>2</v>
      </c>
      <c r="E150" s="34">
        <v>30.4</v>
      </c>
      <c r="F150" s="34">
        <v>2247</v>
      </c>
      <c r="G150" s="35" t="s">
        <v>194</v>
      </c>
      <c r="H150" s="34">
        <v>3.5</v>
      </c>
      <c r="I150" s="34">
        <v>172</v>
      </c>
      <c r="J150" s="47">
        <v>181</v>
      </c>
    </row>
    <row r="151" spans="1:10">
      <c r="A151" s="31" t="s">
        <v>233</v>
      </c>
      <c r="B151" s="32">
        <v>1.1</v>
      </c>
      <c r="C151" s="33"/>
      <c r="D151" s="34">
        <v>2.5</v>
      </c>
      <c r="E151" s="34">
        <v>35.3</v>
      </c>
      <c r="F151" s="34">
        <v>3023</v>
      </c>
      <c r="G151" s="35" t="s">
        <v>196</v>
      </c>
      <c r="H151" s="34">
        <v>3.5</v>
      </c>
      <c r="I151" s="34">
        <v>218</v>
      </c>
      <c r="J151" s="47">
        <v>222</v>
      </c>
    </row>
    <row r="152" spans="1:10">
      <c r="A152" s="31" t="s">
        <v>234</v>
      </c>
      <c r="B152" s="32">
        <v>1.1</v>
      </c>
      <c r="C152" s="33"/>
      <c r="D152" s="34">
        <v>2.5</v>
      </c>
      <c r="E152" s="34">
        <v>38.7</v>
      </c>
      <c r="F152" s="34">
        <v>3825</v>
      </c>
      <c r="G152" s="35" t="s">
        <v>198</v>
      </c>
      <c r="H152" s="34">
        <v>3.5</v>
      </c>
      <c r="I152" s="34">
        <v>269</v>
      </c>
      <c r="J152" s="47">
        <v>267</v>
      </c>
    </row>
    <row r="153" spans="1:10">
      <c r="A153" s="31" t="s">
        <v>235</v>
      </c>
      <c r="B153" s="32">
        <v>1.2</v>
      </c>
      <c r="C153" s="33"/>
      <c r="D153" s="34">
        <v>2.5</v>
      </c>
      <c r="E153" s="34">
        <v>42.2</v>
      </c>
      <c r="F153" s="34">
        <v>4642</v>
      </c>
      <c r="G153" s="35" t="s">
        <v>200</v>
      </c>
      <c r="H153" s="34">
        <v>3.5</v>
      </c>
      <c r="I153" s="34">
        <v>313</v>
      </c>
      <c r="J153" s="47">
        <v>305</v>
      </c>
    </row>
    <row r="154" spans="1:10">
      <c r="A154" s="31" t="s">
        <v>236</v>
      </c>
      <c r="B154" s="32">
        <v>1.4</v>
      </c>
      <c r="C154" s="33"/>
      <c r="D154" s="34">
        <v>3</v>
      </c>
      <c r="E154" s="34">
        <v>47.5</v>
      </c>
      <c r="F154" s="34">
        <v>5767</v>
      </c>
      <c r="G154" s="35" t="s">
        <v>202</v>
      </c>
      <c r="H154" s="34">
        <v>3.5</v>
      </c>
      <c r="I154" s="34">
        <v>359</v>
      </c>
      <c r="J154" s="47">
        <v>344</v>
      </c>
    </row>
    <row r="155" spans="1:10">
      <c r="A155" s="31" t="s">
        <v>237</v>
      </c>
      <c r="B155" s="32">
        <v>1.6</v>
      </c>
      <c r="C155" s="33"/>
      <c r="D155" s="34">
        <v>3</v>
      </c>
      <c r="E155" s="34">
        <v>52.8</v>
      </c>
      <c r="F155" s="34">
        <v>6892</v>
      </c>
      <c r="G155" s="35" t="s">
        <v>204</v>
      </c>
      <c r="H155" s="34">
        <v>3.5</v>
      </c>
      <c r="I155" s="34">
        <v>405</v>
      </c>
      <c r="J155" s="47">
        <v>383</v>
      </c>
    </row>
    <row r="156" spans="1:10">
      <c r="A156" s="31" t="s">
        <v>238</v>
      </c>
      <c r="B156" s="32">
        <v>1.7</v>
      </c>
      <c r="C156" s="33"/>
      <c r="D156" s="34">
        <v>3</v>
      </c>
      <c r="E156" s="34">
        <v>58.1</v>
      </c>
      <c r="F156" s="34">
        <v>8017</v>
      </c>
      <c r="G156" s="35" t="s">
        <v>206</v>
      </c>
      <c r="H156" s="34">
        <v>3.5</v>
      </c>
      <c r="I156" s="34">
        <v>451</v>
      </c>
      <c r="J156" s="47">
        <v>422</v>
      </c>
    </row>
    <row r="157" spans="1:10">
      <c r="A157" s="31" t="s">
        <v>239</v>
      </c>
      <c r="B157" s="32">
        <v>1.8</v>
      </c>
      <c r="C157" s="33"/>
      <c r="D157" s="34">
        <v>3.5</v>
      </c>
      <c r="E157" s="34">
        <v>63.4</v>
      </c>
      <c r="F157" s="34">
        <v>9142</v>
      </c>
      <c r="G157" s="35" t="s">
        <v>208</v>
      </c>
      <c r="H157" s="34">
        <v>3.5</v>
      </c>
      <c r="I157" s="34">
        <v>497</v>
      </c>
      <c r="J157" s="47">
        <v>461</v>
      </c>
    </row>
    <row r="158" ht="22.5" spans="1:10">
      <c r="A158" s="51" t="s">
        <v>161</v>
      </c>
      <c r="B158" s="43" t="s">
        <v>162</v>
      </c>
      <c r="C158" s="52"/>
      <c r="D158" s="39" t="s">
        <v>163</v>
      </c>
      <c r="E158" s="39" t="s">
        <v>164</v>
      </c>
      <c r="F158" s="39" t="s">
        <v>165</v>
      </c>
      <c r="G158" s="39" t="s">
        <v>166</v>
      </c>
      <c r="H158" s="39" t="s">
        <v>167</v>
      </c>
      <c r="I158" s="43" t="s">
        <v>168</v>
      </c>
      <c r="J158" s="44"/>
    </row>
    <row r="159" spans="1:10">
      <c r="A159" s="53" t="s">
        <v>171</v>
      </c>
      <c r="B159" s="39" t="s">
        <v>278</v>
      </c>
      <c r="C159" s="39" t="s">
        <v>279</v>
      </c>
      <c r="D159" s="54" t="s">
        <v>172</v>
      </c>
      <c r="E159" s="54" t="s">
        <v>172</v>
      </c>
      <c r="F159" s="54" t="s">
        <v>173</v>
      </c>
      <c r="G159" s="54" t="s">
        <v>174</v>
      </c>
      <c r="H159" s="54" t="s">
        <v>175</v>
      </c>
      <c r="I159" s="39" t="s">
        <v>169</v>
      </c>
      <c r="J159" s="45" t="s">
        <v>170</v>
      </c>
    </row>
    <row r="160" spans="1:10">
      <c r="A160" s="27"/>
      <c r="B160" s="30" t="s">
        <v>172</v>
      </c>
      <c r="C160" s="30" t="s">
        <v>172</v>
      </c>
      <c r="D160" s="69"/>
      <c r="E160" s="69"/>
      <c r="F160" s="69"/>
      <c r="G160" s="69"/>
      <c r="H160" s="69"/>
      <c r="I160" s="30" t="s">
        <v>176</v>
      </c>
      <c r="J160" s="46" t="s">
        <v>176</v>
      </c>
    </row>
    <row r="161" spans="1:10">
      <c r="A161" s="31" t="s">
        <v>280</v>
      </c>
      <c r="B161" s="34">
        <v>1</v>
      </c>
      <c r="C161" s="34">
        <v>0.9</v>
      </c>
      <c r="D161" s="34">
        <v>2</v>
      </c>
      <c r="E161" s="34">
        <v>32.7</v>
      </c>
      <c r="F161" s="34">
        <v>2876</v>
      </c>
      <c r="G161" s="35" t="s">
        <v>194</v>
      </c>
      <c r="H161" s="34">
        <v>3.5</v>
      </c>
      <c r="I161" s="34">
        <v>161</v>
      </c>
      <c r="J161" s="47">
        <v>167</v>
      </c>
    </row>
    <row r="162" spans="1:10">
      <c r="A162" s="31" t="s">
        <v>281</v>
      </c>
      <c r="B162" s="34">
        <v>1.1</v>
      </c>
      <c r="C162" s="34">
        <v>0.9</v>
      </c>
      <c r="D162" s="34">
        <v>2.2</v>
      </c>
      <c r="E162" s="34">
        <v>38.3</v>
      </c>
      <c r="F162" s="34">
        <v>4150</v>
      </c>
      <c r="G162" s="35" t="s">
        <v>196</v>
      </c>
      <c r="H162" s="34">
        <v>3.5</v>
      </c>
      <c r="I162" s="34">
        <v>197</v>
      </c>
      <c r="J162" s="47">
        <v>203</v>
      </c>
    </row>
    <row r="163" spans="1:10">
      <c r="A163" s="31" t="s">
        <v>282</v>
      </c>
      <c r="B163" s="34">
        <v>1.1</v>
      </c>
      <c r="C163" s="34">
        <v>1</v>
      </c>
      <c r="D163" s="34">
        <v>2.3</v>
      </c>
      <c r="E163" s="34">
        <v>42.6</v>
      </c>
      <c r="F163" s="34">
        <v>5345</v>
      </c>
      <c r="G163" s="35" t="s">
        <v>198</v>
      </c>
      <c r="H163" s="34">
        <v>3.5</v>
      </c>
      <c r="I163" s="34">
        <v>239</v>
      </c>
      <c r="J163" s="47">
        <v>242</v>
      </c>
    </row>
    <row r="164" ht="24" spans="1:10">
      <c r="A164" s="31" t="s">
        <v>283</v>
      </c>
      <c r="B164" s="34">
        <v>1.2</v>
      </c>
      <c r="C164" s="34">
        <v>1.1</v>
      </c>
      <c r="D164" s="34">
        <v>2.5</v>
      </c>
      <c r="E164" s="34">
        <v>47.2</v>
      </c>
      <c r="F164" s="34">
        <v>6696</v>
      </c>
      <c r="G164" s="35" t="s">
        <v>200</v>
      </c>
      <c r="H164" s="34">
        <v>3.5</v>
      </c>
      <c r="I164" s="34">
        <v>275</v>
      </c>
      <c r="J164" s="47">
        <v>274</v>
      </c>
    </row>
    <row r="165" ht="24" spans="1:10">
      <c r="A165" s="31" t="s">
        <v>284</v>
      </c>
      <c r="B165" s="34">
        <v>1.4</v>
      </c>
      <c r="C165" s="34">
        <v>1.1</v>
      </c>
      <c r="D165" s="34">
        <v>2.6</v>
      </c>
      <c r="E165" s="34">
        <v>50.5</v>
      </c>
      <c r="F165" s="34">
        <v>7746</v>
      </c>
      <c r="G165" s="35" t="s">
        <v>202</v>
      </c>
      <c r="H165" s="34">
        <v>3.5</v>
      </c>
      <c r="I165" s="34">
        <v>314</v>
      </c>
      <c r="J165" s="47">
        <v>305</v>
      </c>
    </row>
    <row r="166" ht="24" spans="1:10">
      <c r="A166" s="31" t="s">
        <v>285</v>
      </c>
      <c r="B166" s="34">
        <v>1.6</v>
      </c>
      <c r="C166" s="34">
        <v>1.1</v>
      </c>
      <c r="D166" s="34">
        <v>2.7</v>
      </c>
      <c r="E166" s="34">
        <v>55.3</v>
      </c>
      <c r="F166" s="34">
        <v>9499</v>
      </c>
      <c r="G166" s="35" t="s">
        <v>204</v>
      </c>
      <c r="H166" s="34">
        <v>3.5</v>
      </c>
      <c r="I166" s="34">
        <v>354</v>
      </c>
      <c r="J166" s="47">
        <v>341</v>
      </c>
    </row>
    <row r="167" ht="24" spans="1:10">
      <c r="A167" s="31" t="s">
        <v>286</v>
      </c>
      <c r="B167" s="34">
        <v>1.7</v>
      </c>
      <c r="C167" s="34">
        <v>1.2</v>
      </c>
      <c r="D167" s="34">
        <v>2.9</v>
      </c>
      <c r="E167" s="34">
        <v>61.2</v>
      </c>
      <c r="F167" s="34">
        <v>11878</v>
      </c>
      <c r="G167" s="35" t="s">
        <v>206</v>
      </c>
      <c r="H167" s="34">
        <v>3.5</v>
      </c>
      <c r="I167" s="34">
        <v>414</v>
      </c>
      <c r="J167" s="47">
        <v>392</v>
      </c>
    </row>
    <row r="168" ht="22.5" spans="1:10">
      <c r="A168" s="51" t="s">
        <v>161</v>
      </c>
      <c r="B168" s="43" t="s">
        <v>162</v>
      </c>
      <c r="C168" s="52"/>
      <c r="D168" s="39" t="s">
        <v>163</v>
      </c>
      <c r="E168" s="39" t="s">
        <v>164</v>
      </c>
      <c r="F168" s="39" t="s">
        <v>165</v>
      </c>
      <c r="G168" s="39" t="s">
        <v>166</v>
      </c>
      <c r="H168" s="39" t="s">
        <v>167</v>
      </c>
      <c r="I168" s="43" t="s">
        <v>168</v>
      </c>
      <c r="J168" s="44"/>
    </row>
    <row r="169" spans="1:10">
      <c r="A169" s="53" t="s">
        <v>171</v>
      </c>
      <c r="B169" s="39" t="s">
        <v>278</v>
      </c>
      <c r="C169" s="39" t="s">
        <v>279</v>
      </c>
      <c r="D169" s="54" t="s">
        <v>172</v>
      </c>
      <c r="E169" s="54" t="s">
        <v>172</v>
      </c>
      <c r="F169" s="54" t="s">
        <v>173</v>
      </c>
      <c r="G169" s="54" t="s">
        <v>174</v>
      </c>
      <c r="H169" s="54" t="s">
        <v>175</v>
      </c>
      <c r="I169" s="39" t="s">
        <v>169</v>
      </c>
      <c r="J169" s="45" t="s">
        <v>170</v>
      </c>
    </row>
    <row r="170" spans="1:10">
      <c r="A170" s="27"/>
      <c r="B170" s="30" t="s">
        <v>172</v>
      </c>
      <c r="C170" s="30" t="s">
        <v>172</v>
      </c>
      <c r="D170" s="69"/>
      <c r="E170" s="69"/>
      <c r="F170" s="69"/>
      <c r="G170" s="69"/>
      <c r="H170" s="69"/>
      <c r="I170" s="30" t="s">
        <v>176</v>
      </c>
      <c r="J170" s="46" t="s">
        <v>176</v>
      </c>
    </row>
    <row r="171" spans="1:10">
      <c r="A171" s="31" t="s">
        <v>287</v>
      </c>
      <c r="B171" s="34">
        <v>1</v>
      </c>
      <c r="C171" s="34">
        <v>0.9</v>
      </c>
      <c r="D171" s="34">
        <v>2</v>
      </c>
      <c r="E171" s="34">
        <v>33.9</v>
      </c>
      <c r="F171" s="34">
        <v>3153</v>
      </c>
      <c r="G171" s="35" t="s">
        <v>194</v>
      </c>
      <c r="H171" s="34">
        <v>3.5</v>
      </c>
      <c r="I171" s="34">
        <v>161</v>
      </c>
      <c r="J171" s="47">
        <v>167</v>
      </c>
    </row>
    <row r="172" spans="1:10">
      <c r="A172" s="31" t="s">
        <v>288</v>
      </c>
      <c r="B172" s="34">
        <v>1.1</v>
      </c>
      <c r="C172" s="34">
        <v>0.9</v>
      </c>
      <c r="D172" s="34">
        <v>2.2</v>
      </c>
      <c r="E172" s="34">
        <v>39.9</v>
      </c>
      <c r="F172" s="34">
        <v>4554</v>
      </c>
      <c r="G172" s="35" t="s">
        <v>196</v>
      </c>
      <c r="H172" s="34">
        <v>3.5</v>
      </c>
      <c r="I172" s="34">
        <v>197</v>
      </c>
      <c r="J172" s="47">
        <v>203</v>
      </c>
    </row>
    <row r="173" spans="1:10">
      <c r="A173" s="31" t="s">
        <v>289</v>
      </c>
      <c r="B173" s="34">
        <v>1.1</v>
      </c>
      <c r="C173" s="34">
        <v>1</v>
      </c>
      <c r="D173" s="34">
        <v>2.4</v>
      </c>
      <c r="E173" s="34">
        <v>44.7</v>
      </c>
      <c r="F173" s="34">
        <v>5896</v>
      </c>
      <c r="G173" s="35" t="s">
        <v>198</v>
      </c>
      <c r="H173" s="34">
        <v>3.5</v>
      </c>
      <c r="I173" s="34">
        <v>239</v>
      </c>
      <c r="J173" s="47">
        <v>242</v>
      </c>
    </row>
    <row r="174" ht="24" spans="1:10">
      <c r="A174" s="31" t="s">
        <v>290</v>
      </c>
      <c r="B174" s="34">
        <v>1.2</v>
      </c>
      <c r="C174" s="34">
        <v>1.1</v>
      </c>
      <c r="D174" s="34">
        <v>2.5</v>
      </c>
      <c r="E174" s="34">
        <v>48.7</v>
      </c>
      <c r="F174" s="34">
        <v>7248</v>
      </c>
      <c r="G174" s="35" t="s">
        <v>200</v>
      </c>
      <c r="H174" s="34">
        <v>3.5</v>
      </c>
      <c r="I174" s="34">
        <v>275</v>
      </c>
      <c r="J174" s="47">
        <v>274</v>
      </c>
    </row>
    <row r="175" ht="24" spans="1:10">
      <c r="A175" s="31" t="s">
        <v>291</v>
      </c>
      <c r="B175" s="34">
        <v>1.4</v>
      </c>
      <c r="C175" s="34">
        <v>1.1</v>
      </c>
      <c r="D175" s="34">
        <v>2.6</v>
      </c>
      <c r="E175" s="34">
        <v>52.7</v>
      </c>
      <c r="F175" s="34">
        <v>8620</v>
      </c>
      <c r="G175" s="35" t="s">
        <v>202</v>
      </c>
      <c r="H175" s="34">
        <v>3.5</v>
      </c>
      <c r="I175" s="34">
        <v>314</v>
      </c>
      <c r="J175" s="47">
        <v>305</v>
      </c>
    </row>
    <row r="176" ht="24" spans="1:10">
      <c r="A176" s="31" t="s">
        <v>292</v>
      </c>
      <c r="B176" s="34">
        <v>1.6</v>
      </c>
      <c r="C176" s="34">
        <v>1.1</v>
      </c>
      <c r="D176" s="34">
        <v>2.8</v>
      </c>
      <c r="E176" s="34">
        <v>57.9</v>
      </c>
      <c r="F176" s="34">
        <v>10520</v>
      </c>
      <c r="G176" s="35" t="s">
        <v>204</v>
      </c>
      <c r="H176" s="34">
        <v>3.5</v>
      </c>
      <c r="I176" s="34">
        <v>354</v>
      </c>
      <c r="J176" s="47">
        <v>341</v>
      </c>
    </row>
    <row r="177" ht="24" spans="1:10">
      <c r="A177" s="31" t="s">
        <v>293</v>
      </c>
      <c r="B177" s="34">
        <v>1.7</v>
      </c>
      <c r="C177" s="34">
        <v>1.2</v>
      </c>
      <c r="D177" s="34">
        <v>3</v>
      </c>
      <c r="E177" s="34">
        <v>64.2</v>
      </c>
      <c r="F177" s="34">
        <v>13199</v>
      </c>
      <c r="G177" s="35" t="s">
        <v>206</v>
      </c>
      <c r="H177" s="34">
        <v>3.5</v>
      </c>
      <c r="I177" s="34">
        <v>414</v>
      </c>
      <c r="J177" s="47">
        <v>392</v>
      </c>
    </row>
    <row r="178" spans="1:10">
      <c r="A178" s="17" t="s">
        <v>161</v>
      </c>
      <c r="B178" s="36" t="s">
        <v>162</v>
      </c>
      <c r="C178" s="37"/>
      <c r="D178" s="20" t="s">
        <v>163</v>
      </c>
      <c r="E178" s="20" t="s">
        <v>164</v>
      </c>
      <c r="F178" s="20" t="s">
        <v>165</v>
      </c>
      <c r="G178" s="20" t="s">
        <v>166</v>
      </c>
      <c r="H178" s="20" t="s">
        <v>167</v>
      </c>
      <c r="I178" s="43" t="s">
        <v>168</v>
      </c>
      <c r="J178" s="44"/>
    </row>
    <row r="179" spans="1:10">
      <c r="A179" s="51"/>
      <c r="B179" s="38"/>
      <c r="C179" s="39"/>
      <c r="D179" s="63"/>
      <c r="E179" s="63"/>
      <c r="F179" s="63"/>
      <c r="G179" s="63"/>
      <c r="H179" s="63"/>
      <c r="I179" s="39" t="s">
        <v>169</v>
      </c>
      <c r="J179" s="45" t="s">
        <v>170</v>
      </c>
    </row>
    <row r="180" spans="1:10">
      <c r="A180" s="27" t="s">
        <v>171</v>
      </c>
      <c r="B180" s="28" t="s">
        <v>172</v>
      </c>
      <c r="C180" s="29"/>
      <c r="D180" s="30" t="s">
        <v>172</v>
      </c>
      <c r="E180" s="30" t="s">
        <v>172</v>
      </c>
      <c r="F180" s="30" t="s">
        <v>173</v>
      </c>
      <c r="G180" s="30" t="s">
        <v>174</v>
      </c>
      <c r="H180" s="30" t="s">
        <v>175</v>
      </c>
      <c r="I180" s="30" t="s">
        <v>176</v>
      </c>
      <c r="J180" s="46" t="s">
        <v>176</v>
      </c>
    </row>
    <row r="181" spans="1:10">
      <c r="A181" s="31" t="s">
        <v>257</v>
      </c>
      <c r="B181" s="32">
        <v>0.7</v>
      </c>
      <c r="C181" s="33"/>
      <c r="D181" s="34">
        <v>1.8</v>
      </c>
      <c r="E181" s="34">
        <v>17</v>
      </c>
      <c r="F181" s="34">
        <v>252</v>
      </c>
      <c r="G181" s="35" t="s">
        <v>180</v>
      </c>
      <c r="H181" s="34">
        <v>3.5</v>
      </c>
      <c r="I181" s="34">
        <v>28</v>
      </c>
      <c r="J181" s="47">
        <v>33</v>
      </c>
    </row>
    <row r="182" spans="1:10">
      <c r="A182" s="31" t="s">
        <v>258</v>
      </c>
      <c r="B182" s="32">
        <v>0.7</v>
      </c>
      <c r="C182" s="33"/>
      <c r="D182" s="34">
        <v>1.8</v>
      </c>
      <c r="E182" s="34">
        <v>18.3</v>
      </c>
      <c r="F182" s="34">
        <v>359</v>
      </c>
      <c r="G182" s="35" t="s">
        <v>182</v>
      </c>
      <c r="H182" s="34">
        <v>3.5</v>
      </c>
      <c r="I182" s="34">
        <v>37</v>
      </c>
      <c r="J182" s="47">
        <v>43</v>
      </c>
    </row>
    <row r="183" spans="1:10">
      <c r="A183" s="31" t="s">
        <v>259</v>
      </c>
      <c r="B183" s="32">
        <v>0.7</v>
      </c>
      <c r="C183" s="33"/>
      <c r="D183" s="34">
        <v>1.8</v>
      </c>
      <c r="E183" s="34">
        <v>19.7</v>
      </c>
      <c r="F183" s="34">
        <v>472</v>
      </c>
      <c r="G183" s="35" t="s">
        <v>184</v>
      </c>
      <c r="H183" s="34">
        <v>3.5</v>
      </c>
      <c r="I183" s="34">
        <v>47</v>
      </c>
      <c r="J183" s="47">
        <v>54</v>
      </c>
    </row>
    <row r="184" spans="1:10">
      <c r="A184" s="31" t="s">
        <v>260</v>
      </c>
      <c r="B184" s="32">
        <v>0.7</v>
      </c>
      <c r="C184" s="33"/>
      <c r="D184" s="34">
        <v>1.8</v>
      </c>
      <c r="E184" s="34">
        <v>23.5</v>
      </c>
      <c r="F184" s="34">
        <v>713</v>
      </c>
      <c r="G184" s="35" t="s">
        <v>186</v>
      </c>
      <c r="H184" s="34">
        <v>3.5</v>
      </c>
      <c r="I184" s="34">
        <v>64</v>
      </c>
      <c r="J184" s="47">
        <v>71</v>
      </c>
    </row>
    <row r="185" spans="1:10">
      <c r="A185" s="31" t="s">
        <v>261</v>
      </c>
      <c r="B185" s="32">
        <v>0.7</v>
      </c>
      <c r="C185" s="33"/>
      <c r="D185" s="34">
        <v>1.8</v>
      </c>
      <c r="E185" s="34">
        <v>26</v>
      </c>
      <c r="F185" s="34">
        <v>1053</v>
      </c>
      <c r="G185" s="35" t="s">
        <v>188</v>
      </c>
      <c r="H185" s="34">
        <v>3.5</v>
      </c>
      <c r="I185" s="34">
        <v>84</v>
      </c>
      <c r="J185" s="47">
        <v>92</v>
      </c>
    </row>
    <row r="186" spans="1:10">
      <c r="A186" s="31" t="s">
        <v>262</v>
      </c>
      <c r="B186" s="32">
        <v>0.9</v>
      </c>
      <c r="C186" s="33"/>
      <c r="D186" s="34">
        <v>1.9</v>
      </c>
      <c r="E186" s="34">
        <v>31</v>
      </c>
      <c r="F186" s="34">
        <v>1583</v>
      </c>
      <c r="G186" s="35" t="s">
        <v>190</v>
      </c>
      <c r="H186" s="34">
        <v>3.5</v>
      </c>
      <c r="I186" s="34">
        <v>110</v>
      </c>
      <c r="J186" s="47">
        <v>118</v>
      </c>
    </row>
    <row r="187" spans="1:10">
      <c r="A187" s="31" t="s">
        <v>263</v>
      </c>
      <c r="B187" s="32">
        <v>0.9</v>
      </c>
      <c r="C187" s="33"/>
      <c r="D187" s="34">
        <v>2.1</v>
      </c>
      <c r="E187" s="34">
        <v>34.3</v>
      </c>
      <c r="F187" s="34">
        <v>2134</v>
      </c>
      <c r="G187" s="35" t="s">
        <v>192</v>
      </c>
      <c r="H187" s="34">
        <v>3.5</v>
      </c>
      <c r="I187" s="34">
        <v>134</v>
      </c>
      <c r="J187" s="47">
        <v>141</v>
      </c>
    </row>
  </sheetData>
  <mergeCells count="233">
    <mergeCell ref="A1:J1"/>
    <mergeCell ref="I2:J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I22:J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I38:J38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I57:J57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I76:J76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I87:J87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I104:J104"/>
    <mergeCell ref="B114:C114"/>
    <mergeCell ref="I114:J114"/>
    <mergeCell ref="A124:J124"/>
    <mergeCell ref="I125:J125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I139:J139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I158:J158"/>
    <mergeCell ref="B168:C168"/>
    <mergeCell ref="I168:J168"/>
    <mergeCell ref="I178:J178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A2:A3"/>
    <mergeCell ref="A22:A23"/>
    <mergeCell ref="A38:A39"/>
    <mergeCell ref="A57:A58"/>
    <mergeCell ref="A76:A77"/>
    <mergeCell ref="A87:A88"/>
    <mergeCell ref="A105:A106"/>
    <mergeCell ref="A115:A116"/>
    <mergeCell ref="A125:A126"/>
    <mergeCell ref="A139:A140"/>
    <mergeCell ref="A159:A160"/>
    <mergeCell ref="A169:A170"/>
    <mergeCell ref="A178:A179"/>
    <mergeCell ref="D2:D3"/>
    <mergeCell ref="D22:D23"/>
    <mergeCell ref="D38:D39"/>
    <mergeCell ref="D57:D58"/>
    <mergeCell ref="D76:D77"/>
    <mergeCell ref="D87:D88"/>
    <mergeCell ref="D105:D106"/>
    <mergeCell ref="D115:D116"/>
    <mergeCell ref="D125:D126"/>
    <mergeCell ref="D139:D140"/>
    <mergeCell ref="D159:D160"/>
    <mergeCell ref="D169:D170"/>
    <mergeCell ref="D178:D179"/>
    <mergeCell ref="E2:E3"/>
    <mergeCell ref="E22:E23"/>
    <mergeCell ref="E38:E39"/>
    <mergeCell ref="E57:E58"/>
    <mergeCell ref="E76:E77"/>
    <mergeCell ref="E87:E88"/>
    <mergeCell ref="E105:E106"/>
    <mergeCell ref="E115:E116"/>
    <mergeCell ref="E125:E126"/>
    <mergeCell ref="E139:E140"/>
    <mergeCell ref="E159:E160"/>
    <mergeCell ref="E169:E170"/>
    <mergeCell ref="E178:E179"/>
    <mergeCell ref="F2:F3"/>
    <mergeCell ref="F22:F23"/>
    <mergeCell ref="F38:F39"/>
    <mergeCell ref="F57:F58"/>
    <mergeCell ref="F76:F77"/>
    <mergeCell ref="F87:F88"/>
    <mergeCell ref="F105:F106"/>
    <mergeCell ref="F115:F116"/>
    <mergeCell ref="F125:F126"/>
    <mergeCell ref="F139:F140"/>
    <mergeCell ref="F159:F160"/>
    <mergeCell ref="F169:F170"/>
    <mergeCell ref="F178:F179"/>
    <mergeCell ref="G2:G3"/>
    <mergeCell ref="G22:G23"/>
    <mergeCell ref="G38:G39"/>
    <mergeCell ref="G57:G58"/>
    <mergeCell ref="G76:G77"/>
    <mergeCell ref="G87:G88"/>
    <mergeCell ref="G105:G106"/>
    <mergeCell ref="G115:G116"/>
    <mergeCell ref="G125:G126"/>
    <mergeCell ref="G139:G140"/>
    <mergeCell ref="G159:G160"/>
    <mergeCell ref="G169:G170"/>
    <mergeCell ref="G178:G179"/>
    <mergeCell ref="H2:H3"/>
    <mergeCell ref="H22:H23"/>
    <mergeCell ref="H38:H39"/>
    <mergeCell ref="H57:H58"/>
    <mergeCell ref="H76:H77"/>
    <mergeCell ref="H87:H88"/>
    <mergeCell ref="H105:H106"/>
    <mergeCell ref="H115:H116"/>
    <mergeCell ref="H125:H126"/>
    <mergeCell ref="H139:H140"/>
    <mergeCell ref="H159:H160"/>
    <mergeCell ref="H169:H170"/>
    <mergeCell ref="H178:H179"/>
    <mergeCell ref="B178:C179"/>
    <mergeCell ref="B139:C140"/>
    <mergeCell ref="B125:C126"/>
    <mergeCell ref="B87:C88"/>
    <mergeCell ref="B76:C77"/>
    <mergeCell ref="B57:C58"/>
    <mergeCell ref="B38:C39"/>
    <mergeCell ref="B22:C23"/>
    <mergeCell ref="B2:C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E43" sqref="E43:E44"/>
    </sheetView>
  </sheetViews>
  <sheetFormatPr defaultColWidth="9" defaultRowHeight="13.5" outlineLevelCol="5"/>
  <cols>
    <col min="3" max="6" width="15.225" customWidth="1"/>
  </cols>
  <sheetData>
    <row r="1" ht="25.5" spans="1:6">
      <c r="A1" s="1" t="s">
        <v>15</v>
      </c>
      <c r="B1" s="1" t="s">
        <v>296</v>
      </c>
      <c r="C1" s="1" t="s">
        <v>297</v>
      </c>
      <c r="D1" s="1" t="s">
        <v>298</v>
      </c>
      <c r="E1" s="1" t="s">
        <v>299</v>
      </c>
      <c r="F1" s="2" t="s">
        <v>300</v>
      </c>
    </row>
    <row r="2" spans="1:6">
      <c r="A2" s="3">
        <v>1</v>
      </c>
      <c r="B2" s="3">
        <v>8000</v>
      </c>
      <c r="C2" s="3">
        <v>10</v>
      </c>
      <c r="D2" s="3">
        <v>0.8</v>
      </c>
      <c r="E2" s="3">
        <f t="shared" ref="E2:E13" si="0">1*C2*7*D2*30</f>
        <v>1680</v>
      </c>
      <c r="F2" s="4">
        <f t="shared" ref="F2:F13" si="1">B2/E2</f>
        <v>4.76190476190476</v>
      </c>
    </row>
    <row r="3" spans="1:6">
      <c r="A3" s="3">
        <v>2</v>
      </c>
      <c r="B3" s="3">
        <v>8000</v>
      </c>
      <c r="C3" s="3">
        <v>8</v>
      </c>
      <c r="D3" s="3">
        <v>0.6</v>
      </c>
      <c r="E3" s="3">
        <f t="shared" si="0"/>
        <v>1008</v>
      </c>
      <c r="F3" s="4">
        <f t="shared" si="1"/>
        <v>7.93650793650794</v>
      </c>
    </row>
    <row r="4" spans="1:6">
      <c r="A4" s="3">
        <v>3</v>
      </c>
      <c r="B4" s="3">
        <v>8000</v>
      </c>
      <c r="C4" s="3">
        <v>6</v>
      </c>
      <c r="D4" s="3">
        <v>0.5</v>
      </c>
      <c r="E4" s="3">
        <f t="shared" si="0"/>
        <v>630</v>
      </c>
      <c r="F4" s="4">
        <f t="shared" si="1"/>
        <v>12.6984126984127</v>
      </c>
    </row>
    <row r="5" spans="1:6">
      <c r="A5" s="3">
        <v>4</v>
      </c>
      <c r="B5" s="3">
        <v>8000</v>
      </c>
      <c r="C5" s="3">
        <v>4</v>
      </c>
      <c r="D5" s="3">
        <v>0.4</v>
      </c>
      <c r="E5" s="3">
        <f t="shared" si="0"/>
        <v>336</v>
      </c>
      <c r="F5" s="4">
        <f t="shared" si="1"/>
        <v>23.8095238095238</v>
      </c>
    </row>
    <row r="6" spans="1:6">
      <c r="A6" s="5">
        <v>5</v>
      </c>
      <c r="B6" s="6">
        <v>10000</v>
      </c>
      <c r="C6" s="5">
        <v>10</v>
      </c>
      <c r="D6" s="5">
        <v>0.8</v>
      </c>
      <c r="E6" s="5">
        <f t="shared" si="0"/>
        <v>1680</v>
      </c>
      <c r="F6" s="7">
        <f t="shared" si="1"/>
        <v>5.95238095238095</v>
      </c>
    </row>
    <row r="7" spans="1:6">
      <c r="A7" s="5">
        <v>6</v>
      </c>
      <c r="B7" s="6">
        <v>10000</v>
      </c>
      <c r="C7" s="5">
        <v>8</v>
      </c>
      <c r="D7" s="5">
        <v>0.6</v>
      </c>
      <c r="E7" s="5">
        <f t="shared" si="0"/>
        <v>1008</v>
      </c>
      <c r="F7" s="7">
        <f t="shared" si="1"/>
        <v>9.92063492063492</v>
      </c>
    </row>
    <row r="8" spans="1:6">
      <c r="A8" s="5">
        <v>7</v>
      </c>
      <c r="B8" s="6">
        <v>10000</v>
      </c>
      <c r="C8" s="5">
        <v>6</v>
      </c>
      <c r="D8" s="5">
        <v>0.5</v>
      </c>
      <c r="E8" s="5">
        <f t="shared" si="0"/>
        <v>630</v>
      </c>
      <c r="F8" s="7">
        <f t="shared" si="1"/>
        <v>15.8730158730159</v>
      </c>
    </row>
    <row r="9" spans="1:6">
      <c r="A9" s="5">
        <v>8</v>
      </c>
      <c r="B9" s="6">
        <v>10000</v>
      </c>
      <c r="C9" s="5">
        <v>4</v>
      </c>
      <c r="D9" s="5">
        <v>0.4</v>
      </c>
      <c r="E9" s="5">
        <f t="shared" si="0"/>
        <v>336</v>
      </c>
      <c r="F9" s="7">
        <f t="shared" si="1"/>
        <v>29.7619047619048</v>
      </c>
    </row>
    <row r="10" spans="1:6">
      <c r="A10" s="8">
        <v>9</v>
      </c>
      <c r="B10" s="9">
        <v>12000</v>
      </c>
      <c r="C10" s="8">
        <v>10</v>
      </c>
      <c r="D10" s="8">
        <v>0.8</v>
      </c>
      <c r="E10" s="8">
        <f t="shared" si="0"/>
        <v>1680</v>
      </c>
      <c r="F10" s="10">
        <f t="shared" si="1"/>
        <v>7.14285714285714</v>
      </c>
    </row>
    <row r="11" spans="1:6">
      <c r="A11" s="8">
        <v>10</v>
      </c>
      <c r="B11" s="9">
        <v>12000</v>
      </c>
      <c r="C11" s="8">
        <v>8</v>
      </c>
      <c r="D11" s="8">
        <v>0.6</v>
      </c>
      <c r="E11" s="8">
        <f t="shared" si="0"/>
        <v>1008</v>
      </c>
      <c r="F11" s="10">
        <f t="shared" si="1"/>
        <v>11.9047619047619</v>
      </c>
    </row>
    <row r="12" spans="1:6">
      <c r="A12" s="8">
        <v>11</v>
      </c>
      <c r="B12" s="9">
        <v>12000</v>
      </c>
      <c r="C12" s="8">
        <v>6</v>
      </c>
      <c r="D12" s="8">
        <v>0.5</v>
      </c>
      <c r="E12" s="8">
        <f t="shared" si="0"/>
        <v>630</v>
      </c>
      <c r="F12" s="10">
        <f t="shared" si="1"/>
        <v>19.047619047619</v>
      </c>
    </row>
    <row r="13" spans="1:6">
      <c r="A13" s="8">
        <v>12</v>
      </c>
      <c r="B13" s="9">
        <v>12000</v>
      </c>
      <c r="C13" s="8">
        <v>4</v>
      </c>
      <c r="D13" s="8">
        <v>0.4</v>
      </c>
      <c r="E13" s="8">
        <f t="shared" si="0"/>
        <v>336</v>
      </c>
      <c r="F13" s="10">
        <f t="shared" si="1"/>
        <v>35.7142857142857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报价</vt:lpstr>
      <vt:lpstr>分支电缆长度</vt:lpstr>
      <vt:lpstr>电缆规格测算</vt:lpstr>
      <vt:lpstr>载流量</vt:lpstr>
      <vt:lpstr>投资回报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余振龙   13707948094</cp:lastModifiedBy>
  <dcterms:created xsi:type="dcterms:W3CDTF">2006-09-16T00:00:00Z</dcterms:created>
  <dcterms:modified xsi:type="dcterms:W3CDTF">2021-04-10T06:51:39Z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33CCC9D6676A4A6AB685D9A33C5DF5B6</vt:lpwstr>
  </property>
</Properties>
</file>