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<sst xmlns="http://schemas.openxmlformats.org/spreadsheetml/2006/main" count="94" uniqueCount="76">
  <si>
    <r>
      <t>6MW/36MWH储能电站项目投资收益估算</t>
    </r>
    <r>
      <rPr>
        <b/>
        <sz val="14"/>
        <rFont val="宋体"/>
        <charset val="134"/>
      </rPr>
      <t>_</t>
    </r>
    <r>
      <rPr>
        <sz val="10"/>
        <rFont val="宋体"/>
        <charset val="134"/>
      </rPr>
      <t>2017.西塘</t>
    </r>
  </si>
  <si>
    <t>分类</t>
  </si>
  <si>
    <t>序号</t>
  </si>
  <si>
    <r>
      <t>名称</t>
    </r>
    <r>
      <rPr>
        <sz val="10.5"/>
        <rFont val="Arial"/>
        <family val="2"/>
        <charset val="0"/>
      </rPr>
      <t>/</t>
    </r>
    <r>
      <rPr>
        <sz val="10.5"/>
        <rFont val="宋体"/>
        <charset val="134"/>
      </rPr>
      <t>规格</t>
    </r>
  </si>
  <si>
    <t>单价</t>
  </si>
  <si>
    <t>单位</t>
  </si>
  <si>
    <t>数量</t>
  </si>
  <si>
    <t>总价（万元）</t>
  </si>
  <si>
    <t>备注</t>
  </si>
  <si>
    <t>投资</t>
  </si>
  <si>
    <t>（一）储能系统设备费用</t>
  </si>
  <si>
    <t>电池系统</t>
  </si>
  <si>
    <t>MWh</t>
  </si>
  <si>
    <t>放电6h，80组，每组336只</t>
  </si>
  <si>
    <t>铅炭电池规格：GFM-1000RC, 2V1000AH</t>
  </si>
  <si>
    <t>只</t>
  </si>
  <si>
    <t>电池架 规格：7层；</t>
  </si>
  <si>
    <t xml:space="preserve"> </t>
  </si>
  <si>
    <t>套</t>
  </si>
  <si>
    <r>
      <t>PCS</t>
    </r>
    <r>
      <rPr>
        <sz val="10.5"/>
        <rFont val="宋体"/>
        <charset val="134"/>
      </rPr>
      <t>系统：</t>
    </r>
    <r>
      <rPr>
        <sz val="10.5"/>
        <rFont val="Arial"/>
        <family val="2"/>
        <charset val="0"/>
      </rPr>
      <t>600</t>
    </r>
    <r>
      <rPr>
        <sz val="10.5"/>
        <rFont val="宋体"/>
        <charset val="134"/>
      </rPr>
      <t>KW</t>
    </r>
  </si>
  <si>
    <t>台</t>
  </si>
  <si>
    <r>
      <t>10KV</t>
    </r>
    <r>
      <rPr>
        <sz val="10"/>
        <rFont val="宋体"/>
        <charset val="134"/>
      </rPr>
      <t>并网</t>
    </r>
  </si>
  <si>
    <r>
      <t>BMS</t>
    </r>
    <r>
      <rPr>
        <sz val="10.5"/>
        <rFont val="宋体"/>
        <charset val="134"/>
      </rPr>
      <t>系统</t>
    </r>
  </si>
  <si>
    <t>监控系统</t>
  </si>
  <si>
    <t>配电系统</t>
  </si>
  <si>
    <t>2个10KV并网点，含并网柜/计量柜等</t>
  </si>
  <si>
    <t>线缆及其他配件</t>
  </si>
  <si>
    <r>
      <t>（</t>
    </r>
    <r>
      <rPr>
        <sz val="10.5"/>
        <rFont val="Arial"/>
        <family val="2"/>
        <charset val="0"/>
      </rPr>
      <t>A</t>
    </r>
    <r>
      <rPr>
        <sz val="10.5"/>
        <rFont val="宋体"/>
        <charset val="134"/>
      </rPr>
      <t>）合计</t>
    </r>
  </si>
  <si>
    <t>单位：万元</t>
  </si>
  <si>
    <t>（二）安装设备费用</t>
  </si>
  <si>
    <t>储能集装箱：45尺高柜</t>
  </si>
  <si>
    <t>含热管理、空调、配电、消防等</t>
  </si>
  <si>
    <t>充电电费</t>
  </si>
  <si>
    <t>储能36MWh</t>
  </si>
  <si>
    <t>PCS集装箱：40尺柜</t>
  </si>
  <si>
    <t>日平均节省电费</t>
  </si>
  <si>
    <r>
      <t>（</t>
    </r>
    <r>
      <rPr>
        <sz val="10.5"/>
        <rFont val="Arial"/>
        <family val="2"/>
        <charset val="0"/>
      </rPr>
      <t>B</t>
    </r>
    <r>
      <rPr>
        <sz val="10.5"/>
        <rFont val="宋体"/>
        <charset val="134"/>
      </rPr>
      <t>）合计</t>
    </r>
  </si>
  <si>
    <t>年节省电费</t>
  </si>
  <si>
    <t>（三）安装施工费用</t>
  </si>
  <si>
    <t>施工费用</t>
  </si>
  <si>
    <t>项</t>
  </si>
  <si>
    <r>
      <t>设备费3</t>
    </r>
    <r>
      <rPr>
        <sz val="10.5"/>
        <rFont val="Arial"/>
        <family val="2"/>
        <charset val="0"/>
      </rPr>
      <t>%,</t>
    </r>
    <r>
      <rPr>
        <sz val="10.5"/>
        <rFont val="宋体"/>
        <charset val="134"/>
      </rPr>
      <t>含安装、调试费用</t>
    </r>
  </si>
  <si>
    <t>配电改造费</t>
  </si>
  <si>
    <t>含设计费，项目申报费等</t>
  </si>
  <si>
    <t>运营维护费</t>
  </si>
  <si>
    <t>每年5万</t>
  </si>
  <si>
    <t>设备运费</t>
  </si>
  <si>
    <r>
      <t>运费</t>
    </r>
    <r>
      <rPr>
        <sz val="10.5"/>
        <rFont val="Arial"/>
        <family val="2"/>
        <charset val="0"/>
      </rPr>
      <t>300</t>
    </r>
    <r>
      <rPr>
        <sz val="10.5"/>
        <rFont val="宋体"/>
        <charset val="134"/>
      </rPr>
      <t>元</t>
    </r>
    <r>
      <rPr>
        <sz val="10.5"/>
        <rFont val="Arial"/>
        <family val="2"/>
        <charset val="0"/>
      </rPr>
      <t>/</t>
    </r>
    <r>
      <rPr>
        <sz val="10.5"/>
        <rFont val="宋体"/>
        <charset val="134"/>
      </rPr>
      <t>吨</t>
    </r>
  </si>
  <si>
    <r>
      <t>（</t>
    </r>
    <r>
      <rPr>
        <sz val="10.5"/>
        <rFont val="Arial"/>
        <family val="2"/>
        <charset val="0"/>
      </rPr>
      <t>C</t>
    </r>
    <r>
      <rPr>
        <sz val="10.5"/>
        <rFont val="宋体"/>
        <charset val="134"/>
      </rPr>
      <t>）合计</t>
    </r>
  </si>
  <si>
    <t>项目10年总投资</t>
  </si>
  <si>
    <t>收益</t>
  </si>
  <si>
    <t>储能装机节能补贴</t>
  </si>
  <si>
    <t>万元</t>
  </si>
  <si>
    <t>时段</t>
  </si>
  <si>
    <t>电价</t>
  </si>
  <si>
    <t>电力需求侧响应补贴</t>
  </si>
  <si>
    <t>尖峰</t>
  </si>
  <si>
    <t>仅7-8月：10:00-11:00,14:00-15:00</t>
  </si>
  <si>
    <t>年节约电费</t>
  </si>
  <si>
    <t>高峰</t>
  </si>
  <si>
    <t>8:00-12:00, 17:00-21:00</t>
  </si>
  <si>
    <t>10年节约电费</t>
  </si>
  <si>
    <t>平段</t>
  </si>
  <si>
    <t>12:00-17:00,21：00-0：00</t>
  </si>
  <si>
    <t>设备残值</t>
  </si>
  <si>
    <t>低谷</t>
  </si>
  <si>
    <r>
      <t>0:00-</t>
    </r>
    <r>
      <rPr>
        <sz val="10"/>
        <rFont val="宋体"/>
        <charset val="134"/>
      </rPr>
      <t>8</t>
    </r>
    <r>
      <rPr>
        <sz val="10"/>
        <rFont val="宋体"/>
        <charset val="134"/>
      </rPr>
      <t>:00</t>
    </r>
  </si>
  <si>
    <t>项目10年总收益</t>
  </si>
  <si>
    <t>尖谷价差</t>
  </si>
  <si>
    <t>资金回报率</t>
  </si>
  <si>
    <t>%</t>
  </si>
  <si>
    <t>峰谷价差</t>
  </si>
  <si>
    <t>投资回收期</t>
  </si>
  <si>
    <t>年</t>
  </si>
  <si>
    <t>考虑残值</t>
  </si>
  <si>
    <t>峰平价差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</si>
</sst>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"/>
    <numFmt numFmtId="177" formatCode="0.0"/>
  </numFmts>
  <fonts count="31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sz val="10.5"/>
      <name val="宋体"/>
      <charset val="134"/>
    </font>
    <font>
      <sz val="10.5"/>
      <name val="Arial"/>
      <family val="2"/>
      <charset val="0"/>
    </font>
    <font>
      <sz val="12"/>
      <name val="宋体"/>
      <charset val="134"/>
    </font>
    <font>
      <sz val="10"/>
      <name val="Arial"/>
      <family val="2"/>
      <charset val="0"/>
    </font>
    <font>
      <sz val="10"/>
      <name val="宋体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10.5"/>
      <name val="微软雅黑"/>
      <family val="2"/>
      <charset val="134"/>
    </font>
    <font>
      <sz val="11"/>
      <name val="宋体"/>
      <charset val="134"/>
    </font>
    <font>
      <sz val="10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14" borderId="14" applyNumberFormat="0" applyAlignment="0" applyProtection="0">
      <alignment vertical="center"/>
    </xf>
    <xf numFmtId="0" fontId="25" fillId="14" borderId="10" applyNumberFormat="0" applyAlignment="0" applyProtection="0">
      <alignment vertical="center"/>
    </xf>
    <xf numFmtId="0" fontId="26" fillId="15" borderId="15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center"/>
      <protection locked="0"/>
    </xf>
    <xf numFmtId="0" fontId="2" fillId="0" borderId="2" xfId="0" applyFont="1" applyFill="1" applyBorder="1" applyAlignment="1" applyProtection="1">
      <alignment horizontal="center" vertical="center"/>
      <protection locked="0"/>
    </xf>
    <xf numFmtId="0" fontId="2" fillId="0" borderId="2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left" vertical="center"/>
      <protection locked="0"/>
    </xf>
    <xf numFmtId="0" fontId="2" fillId="2" borderId="5" xfId="0" applyFont="1" applyFill="1" applyBorder="1" applyAlignment="1" applyProtection="1">
      <alignment horizontal="left" vertical="center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0" borderId="6" xfId="0" applyFont="1" applyFill="1" applyBorder="1" applyAlignment="1" applyProtection="1">
      <alignment horizontal="center" vertical="center"/>
      <protection locked="0"/>
    </xf>
    <xf numFmtId="0" fontId="3" fillId="0" borderId="3" xfId="0" applyFont="1" applyFill="1" applyBorder="1" applyAlignment="1" applyProtection="1">
      <alignment horizontal="center" vertical="center" wrapText="1"/>
      <protection locked="0"/>
    </xf>
    <xf numFmtId="0" fontId="2" fillId="0" borderId="2" xfId="0" applyFont="1" applyFill="1" applyBorder="1" applyAlignment="1" applyProtection="1">
      <alignment horizontal="justify" vertical="center" wrapText="1"/>
      <protection locked="0"/>
    </xf>
    <xf numFmtId="0" fontId="3" fillId="0" borderId="2" xfId="0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Fill="1" applyBorder="1" applyAlignment="1" applyProtection="1">
      <alignment horizontal="right" vertical="center" wrapText="1"/>
      <protection locked="0"/>
    </xf>
    <xf numFmtId="0" fontId="3" fillId="3" borderId="2" xfId="0" applyFont="1" applyFill="1" applyBorder="1" applyAlignment="1" applyProtection="1">
      <alignment horizontal="right" vertical="center" wrapText="1"/>
      <protection locked="0"/>
    </xf>
    <xf numFmtId="2" fontId="3" fillId="0" borderId="2" xfId="0" applyNumberFormat="1" applyFont="1" applyFill="1" applyBorder="1" applyAlignment="1" applyProtection="1">
      <alignment horizontal="right" vertical="center" wrapText="1"/>
      <protection locked="0"/>
    </xf>
    <xf numFmtId="0" fontId="4" fillId="0" borderId="6" xfId="0" applyFont="1" applyFill="1" applyBorder="1" applyAlignment="1" applyProtection="1">
      <alignment horizontal="center" vertical="center" wrapText="1"/>
      <protection locked="0"/>
    </xf>
    <xf numFmtId="0" fontId="2" fillId="0" borderId="2" xfId="0" applyFont="1" applyFill="1" applyBorder="1" applyAlignment="1" applyProtection="1">
      <alignment horizontal="right" vertical="center" wrapText="1"/>
      <protection locked="0"/>
    </xf>
    <xf numFmtId="1" fontId="3" fillId="0" borderId="2" xfId="0" applyNumberFormat="1" applyFont="1" applyFill="1" applyBorder="1" applyAlignment="1" applyProtection="1">
      <alignment horizontal="right" vertical="center" wrapText="1"/>
      <protection locked="0"/>
    </xf>
    <xf numFmtId="176" fontId="2" fillId="0" borderId="2" xfId="0" applyNumberFormat="1" applyFont="1" applyFill="1" applyBorder="1" applyAlignment="1" applyProtection="1">
      <alignment horizontal="right" vertical="center" wrapText="1"/>
      <protection locked="0"/>
    </xf>
    <xf numFmtId="0" fontId="4" fillId="0" borderId="7" xfId="0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Fill="1" applyBorder="1" applyAlignment="1" applyProtection="1">
      <alignment horizontal="justify" vertical="center" wrapText="1"/>
      <protection locked="0"/>
    </xf>
    <xf numFmtId="0" fontId="5" fillId="0" borderId="2" xfId="0" applyFont="1" applyFill="1" applyBorder="1" applyAlignment="1" applyProtection="1">
      <alignment horizontal="center" vertical="center" wrapText="1"/>
      <protection locked="0"/>
    </xf>
    <xf numFmtId="0" fontId="5" fillId="0" borderId="2" xfId="0" applyFont="1" applyFill="1" applyBorder="1" applyAlignment="1" applyProtection="1">
      <alignment horizontal="justify" vertical="center" wrapText="1"/>
      <protection locked="0"/>
    </xf>
    <xf numFmtId="0" fontId="6" fillId="0" borderId="2" xfId="0" applyFont="1" applyFill="1" applyBorder="1" applyAlignment="1" applyProtection="1">
      <alignment horizontal="justify" vertical="center" wrapText="1"/>
      <protection locked="0"/>
    </xf>
    <xf numFmtId="0" fontId="2" fillId="0" borderId="3" xfId="0" applyFont="1" applyFill="1" applyBorder="1" applyAlignment="1" applyProtection="1">
      <alignment horizontal="justify" vertical="center" wrapText="1"/>
      <protection locked="0"/>
    </xf>
    <xf numFmtId="0" fontId="3" fillId="0" borderId="3" xfId="0" applyFont="1" applyFill="1" applyBorder="1" applyAlignment="1" applyProtection="1">
      <alignment horizontal="right" vertical="center" wrapText="1"/>
      <protection locked="0"/>
    </xf>
    <xf numFmtId="0" fontId="2" fillId="0" borderId="3" xfId="0" applyFont="1" applyFill="1" applyBorder="1" applyAlignment="1" applyProtection="1">
      <alignment horizontal="right" vertical="center" wrapText="1"/>
      <protection locked="0"/>
    </xf>
    <xf numFmtId="0" fontId="5" fillId="0" borderId="3" xfId="0" applyFont="1" applyFill="1" applyBorder="1" applyAlignment="1" applyProtection="1">
      <alignment horizontal="justify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2" fontId="3" fillId="0" borderId="3" xfId="0" applyNumberFormat="1" applyFont="1" applyFill="1" applyBorder="1" applyAlignment="1" applyProtection="1">
      <alignment horizontal="right" vertical="center" wrapText="1"/>
      <protection locked="0"/>
    </xf>
    <xf numFmtId="0" fontId="2" fillId="0" borderId="3" xfId="0" applyFont="1" applyFill="1" applyBorder="1" applyAlignment="1" applyProtection="1">
      <alignment horizontal="left" vertical="center" wrapText="1"/>
      <protection locked="0"/>
    </xf>
    <xf numFmtId="0" fontId="2" fillId="0" borderId="7" xfId="0" applyFont="1" applyFill="1" applyBorder="1" applyAlignment="1" applyProtection="1">
      <alignment horizontal="center" vertical="center"/>
      <protection locked="0"/>
    </xf>
    <xf numFmtId="0" fontId="7" fillId="4" borderId="4" xfId="0" applyFont="1" applyFill="1" applyBorder="1" applyAlignment="1" applyProtection="1">
      <alignment horizontal="center" vertical="center"/>
      <protection locked="0"/>
    </xf>
    <xf numFmtId="0" fontId="7" fillId="4" borderId="8" xfId="0" applyFont="1" applyFill="1" applyBorder="1" applyAlignment="1" applyProtection="1">
      <alignment horizontal="center" vertical="center"/>
      <protection locked="0"/>
    </xf>
    <xf numFmtId="0" fontId="7" fillId="4" borderId="5" xfId="0" applyFont="1" applyFill="1" applyBorder="1" applyAlignment="1" applyProtection="1">
      <alignment horizontal="center" vertical="center"/>
      <protection locked="0"/>
    </xf>
    <xf numFmtId="0" fontId="8" fillId="4" borderId="2" xfId="0" applyFont="1" applyFill="1" applyBorder="1" applyAlignment="1" applyProtection="1">
      <alignment horizontal="center" vertical="center"/>
      <protection locked="0"/>
    </xf>
    <xf numFmtId="0" fontId="7" fillId="4" borderId="2" xfId="0" applyFont="1" applyFill="1" applyBorder="1" applyAlignment="1" applyProtection="1">
      <alignment vertical="center"/>
      <protection locked="0"/>
    </xf>
    <xf numFmtId="2" fontId="7" fillId="4" borderId="2" xfId="0" applyNumberFormat="1" applyFont="1" applyFill="1" applyBorder="1" applyAlignment="1" applyProtection="1">
      <alignment vertical="center"/>
      <protection locked="0"/>
    </xf>
    <xf numFmtId="0" fontId="8" fillId="4" borderId="2" xfId="0" applyFont="1" applyFill="1" applyBorder="1" applyAlignment="1" applyProtection="1">
      <alignment horizontal="left" vertical="center"/>
      <protection locked="0"/>
    </xf>
    <xf numFmtId="0" fontId="9" fillId="0" borderId="2" xfId="0" applyFont="1" applyFill="1" applyBorder="1" applyAlignment="1" applyProtection="1">
      <alignment horizontal="center" vertical="center"/>
      <protection locked="0"/>
    </xf>
    <xf numFmtId="0" fontId="8" fillId="0" borderId="4" xfId="0" applyFont="1" applyFill="1" applyBorder="1" applyAlignment="1" applyProtection="1">
      <alignment horizontal="left" vertical="center"/>
      <protection locked="0"/>
    </xf>
    <xf numFmtId="0" fontId="4" fillId="0" borderId="2" xfId="0" applyFont="1" applyFill="1" applyBorder="1" applyAlignment="1" applyProtection="1">
      <alignment vertical="center"/>
      <protection locked="0"/>
    </xf>
    <xf numFmtId="0" fontId="2" fillId="0" borderId="2" xfId="0" applyFont="1" applyFill="1" applyBorder="1" applyAlignment="1" applyProtection="1">
      <alignment horizontal="right" vertical="center"/>
      <protection locked="0"/>
    </xf>
    <xf numFmtId="0" fontId="10" fillId="0" borderId="2" xfId="0" applyFont="1" applyFill="1" applyBorder="1" applyAlignment="1" applyProtection="1">
      <alignment vertical="center"/>
      <protection locked="0"/>
    </xf>
    <xf numFmtId="0" fontId="7" fillId="3" borderId="4" xfId="0" applyFont="1" applyFill="1" applyBorder="1" applyAlignment="1" applyProtection="1">
      <alignment horizontal="center" vertical="center"/>
      <protection locked="0"/>
    </xf>
    <xf numFmtId="0" fontId="7" fillId="3" borderId="8" xfId="0" applyFont="1" applyFill="1" applyBorder="1" applyAlignment="1" applyProtection="1">
      <alignment horizontal="center" vertical="center"/>
      <protection locked="0"/>
    </xf>
    <xf numFmtId="0" fontId="7" fillId="3" borderId="5" xfId="0" applyFont="1" applyFill="1" applyBorder="1" applyAlignment="1" applyProtection="1">
      <alignment horizontal="center" vertical="center"/>
      <protection locked="0"/>
    </xf>
    <xf numFmtId="0" fontId="4" fillId="3" borderId="4" xfId="0" applyFont="1" applyFill="1" applyBorder="1" applyAlignment="1" applyProtection="1">
      <alignment vertical="center"/>
      <protection locked="0"/>
    </xf>
    <xf numFmtId="2" fontId="3" fillId="3" borderId="4" xfId="0" applyNumberFormat="1" applyFont="1" applyFill="1" applyBorder="1" applyAlignment="1" applyProtection="1">
      <alignment vertical="center"/>
      <protection locked="0"/>
    </xf>
    <xf numFmtId="0" fontId="10" fillId="3" borderId="2" xfId="0" applyFont="1" applyFill="1" applyBorder="1" applyAlignment="1" applyProtection="1">
      <alignment vertical="center"/>
      <protection locked="0"/>
    </xf>
    <xf numFmtId="0" fontId="8" fillId="0" borderId="4" xfId="0" applyFont="1" applyFill="1" applyBorder="1" applyAlignment="1" applyProtection="1">
      <alignment horizontal="center" vertical="center"/>
      <protection locked="0"/>
    </xf>
    <xf numFmtId="0" fontId="8" fillId="0" borderId="8" xfId="0" applyFont="1" applyFill="1" applyBorder="1" applyAlignment="1" applyProtection="1">
      <alignment horizontal="center" vertical="center"/>
      <protection locked="0"/>
    </xf>
    <xf numFmtId="0" fontId="8" fillId="0" borderId="5" xfId="0" applyFont="1" applyFill="1" applyBorder="1" applyAlignment="1" applyProtection="1">
      <alignment horizontal="center" vertical="center"/>
      <protection locked="0"/>
    </xf>
    <xf numFmtId="0" fontId="4" fillId="0" borderId="2" xfId="0" applyFont="1" applyFill="1" applyBorder="1" applyAlignment="1" applyProtection="1">
      <alignment horizontal="right" vertical="center"/>
      <protection locked="0"/>
    </xf>
    <xf numFmtId="10" fontId="3" fillId="0" borderId="2" xfId="11" applyNumberFormat="1" applyFont="1" applyBorder="1" applyProtection="1">
      <alignment vertical="center"/>
      <protection locked="0"/>
    </xf>
    <xf numFmtId="2" fontId="3" fillId="0" borderId="2" xfId="0" applyNumberFormat="1" applyFont="1" applyFill="1" applyBorder="1" applyAlignment="1" applyProtection="1">
      <alignment vertical="center"/>
      <protection locked="0"/>
    </xf>
    <xf numFmtId="0" fontId="6" fillId="0" borderId="2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Border="1" applyAlignment="1" applyProtection="1">
      <alignment vertical="center"/>
      <protection locked="0"/>
    </xf>
    <xf numFmtId="0" fontId="10" fillId="0" borderId="0" xfId="0" applyFont="1" applyFill="1" applyBorder="1" applyAlignment="1" applyProtection="1">
      <alignment horizontal="center" vertical="center"/>
      <protection locked="0"/>
    </xf>
    <xf numFmtId="0" fontId="10" fillId="0" borderId="0" xfId="0" applyFont="1" applyFill="1" applyBorder="1" applyAlignment="1" applyProtection="1">
      <alignment vertical="center"/>
      <protection locked="0"/>
    </xf>
    <xf numFmtId="177" fontId="10" fillId="0" borderId="0" xfId="0" applyNumberFormat="1" applyFont="1" applyFill="1" applyBorder="1" applyAlignment="1" applyProtection="1">
      <alignment vertical="center"/>
      <protection locked="0"/>
    </xf>
    <xf numFmtId="0" fontId="10" fillId="0" borderId="1" xfId="0" applyFont="1" applyFill="1" applyBorder="1" applyAlignment="1" applyProtection="1">
      <alignment horizontal="center" vertical="center"/>
      <protection locked="0"/>
    </xf>
    <xf numFmtId="0" fontId="10" fillId="0" borderId="1" xfId="0" applyFont="1" applyFill="1" applyBorder="1" applyAlignment="1" applyProtection="1">
      <alignment vertical="center"/>
      <protection locked="0"/>
    </xf>
    <xf numFmtId="0" fontId="10" fillId="0" borderId="2" xfId="0" applyFont="1" applyFill="1" applyBorder="1" applyAlignment="1" applyProtection="1">
      <alignment horizontal="center" vertical="center"/>
      <protection locked="0"/>
    </xf>
    <xf numFmtId="2" fontId="10" fillId="0" borderId="2" xfId="0" applyNumberFormat="1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vertical="center"/>
      <protection locked="0"/>
    </xf>
    <xf numFmtId="177" fontId="10" fillId="0" borderId="2" xfId="0" applyNumberFormat="1" applyFont="1" applyFill="1" applyBorder="1" applyAlignment="1" applyProtection="1">
      <alignment vertical="center"/>
      <protection locked="0"/>
    </xf>
    <xf numFmtId="2" fontId="7" fillId="0" borderId="9" xfId="0" applyNumberFormat="1" applyFont="1" applyFill="1" applyBorder="1" applyAlignment="1" applyProtection="1">
      <alignment vertical="center"/>
      <protection locked="0"/>
    </xf>
    <xf numFmtId="177" fontId="4" fillId="0" borderId="0" xfId="0" applyNumberFormat="1" applyFont="1" applyFill="1" applyBorder="1" applyAlignment="1" applyProtection="1">
      <alignment vertical="center"/>
      <protection locked="0"/>
    </xf>
    <xf numFmtId="0" fontId="6" fillId="0" borderId="2" xfId="0" applyFont="1" applyFill="1" applyBorder="1" applyAlignment="1" applyProtection="1">
      <alignment horizontal="center" vertical="center"/>
      <protection locked="0"/>
    </xf>
    <xf numFmtId="0" fontId="11" fillId="0" borderId="2" xfId="0" applyFont="1" applyFill="1" applyBorder="1" applyAlignment="1" applyProtection="1">
      <alignment horizontal="center" vertical="center"/>
      <protection locked="0"/>
    </xf>
    <xf numFmtId="0" fontId="6" fillId="0" borderId="2" xfId="0" applyFont="1" applyFill="1" applyBorder="1" applyAlignment="1" applyProtection="1">
      <alignment horizontal="center" vertical="center" wrapText="1"/>
      <protection locked="0"/>
    </xf>
    <xf numFmtId="10" fontId="3" fillId="0" borderId="9" xfId="11" applyNumberFormat="1" applyFont="1" applyBorder="1" applyProtection="1">
      <alignment vertical="center"/>
      <protection locked="0"/>
    </xf>
    <xf numFmtId="2" fontId="3" fillId="0" borderId="9" xfId="0" applyNumberFormat="1" applyFont="1" applyFill="1" applyBorder="1" applyAlignment="1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workbookViewId="0">
      <selection activeCell="K26" sqref="K26"/>
    </sheetView>
  </sheetViews>
  <sheetFormatPr defaultColWidth="17.5" defaultRowHeight="17" customHeight="1"/>
  <cols>
    <col min="1" max="16384" width="17.5" customWidth="1"/>
  </cols>
  <sheetData>
    <row r="1" customHeight="1" spans="1:13">
      <c r="A1" s="1" t="s">
        <v>0</v>
      </c>
      <c r="B1" s="1"/>
      <c r="C1" s="1"/>
      <c r="D1" s="1"/>
      <c r="E1" s="1"/>
      <c r="F1" s="1"/>
      <c r="G1" s="1"/>
      <c r="H1" s="1"/>
      <c r="I1" s="58"/>
      <c r="J1" s="58"/>
      <c r="K1" s="58"/>
      <c r="L1" s="58"/>
      <c r="M1" s="58"/>
    </row>
    <row r="2" customHeight="1" spans="1:1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58"/>
      <c r="J2" s="58"/>
      <c r="K2" s="58"/>
      <c r="L2" s="58"/>
      <c r="M2" s="58"/>
    </row>
    <row r="3" customHeight="1" spans="1:13">
      <c r="A3" s="4" t="s">
        <v>9</v>
      </c>
      <c r="B3" s="5" t="s">
        <v>10</v>
      </c>
      <c r="C3" s="6"/>
      <c r="D3" s="7"/>
      <c r="E3" s="7"/>
      <c r="F3" s="7"/>
      <c r="G3" s="7"/>
      <c r="H3" s="7"/>
      <c r="I3" s="58"/>
      <c r="J3" s="58"/>
      <c r="K3" s="58"/>
      <c r="L3" s="58"/>
      <c r="M3" s="58"/>
    </row>
    <row r="4" customHeight="1" spans="1:13">
      <c r="A4" s="8"/>
      <c r="B4" s="9">
        <v>1</v>
      </c>
      <c r="C4" s="10" t="s">
        <v>11</v>
      </c>
      <c r="D4" s="11"/>
      <c r="E4" s="12" t="s">
        <v>12</v>
      </c>
      <c r="F4" s="13">
        <v>36</v>
      </c>
      <c r="G4" s="14"/>
      <c r="H4" s="3" t="s">
        <v>13</v>
      </c>
      <c r="I4" s="58"/>
      <c r="J4" s="58"/>
      <c r="K4" s="58"/>
      <c r="L4" s="58"/>
      <c r="M4" s="58"/>
    </row>
    <row r="5" customHeight="1" spans="1:13">
      <c r="A5" s="8"/>
      <c r="B5" s="15"/>
      <c r="C5" s="10" t="s">
        <v>14</v>
      </c>
      <c r="D5" s="12"/>
      <c r="E5" s="16" t="s">
        <v>15</v>
      </c>
      <c r="F5" s="17">
        <f>80*336</f>
        <v>26880</v>
      </c>
      <c r="G5" s="14">
        <f>F5*0.16</f>
        <v>4300.8</v>
      </c>
      <c r="H5" s="18"/>
      <c r="I5" s="58"/>
      <c r="J5" s="58"/>
      <c r="K5" s="58"/>
      <c r="L5" s="58"/>
      <c r="M5" s="58"/>
    </row>
    <row r="6" customHeight="1" spans="1:13">
      <c r="A6" s="8"/>
      <c r="B6" s="19"/>
      <c r="C6" s="10" t="s">
        <v>16</v>
      </c>
      <c r="D6" s="12" t="s">
        <v>17</v>
      </c>
      <c r="E6" s="16" t="s">
        <v>18</v>
      </c>
      <c r="F6" s="17">
        <f>F5/21</f>
        <v>1280</v>
      </c>
      <c r="G6" s="12">
        <f>F5*0.01</f>
        <v>268.8</v>
      </c>
      <c r="H6" s="20"/>
      <c r="I6" s="58"/>
      <c r="J6" s="58"/>
      <c r="K6" s="58"/>
      <c r="L6" s="58"/>
      <c r="M6" s="58"/>
    </row>
    <row r="7" customHeight="1" spans="1:13">
      <c r="A7" s="8"/>
      <c r="B7" s="11">
        <v>2</v>
      </c>
      <c r="C7" s="20" t="s">
        <v>19</v>
      </c>
      <c r="D7" s="12"/>
      <c r="E7" s="16" t="s">
        <v>20</v>
      </c>
      <c r="F7" s="12">
        <v>10</v>
      </c>
      <c r="G7" s="12">
        <f>F7*25</f>
        <v>250</v>
      </c>
      <c r="H7" s="21" t="s">
        <v>21</v>
      </c>
      <c r="I7" s="58"/>
      <c r="J7" s="58"/>
      <c r="K7" s="58"/>
      <c r="L7" s="58"/>
      <c r="M7" s="58"/>
    </row>
    <row r="8" customHeight="1" spans="1:13">
      <c r="A8" s="8"/>
      <c r="B8" s="11">
        <v>3</v>
      </c>
      <c r="C8" s="20" t="s">
        <v>22</v>
      </c>
      <c r="D8" s="12"/>
      <c r="E8" s="16" t="s">
        <v>18</v>
      </c>
      <c r="F8" s="17">
        <v>80</v>
      </c>
      <c r="G8" s="14">
        <f>F8*7.5</f>
        <v>600</v>
      </c>
      <c r="H8" s="22"/>
      <c r="I8" s="58"/>
      <c r="J8" s="58"/>
      <c r="K8" s="58"/>
      <c r="L8" s="58"/>
      <c r="M8" s="58"/>
    </row>
    <row r="9" customHeight="1" spans="1:13">
      <c r="A9" s="8"/>
      <c r="B9" s="11">
        <v>4</v>
      </c>
      <c r="C9" s="10" t="s">
        <v>23</v>
      </c>
      <c r="D9" s="12"/>
      <c r="E9" s="16" t="s">
        <v>18</v>
      </c>
      <c r="F9" s="12">
        <v>2</v>
      </c>
      <c r="G9" s="12">
        <f>F9*20</f>
        <v>40</v>
      </c>
      <c r="H9" s="20"/>
      <c r="I9" s="58"/>
      <c r="J9" s="58"/>
      <c r="K9" s="58"/>
      <c r="L9" s="58"/>
      <c r="M9" s="58"/>
    </row>
    <row r="10" customHeight="1" spans="1:13">
      <c r="A10" s="8"/>
      <c r="B10" s="9">
        <v>5</v>
      </c>
      <c r="C10" s="10" t="s">
        <v>24</v>
      </c>
      <c r="D10" s="12"/>
      <c r="E10" s="16" t="s">
        <v>18</v>
      </c>
      <c r="F10" s="12">
        <v>2</v>
      </c>
      <c r="G10" s="12">
        <f>F10*36</f>
        <v>72</v>
      </c>
      <c r="H10" s="23" t="s">
        <v>25</v>
      </c>
      <c r="I10" s="58"/>
      <c r="J10" s="58"/>
      <c r="K10" s="58"/>
      <c r="L10" s="58"/>
      <c r="M10" s="58"/>
    </row>
    <row r="11" customHeight="1" spans="1:13">
      <c r="A11" s="8"/>
      <c r="B11" s="9">
        <v>6</v>
      </c>
      <c r="C11" s="24" t="s">
        <v>26</v>
      </c>
      <c r="D11" s="25"/>
      <c r="E11" s="26" t="s">
        <v>18</v>
      </c>
      <c r="F11" s="25">
        <v>2</v>
      </c>
      <c r="G11" s="25">
        <v>20</v>
      </c>
      <c r="H11" s="27"/>
      <c r="I11" s="58"/>
      <c r="J11" s="58"/>
      <c r="K11" s="58"/>
      <c r="L11" s="58"/>
      <c r="M11" s="58"/>
    </row>
    <row r="12" customHeight="1" spans="1:13">
      <c r="A12" s="8"/>
      <c r="B12" s="28" t="s">
        <v>27</v>
      </c>
      <c r="C12" s="28"/>
      <c r="D12" s="28"/>
      <c r="E12" s="28"/>
      <c r="F12" s="28"/>
      <c r="G12" s="29">
        <f>SUM(G4:G11)</f>
        <v>5551.6</v>
      </c>
      <c r="H12" s="30" t="s">
        <v>28</v>
      </c>
      <c r="I12" s="58"/>
      <c r="J12" s="59"/>
      <c r="K12" s="60"/>
      <c r="L12" s="61"/>
      <c r="M12" s="58"/>
    </row>
    <row r="13" customHeight="1" spans="1:13">
      <c r="A13" s="8"/>
      <c r="B13" s="5" t="s">
        <v>29</v>
      </c>
      <c r="C13" s="6"/>
      <c r="D13" s="7"/>
      <c r="E13" s="7"/>
      <c r="F13" s="7"/>
      <c r="G13" s="7"/>
      <c r="H13" s="7"/>
      <c r="I13" s="58"/>
      <c r="J13" s="62"/>
      <c r="K13" s="63"/>
      <c r="L13" s="61"/>
      <c r="M13" s="58"/>
    </row>
    <row r="14" customHeight="1" spans="1:13">
      <c r="A14" s="8"/>
      <c r="B14" s="11">
        <v>1</v>
      </c>
      <c r="C14" s="10" t="s">
        <v>30</v>
      </c>
      <c r="D14" s="12"/>
      <c r="E14" s="16" t="s">
        <v>20</v>
      </c>
      <c r="F14" s="12">
        <v>40</v>
      </c>
      <c r="G14" s="12">
        <f>F14*12</f>
        <v>480</v>
      </c>
      <c r="H14" s="23" t="s">
        <v>31</v>
      </c>
      <c r="I14" s="58"/>
      <c r="J14" s="64" t="s">
        <v>32</v>
      </c>
      <c r="K14" s="65">
        <f>F4/0.85*L28*1000</f>
        <v>13082.8235294118</v>
      </c>
      <c r="L14" s="66" t="s">
        <v>33</v>
      </c>
      <c r="M14" s="58"/>
    </row>
    <row r="15" customHeight="1" spans="1:13">
      <c r="A15" s="8"/>
      <c r="B15" s="11">
        <v>2</v>
      </c>
      <c r="C15" s="10" t="s">
        <v>34</v>
      </c>
      <c r="D15" s="12"/>
      <c r="E15" s="16" t="s">
        <v>20</v>
      </c>
      <c r="F15" s="12">
        <v>5</v>
      </c>
      <c r="G15" s="12">
        <f>F15*10</f>
        <v>50</v>
      </c>
      <c r="H15" s="23"/>
      <c r="I15" s="58"/>
      <c r="J15" s="64" t="s">
        <v>35</v>
      </c>
      <c r="K15" s="67">
        <f>F4*L26*1000-K14</f>
        <v>24526.3764705882</v>
      </c>
      <c r="L15" s="43"/>
      <c r="M15" s="58"/>
    </row>
    <row r="16" customHeight="1" spans="1:13">
      <c r="A16" s="8"/>
      <c r="B16" s="3" t="s">
        <v>36</v>
      </c>
      <c r="C16" s="3"/>
      <c r="D16" s="3"/>
      <c r="E16" s="3"/>
      <c r="F16" s="3"/>
      <c r="G16" s="12">
        <f>G14+G15</f>
        <v>530</v>
      </c>
      <c r="H16" s="10" t="s">
        <v>28</v>
      </c>
      <c r="I16" s="58"/>
      <c r="J16" s="64" t="s">
        <v>37</v>
      </c>
      <c r="K16" s="43">
        <f>K15*330</f>
        <v>8093704.23529412</v>
      </c>
      <c r="L16" s="43"/>
      <c r="M16" s="58"/>
    </row>
    <row r="17" customHeight="1" spans="1:13">
      <c r="A17" s="8"/>
      <c r="B17" s="5" t="s">
        <v>38</v>
      </c>
      <c r="C17" s="6"/>
      <c r="D17" s="7"/>
      <c r="E17" s="7"/>
      <c r="F17" s="7"/>
      <c r="G17" s="7"/>
      <c r="H17" s="7"/>
      <c r="I17" s="58"/>
      <c r="J17" s="61"/>
      <c r="K17" s="61"/>
      <c r="L17" s="61"/>
      <c r="M17" s="58"/>
    </row>
    <row r="18" customHeight="1" spans="1:13">
      <c r="A18" s="8"/>
      <c r="B18" s="11">
        <v>1</v>
      </c>
      <c r="C18" s="10" t="s">
        <v>39</v>
      </c>
      <c r="D18" s="12"/>
      <c r="E18" s="16" t="s">
        <v>40</v>
      </c>
      <c r="F18" s="12">
        <v>1</v>
      </c>
      <c r="G18" s="14">
        <f>G12*0.03</f>
        <v>166.548</v>
      </c>
      <c r="H18" s="10" t="s">
        <v>41</v>
      </c>
      <c r="I18" s="58"/>
      <c r="J18" s="58"/>
      <c r="K18" s="58"/>
      <c r="L18" s="58"/>
      <c r="M18" s="58"/>
    </row>
    <row r="19" customHeight="1" spans="1:13">
      <c r="A19" s="8"/>
      <c r="B19" s="11">
        <v>2</v>
      </c>
      <c r="C19" s="10" t="s">
        <v>42</v>
      </c>
      <c r="D19" s="12"/>
      <c r="E19" s="16" t="s">
        <v>40</v>
      </c>
      <c r="F19" s="12">
        <v>1</v>
      </c>
      <c r="G19" s="14">
        <v>20</v>
      </c>
      <c r="H19" s="10" t="s">
        <v>43</v>
      </c>
      <c r="I19" s="58"/>
      <c r="J19" s="58"/>
      <c r="K19" s="61"/>
      <c r="L19" s="58"/>
      <c r="M19" s="58"/>
    </row>
    <row r="20" customHeight="1" spans="1:13">
      <c r="A20" s="8"/>
      <c r="B20" s="11">
        <v>3</v>
      </c>
      <c r="C20" s="10" t="s">
        <v>44</v>
      </c>
      <c r="D20" s="12"/>
      <c r="E20" s="16" t="s">
        <v>40</v>
      </c>
      <c r="F20" s="12">
        <v>1</v>
      </c>
      <c r="G20" s="12">
        <v>50</v>
      </c>
      <c r="H20" s="10" t="s">
        <v>45</v>
      </c>
      <c r="I20" s="58"/>
      <c r="J20" s="58"/>
      <c r="K20" s="58"/>
      <c r="L20" s="58"/>
      <c r="M20" s="58"/>
    </row>
    <row r="21" customHeight="1" spans="1:13">
      <c r="A21" s="8"/>
      <c r="B21" s="11">
        <v>4</v>
      </c>
      <c r="C21" s="10" t="s">
        <v>46</v>
      </c>
      <c r="D21" s="12"/>
      <c r="E21" s="16" t="s">
        <v>40</v>
      </c>
      <c r="F21" s="12">
        <v>1</v>
      </c>
      <c r="G21" s="12">
        <f>7*65*0.03</f>
        <v>13.65</v>
      </c>
      <c r="H21" s="10" t="s">
        <v>47</v>
      </c>
      <c r="I21" s="58"/>
      <c r="J21" s="58"/>
      <c r="K21" s="58"/>
      <c r="L21" s="58"/>
      <c r="M21" s="58"/>
    </row>
    <row r="22" customHeight="1" spans="1:13">
      <c r="A22" s="31"/>
      <c r="B22" s="3" t="s">
        <v>48</v>
      </c>
      <c r="C22" s="3"/>
      <c r="D22" s="3"/>
      <c r="E22" s="3"/>
      <c r="F22" s="3"/>
      <c r="G22" s="14">
        <f>SUM(G18:G21)</f>
        <v>250.198</v>
      </c>
      <c r="H22" s="10" t="s">
        <v>28</v>
      </c>
      <c r="I22" s="58"/>
      <c r="J22" s="58"/>
      <c r="K22" s="58"/>
      <c r="L22" s="58"/>
      <c r="M22" s="58"/>
    </row>
    <row r="23" customHeight="1" spans="1:13">
      <c r="A23" s="32" t="s">
        <v>49</v>
      </c>
      <c r="B23" s="33"/>
      <c r="C23" s="33"/>
      <c r="D23" s="34"/>
      <c r="E23" s="35"/>
      <c r="F23" s="36"/>
      <c r="G23" s="37">
        <f>G12+G16+G22</f>
        <v>6331.798</v>
      </c>
      <c r="H23" s="38" t="s">
        <v>28</v>
      </c>
      <c r="I23" s="68"/>
      <c r="J23" s="69"/>
      <c r="K23" s="58"/>
      <c r="L23" s="58"/>
      <c r="M23" s="58"/>
    </row>
    <row r="24" customHeight="1" spans="1:13">
      <c r="A24" s="39" t="s">
        <v>50</v>
      </c>
      <c r="B24" s="21">
        <v>1</v>
      </c>
      <c r="C24" s="40" t="s">
        <v>51</v>
      </c>
      <c r="D24" s="41"/>
      <c r="E24" s="42" t="s">
        <v>52</v>
      </c>
      <c r="F24" s="41"/>
      <c r="G24" s="41"/>
      <c r="H24" s="41"/>
      <c r="I24" s="68"/>
      <c r="J24" s="70" t="s">
        <v>1</v>
      </c>
      <c r="K24" s="70" t="s">
        <v>53</v>
      </c>
      <c r="L24" s="70" t="s">
        <v>54</v>
      </c>
      <c r="M24" s="58"/>
    </row>
    <row r="25" customHeight="1" spans="1:13">
      <c r="A25" s="39"/>
      <c r="B25" s="21">
        <v>2</v>
      </c>
      <c r="C25" s="40" t="s">
        <v>55</v>
      </c>
      <c r="D25" s="41"/>
      <c r="E25" s="42" t="s">
        <v>52</v>
      </c>
      <c r="F25" s="41"/>
      <c r="G25" s="43"/>
      <c r="H25" s="43"/>
      <c r="I25" s="68"/>
      <c r="J25" s="70" t="s">
        <v>56</v>
      </c>
      <c r="K25" s="71" t="s">
        <v>57</v>
      </c>
      <c r="L25" s="70">
        <v>1.0447</v>
      </c>
      <c r="M25" s="58"/>
    </row>
    <row r="26" customHeight="1" spans="1:13">
      <c r="A26" s="39"/>
      <c r="B26" s="21">
        <v>3</v>
      </c>
      <c r="C26" s="40" t="s">
        <v>58</v>
      </c>
      <c r="D26" s="41"/>
      <c r="E26" s="42" t="s">
        <v>52</v>
      </c>
      <c r="F26" s="41"/>
      <c r="G26" s="14">
        <f>K16/10000</f>
        <v>809.370423529412</v>
      </c>
      <c r="H26" s="10"/>
      <c r="I26" s="68"/>
      <c r="J26" s="72" t="s">
        <v>59</v>
      </c>
      <c r="K26" s="72" t="s">
        <v>60</v>
      </c>
      <c r="L26" s="72">
        <v>1.0447</v>
      </c>
      <c r="M26" s="58"/>
    </row>
    <row r="27" customHeight="1" spans="1:13">
      <c r="A27" s="39"/>
      <c r="B27" s="21">
        <v>4</v>
      </c>
      <c r="C27" s="40" t="s">
        <v>61</v>
      </c>
      <c r="D27" s="41"/>
      <c r="E27" s="42" t="s">
        <v>52</v>
      </c>
      <c r="F27" s="41"/>
      <c r="G27" s="14">
        <f>G26*10</f>
        <v>8093.70423529412</v>
      </c>
      <c r="H27" s="41"/>
      <c r="I27" s="68"/>
      <c r="J27" s="72" t="s">
        <v>62</v>
      </c>
      <c r="K27" s="72" t="s">
        <v>63</v>
      </c>
      <c r="L27" s="72">
        <v>0.6268</v>
      </c>
      <c r="M27" s="58"/>
    </row>
    <row r="28" customHeight="1" spans="1:13">
      <c r="A28" s="39"/>
      <c r="B28" s="21">
        <v>5</v>
      </c>
      <c r="C28" s="40" t="s">
        <v>64</v>
      </c>
      <c r="D28" s="41"/>
      <c r="E28" s="42" t="s">
        <v>52</v>
      </c>
      <c r="F28" s="41"/>
      <c r="G28" s="14">
        <f>G5*0.3</f>
        <v>1290.24</v>
      </c>
      <c r="H28" s="41"/>
      <c r="I28" s="68"/>
      <c r="J28" s="72" t="s">
        <v>65</v>
      </c>
      <c r="K28" s="72" t="s">
        <v>66</v>
      </c>
      <c r="L28" s="72">
        <v>0.3089</v>
      </c>
      <c r="M28" s="58"/>
    </row>
    <row r="29" customHeight="1" spans="1:13">
      <c r="A29" s="44" t="s">
        <v>67</v>
      </c>
      <c r="B29" s="45"/>
      <c r="C29" s="45"/>
      <c r="D29" s="46"/>
      <c r="E29" s="47"/>
      <c r="F29" s="47"/>
      <c r="G29" s="48">
        <f>SUM(G27:G28)+G25*6</f>
        <v>9383.94423529412</v>
      </c>
      <c r="H29" s="49" t="s">
        <v>28</v>
      </c>
      <c r="I29" s="68"/>
      <c r="J29" s="72" t="s">
        <v>68</v>
      </c>
      <c r="K29" s="41"/>
      <c r="L29" s="72">
        <f>L25-L28</f>
        <v>0.7358</v>
      </c>
      <c r="M29" s="58"/>
    </row>
    <row r="30" customHeight="1" spans="1:13">
      <c r="A30" s="50" t="s">
        <v>69</v>
      </c>
      <c r="B30" s="51"/>
      <c r="C30" s="52"/>
      <c r="D30" s="41"/>
      <c r="E30" s="53" t="s">
        <v>70</v>
      </c>
      <c r="F30" s="41"/>
      <c r="G30" s="54">
        <f>G29/G23</f>
        <v>1.4820346819804</v>
      </c>
      <c r="H30" s="41"/>
      <c r="I30" s="73"/>
      <c r="J30" s="72" t="s">
        <v>71</v>
      </c>
      <c r="K30" s="41"/>
      <c r="L30" s="72">
        <f>L26-L28</f>
        <v>0.7358</v>
      </c>
      <c r="M30" s="58"/>
    </row>
    <row r="31" customHeight="1" spans="1:13">
      <c r="A31" s="50" t="s">
        <v>72</v>
      </c>
      <c r="B31" s="51"/>
      <c r="C31" s="52"/>
      <c r="D31" s="41"/>
      <c r="E31" s="53" t="s">
        <v>73</v>
      </c>
      <c r="F31" s="41"/>
      <c r="G31" s="55">
        <f>(G23-G28-G25)/G26</f>
        <v>6.2289871898399</v>
      </c>
      <c r="H31" s="56" t="s">
        <v>74</v>
      </c>
      <c r="I31" s="74"/>
      <c r="J31" s="72" t="s">
        <v>75</v>
      </c>
      <c r="K31" s="72"/>
      <c r="L31" s="72">
        <f>L26-L27</f>
        <v>0.4179</v>
      </c>
      <c r="M31" s="58"/>
    </row>
    <row r="32" customHeight="1" spans="1:13">
      <c r="A32" s="57"/>
      <c r="B32" s="58"/>
      <c r="C32" s="58"/>
      <c r="D32" s="58"/>
      <c r="E32" s="58"/>
      <c r="F32" s="58"/>
      <c r="G32" s="58"/>
      <c r="H32" s="58"/>
      <c r="I32" s="58"/>
      <c r="J32" s="72"/>
      <c r="K32" s="72"/>
      <c r="L32" s="72"/>
      <c r="M32" s="58"/>
    </row>
  </sheetData>
  <mergeCells count="14">
    <mergeCell ref="A1:H1"/>
    <mergeCell ref="B3:C3"/>
    <mergeCell ref="B12:F12"/>
    <mergeCell ref="B13:C13"/>
    <mergeCell ref="B16:F16"/>
    <mergeCell ref="B17:C17"/>
    <mergeCell ref="B22:F22"/>
    <mergeCell ref="A23:D23"/>
    <mergeCell ref="A29:D29"/>
    <mergeCell ref="A30:C30"/>
    <mergeCell ref="A31:C31"/>
    <mergeCell ref="A3:A22"/>
    <mergeCell ref="A24:A28"/>
    <mergeCell ref="B4:B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橘春十三</cp:lastModifiedBy>
  <dcterms:created xsi:type="dcterms:W3CDTF">2023-01-12T07:14:59Z</dcterms:created>
  <dcterms:modified xsi:type="dcterms:W3CDTF">2023-01-12T07:17:48Z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055B93BCC8C24E07801346BC80175765</vt:lpwstr>
  </property>
  <property fmtid="{D5CDD505-2E9C-101B-9397-08002B2CF9AE}" pid="3" name="KSOProductBuildVer">
    <vt:lpwstr>2052-11.1.0.13703</vt:lpwstr>
  </property>
</Properties>
</file>