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3"/>
  <workbookPr/>
  <mc:AlternateContent xmlns:mc="http://schemas.openxmlformats.org/markup-compatibility/2006">
    <mc:Choice Requires="x15">
      <x15ac:absPath xmlns:x15ac="http://schemas.microsoft.com/office/spreadsheetml/2010/11/ac" url="/Users/ecaiyan/Documents/bth/MasterThesis/"/>
    </mc:Choice>
  </mc:AlternateContent>
  <xr:revisionPtr revIDLastSave="0" documentId="13_ncr:1_{19E3FBB6-76EA-624E-AD10-2EEE8A00448F}" xr6:coauthVersionLast="47" xr6:coauthVersionMax="47" xr10:uidLastSave="{00000000-0000-0000-0000-000000000000}"/>
  <bookViews>
    <workbookView xWindow="0" yWindow="620" windowWidth="28800" windowHeight="15740" xr2:uid="{00000000-000D-0000-FFFF-FFFF00000000}"/>
  </bookViews>
  <sheets>
    <sheet name="Maintainability" sheetId="11" r:id="rId1"/>
    <sheet name="Reliability_bugs_KLOC" sheetId="12" r:id="rId2"/>
    <sheet name="Security_vuln_KLOC" sheetId="13" r:id="rId3"/>
    <sheet name="Code_Smells_per_KLOC" sheetId="4" r:id="rId4"/>
    <sheet name="Duplications_percent" sheetId="14" r:id="rId5"/>
    <sheet name="Cyclomatic_Complexity" sheetId="15" r:id="rId6"/>
    <sheet name="Coverage_percent" sheetId="19" r:id="rId7"/>
    <sheet name="Bugs Detected" sheetId="17" r:id="rId8"/>
    <sheet name="Review Time" sheetId="18" r:id="rId9"/>
  </sheets>
  <externalReferences>
    <externalReference r:id="rId10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14" i="18" l="1"/>
  <c r="AE14" i="18"/>
  <c r="AD14" i="18"/>
  <c r="AC14" i="18"/>
  <c r="AF13" i="18"/>
  <c r="AE13" i="18"/>
  <c r="AD13" i="18"/>
  <c r="AC13" i="18"/>
  <c r="AF12" i="18"/>
  <c r="AE12" i="18"/>
  <c r="AD12" i="18"/>
  <c r="AC12" i="18"/>
  <c r="AF11" i="18"/>
  <c r="AE11" i="18"/>
  <c r="AD11" i="18"/>
  <c r="AC11" i="18"/>
  <c r="AF10" i="18"/>
  <c r="AE10" i="18"/>
  <c r="AD10" i="18"/>
  <c r="AC10" i="18"/>
  <c r="AF9" i="18"/>
  <c r="AE9" i="18"/>
  <c r="AD9" i="18"/>
  <c r="AC9" i="18"/>
  <c r="AF8" i="18"/>
  <c r="AE8" i="18"/>
  <c r="AD8" i="18"/>
  <c r="AC8" i="18"/>
  <c r="AF7" i="18"/>
  <c r="AE7" i="18"/>
  <c r="AD7" i="18"/>
  <c r="AC7" i="18"/>
  <c r="AF6" i="18"/>
  <c r="AE6" i="18"/>
  <c r="AD6" i="18"/>
  <c r="AC6" i="18"/>
  <c r="AF5" i="18"/>
  <c r="AE5" i="18"/>
  <c r="AD5" i="18"/>
  <c r="AC5" i="18"/>
  <c r="S21" i="18"/>
  <c r="R21" i="18"/>
  <c r="T20" i="18"/>
  <c r="S20" i="18"/>
  <c r="R20" i="18"/>
  <c r="T18" i="18"/>
  <c r="R18" i="18"/>
  <c r="T17" i="18"/>
  <c r="S17" i="18"/>
  <c r="R16" i="18"/>
  <c r="R15" i="18"/>
  <c r="T14" i="18"/>
  <c r="S13" i="18"/>
  <c r="T12" i="18"/>
  <c r="S12" i="18"/>
  <c r="R12" i="18"/>
  <c r="U8" i="18"/>
  <c r="T8" i="18"/>
  <c r="S8" i="18"/>
  <c r="R8" i="18"/>
  <c r="S18" i="18" s="1"/>
  <c r="U7" i="18"/>
  <c r="T7" i="18"/>
  <c r="S7" i="18"/>
  <c r="T21" i="18" s="1"/>
  <c r="R7" i="18"/>
  <c r="S14" i="18" s="1"/>
  <c r="U6" i="18"/>
  <c r="T6" i="18"/>
  <c r="S6" i="18"/>
  <c r="T19" i="18" s="1"/>
  <c r="R6" i="18"/>
  <c r="R19" i="18" s="1"/>
  <c r="U5" i="18"/>
  <c r="U9" i="18" s="1"/>
  <c r="T5" i="18"/>
  <c r="S5" i="18"/>
  <c r="R5" i="18"/>
  <c r="R17" i="18" s="1"/>
  <c r="U4" i="18"/>
  <c r="T4" i="18"/>
  <c r="T9" i="18" s="1"/>
  <c r="V9" i="18" s="1"/>
  <c r="S4" i="18"/>
  <c r="T13" i="18" s="1"/>
  <c r="R4" i="18"/>
  <c r="R13" i="18" s="1"/>
  <c r="J16" i="18"/>
  <c r="K16" i="18" s="1"/>
  <c r="I16" i="18"/>
  <c r="M10" i="18"/>
  <c r="L10" i="18"/>
  <c r="K10" i="18"/>
  <c r="J10" i="18"/>
  <c r="I10" i="18"/>
  <c r="H10" i="18"/>
  <c r="M9" i="18"/>
  <c r="L9" i="18"/>
  <c r="K9" i="18"/>
  <c r="J9" i="18"/>
  <c r="I9" i="18"/>
  <c r="H9" i="18"/>
  <c r="M8" i="18"/>
  <c r="L8" i="18"/>
  <c r="K8" i="18"/>
  <c r="J8" i="18"/>
  <c r="I8" i="18"/>
  <c r="H8" i="18"/>
  <c r="M7" i="18"/>
  <c r="L7" i="18"/>
  <c r="K7" i="18"/>
  <c r="J7" i="18"/>
  <c r="I7" i="18"/>
  <c r="H7" i="18"/>
  <c r="J14" i="18" s="1"/>
  <c r="M6" i="18"/>
  <c r="I15" i="18" s="1"/>
  <c r="I14" i="18" s="1"/>
  <c r="L6" i="18"/>
  <c r="K6" i="18"/>
  <c r="J6" i="18"/>
  <c r="I6" i="18"/>
  <c r="H6" i="18"/>
  <c r="W9" i="18"/>
  <c r="K14" i="18" l="1"/>
  <c r="N14" i="18"/>
  <c r="J15" i="18"/>
  <c r="K15" i="18" s="1"/>
  <c r="N7" i="18" s="1"/>
  <c r="R14" i="18"/>
  <c r="T16" i="18"/>
  <c r="AA16" i="18" s="1"/>
  <c r="S19" i="18"/>
  <c r="S15" i="18"/>
  <c r="T15" i="18"/>
  <c r="AA15" i="18" s="1"/>
  <c r="S16" i="18"/>
  <c r="U21" i="18"/>
  <c r="Z21" i="18" s="1"/>
  <c r="AA14" i="18"/>
  <c r="AA17" i="18"/>
  <c r="AA20" i="18"/>
  <c r="U12" i="18"/>
  <c r="Z12" i="18" s="1"/>
  <c r="U14" i="18"/>
  <c r="Z14" i="18" s="1"/>
  <c r="U16" i="18"/>
  <c r="Z16" i="18" s="1"/>
  <c r="U18" i="18"/>
  <c r="Z18" i="18" s="1"/>
  <c r="U20" i="18"/>
  <c r="Z20" i="18" s="1"/>
  <c r="AA12" i="18"/>
  <c r="X20" i="18"/>
  <c r="AA18" i="18"/>
  <c r="AA21" i="18"/>
  <c r="X15" i="18"/>
  <c r="AA13" i="18"/>
  <c r="U13" i="18"/>
  <c r="Z13" i="18" s="1"/>
  <c r="U15" i="18"/>
  <c r="Z15" i="18" s="1"/>
  <c r="U17" i="18"/>
  <c r="Z17" i="18" s="1"/>
  <c r="U19" i="18"/>
  <c r="Z19" i="18" s="1"/>
  <c r="AA19" i="18"/>
  <c r="X16" i="18"/>
  <c r="O14" i="18"/>
  <c r="N8" i="18"/>
  <c r="P8" i="18" s="1"/>
  <c r="N6" i="18"/>
  <c r="N10" i="18"/>
  <c r="P10" i="18" s="1"/>
  <c r="P14" i="18"/>
  <c r="L14" i="18"/>
  <c r="M14" i="18" s="1"/>
  <c r="P7" i="18" l="1"/>
  <c r="O7" i="18"/>
  <c r="N9" i="18"/>
  <c r="V13" i="18"/>
  <c r="V17" i="18"/>
  <c r="W14" i="18"/>
  <c r="W21" i="18"/>
  <c r="W20" i="18"/>
  <c r="X14" i="18"/>
  <c r="V12" i="18"/>
  <c r="X17" i="18"/>
  <c r="V16" i="18"/>
  <c r="V18" i="18"/>
  <c r="X13" i="18"/>
  <c r="W15" i="18"/>
  <c r="V14" i="18"/>
  <c r="V19" i="18"/>
  <c r="W19" i="18"/>
  <c r="W12" i="18"/>
  <c r="W13" i="18"/>
  <c r="W18" i="18"/>
  <c r="W17" i="18"/>
  <c r="V15" i="18"/>
  <c r="X12" i="18"/>
  <c r="X18" i="18"/>
  <c r="X21" i="18"/>
  <c r="V21" i="18"/>
  <c r="X19" i="18"/>
  <c r="V20" i="18"/>
  <c r="W16" i="18"/>
  <c r="O6" i="18"/>
  <c r="P6" i="18"/>
  <c r="O8" i="18"/>
  <c r="O10" i="18"/>
  <c r="Y13" i="18"/>
  <c r="Y16" i="18"/>
  <c r="Y15" i="18"/>
  <c r="Y19" i="18"/>
  <c r="Y17" i="18"/>
  <c r="Y18" i="18"/>
  <c r="Y20" i="18"/>
  <c r="Y14" i="18"/>
  <c r="Y12" i="18"/>
  <c r="Y21" i="18"/>
  <c r="P9" i="18" l="1"/>
  <c r="O9" i="18"/>
  <c r="AF15" i="17" l="1"/>
  <c r="AE15" i="17"/>
  <c r="AD15" i="17"/>
  <c r="AC15" i="17"/>
  <c r="AF14" i="17"/>
  <c r="AE14" i="17"/>
  <c r="AD14" i="17"/>
  <c r="AC14" i="17"/>
  <c r="AF13" i="17"/>
  <c r="AE13" i="17"/>
  <c r="AD13" i="17"/>
  <c r="AC13" i="17"/>
  <c r="AF12" i="17"/>
  <c r="AE12" i="17"/>
  <c r="AD12" i="17"/>
  <c r="AC12" i="17"/>
  <c r="AF11" i="17"/>
  <c r="AE11" i="17"/>
  <c r="AD11" i="17"/>
  <c r="AC11" i="17"/>
  <c r="AF10" i="17"/>
  <c r="AE10" i="17"/>
  <c r="AD10" i="17"/>
  <c r="AC10" i="17"/>
  <c r="AF9" i="17"/>
  <c r="AE9" i="17"/>
  <c r="AD9" i="17"/>
  <c r="AC9" i="17"/>
  <c r="AF8" i="17"/>
  <c r="AE8" i="17"/>
  <c r="AD8" i="17"/>
  <c r="AC8" i="17"/>
  <c r="AF7" i="17"/>
  <c r="AE7" i="17"/>
  <c r="AD7" i="17"/>
  <c r="AC7" i="17"/>
  <c r="AF6" i="17"/>
  <c r="AE6" i="17"/>
  <c r="AD6" i="17"/>
  <c r="AC6" i="17"/>
  <c r="S22" i="17"/>
  <c r="R22" i="17"/>
  <c r="S21" i="17"/>
  <c r="R21" i="17"/>
  <c r="S20" i="17"/>
  <c r="R20" i="17"/>
  <c r="S19" i="17"/>
  <c r="R19" i="17"/>
  <c r="S18" i="17"/>
  <c r="R18" i="17"/>
  <c r="S17" i="17"/>
  <c r="R17" i="17"/>
  <c r="S16" i="17"/>
  <c r="R16" i="17"/>
  <c r="S15" i="17"/>
  <c r="R15" i="17"/>
  <c r="S14" i="17"/>
  <c r="R14" i="17"/>
  <c r="S13" i="17"/>
  <c r="R13" i="17"/>
  <c r="U9" i="17"/>
  <c r="T9" i="17"/>
  <c r="S9" i="17"/>
  <c r="R9" i="17"/>
  <c r="U8" i="17"/>
  <c r="T8" i="17"/>
  <c r="S8" i="17"/>
  <c r="R8" i="17"/>
  <c r="U7" i="17"/>
  <c r="T7" i="17"/>
  <c r="S7" i="17"/>
  <c r="T17" i="17" s="1"/>
  <c r="R7" i="17"/>
  <c r="U6" i="17"/>
  <c r="T6" i="17"/>
  <c r="S6" i="17"/>
  <c r="R6" i="17"/>
  <c r="U5" i="17"/>
  <c r="T5" i="17"/>
  <c r="S5" i="17"/>
  <c r="T13" i="17" s="1"/>
  <c r="R5" i="17"/>
  <c r="J17" i="17"/>
  <c r="J16" i="17" s="1"/>
  <c r="I17" i="17"/>
  <c r="J15" i="17"/>
  <c r="M11" i="17"/>
  <c r="L11" i="17"/>
  <c r="K11" i="17"/>
  <c r="J11" i="17"/>
  <c r="I11" i="17"/>
  <c r="H11" i="17"/>
  <c r="M10" i="17"/>
  <c r="L10" i="17"/>
  <c r="K10" i="17"/>
  <c r="J10" i="17"/>
  <c r="I10" i="17"/>
  <c r="H10" i="17"/>
  <c r="M9" i="17"/>
  <c r="L9" i="17"/>
  <c r="K9" i="17"/>
  <c r="J9" i="17"/>
  <c r="I9" i="17"/>
  <c r="H9" i="17"/>
  <c r="M8" i="17"/>
  <c r="L8" i="17"/>
  <c r="K8" i="17"/>
  <c r="J8" i="17"/>
  <c r="I8" i="17"/>
  <c r="H8" i="17"/>
  <c r="M7" i="17"/>
  <c r="L7" i="17"/>
  <c r="K7" i="17"/>
  <c r="J7" i="17"/>
  <c r="I7" i="17"/>
  <c r="H7" i="17"/>
  <c r="AE16" i="19"/>
  <c r="AD16" i="19"/>
  <c r="AC16" i="19"/>
  <c r="AB16" i="19"/>
  <c r="AE15" i="19"/>
  <c r="AD15" i="19"/>
  <c r="AC15" i="19"/>
  <c r="AB15" i="19"/>
  <c r="AE14" i="19"/>
  <c r="AD14" i="19"/>
  <c r="AC14" i="19"/>
  <c r="AB14" i="19"/>
  <c r="AE13" i="19"/>
  <c r="AD13" i="19"/>
  <c r="AC13" i="19"/>
  <c r="AB13" i="19"/>
  <c r="AE12" i="19"/>
  <c r="AD12" i="19"/>
  <c r="AC12" i="19"/>
  <c r="AB12" i="19"/>
  <c r="AE11" i="19"/>
  <c r="AD11" i="19"/>
  <c r="AC11" i="19"/>
  <c r="AB11" i="19"/>
  <c r="AE10" i="19"/>
  <c r="AD10" i="19"/>
  <c r="AC10" i="19"/>
  <c r="AB10" i="19"/>
  <c r="AE9" i="19"/>
  <c r="AD9" i="19"/>
  <c r="AC9" i="19"/>
  <c r="AB9" i="19"/>
  <c r="AE8" i="19"/>
  <c r="AD8" i="19"/>
  <c r="AC8" i="19"/>
  <c r="AB8" i="19"/>
  <c r="AE7" i="19"/>
  <c r="AD7" i="19"/>
  <c r="AC7" i="19"/>
  <c r="AB7" i="19"/>
  <c r="U15" i="19"/>
  <c r="V15" i="19"/>
  <c r="W15" i="19"/>
  <c r="Y15" i="19"/>
  <c r="Z15" i="19"/>
  <c r="U16" i="19"/>
  <c r="V16" i="19"/>
  <c r="W16" i="19"/>
  <c r="Y16" i="19"/>
  <c r="Z16" i="19"/>
  <c r="U17" i="19"/>
  <c r="V17" i="19"/>
  <c r="W17" i="19"/>
  <c r="Y17" i="19"/>
  <c r="Z17" i="19"/>
  <c r="U18" i="19"/>
  <c r="V18" i="19"/>
  <c r="W18" i="19"/>
  <c r="Y18" i="19"/>
  <c r="Z18" i="19"/>
  <c r="U19" i="19"/>
  <c r="V19" i="19"/>
  <c r="W19" i="19"/>
  <c r="Y19" i="19"/>
  <c r="Z19" i="19"/>
  <c r="U20" i="19"/>
  <c r="V20" i="19"/>
  <c r="W20" i="19"/>
  <c r="Y20" i="19"/>
  <c r="Z20" i="19"/>
  <c r="U21" i="19"/>
  <c r="V21" i="19"/>
  <c r="W21" i="19"/>
  <c r="Y21" i="19"/>
  <c r="Z21" i="19"/>
  <c r="U22" i="19"/>
  <c r="V22" i="19"/>
  <c r="W22" i="19"/>
  <c r="Y22" i="19"/>
  <c r="Z22" i="19"/>
  <c r="U23" i="19"/>
  <c r="V23" i="19"/>
  <c r="W23" i="19"/>
  <c r="Y23" i="19"/>
  <c r="Z23" i="19"/>
  <c r="Z14" i="19"/>
  <c r="Y14" i="19"/>
  <c r="W14" i="19"/>
  <c r="V14" i="19"/>
  <c r="U14" i="19"/>
  <c r="T23" i="19"/>
  <c r="S23" i="19"/>
  <c r="R23" i="19"/>
  <c r="Q23" i="19"/>
  <c r="T22" i="19"/>
  <c r="S22" i="19"/>
  <c r="R22" i="19"/>
  <c r="Q22" i="19"/>
  <c r="T21" i="19"/>
  <c r="S21" i="19"/>
  <c r="R21" i="19"/>
  <c r="Q21" i="19"/>
  <c r="T20" i="19"/>
  <c r="S20" i="19"/>
  <c r="R20" i="19"/>
  <c r="Q20" i="19"/>
  <c r="T19" i="19"/>
  <c r="S19" i="19"/>
  <c r="R19" i="19"/>
  <c r="Q19" i="19"/>
  <c r="T18" i="19"/>
  <c r="S18" i="19"/>
  <c r="R18" i="19"/>
  <c r="Q18" i="19"/>
  <c r="T17" i="19"/>
  <c r="S17" i="19"/>
  <c r="R17" i="19"/>
  <c r="Q17" i="19"/>
  <c r="T16" i="19"/>
  <c r="S16" i="19"/>
  <c r="R16" i="19"/>
  <c r="Q16" i="19"/>
  <c r="T15" i="19"/>
  <c r="S15" i="19"/>
  <c r="R15" i="19"/>
  <c r="Q15" i="19"/>
  <c r="T14" i="19"/>
  <c r="S14" i="19"/>
  <c r="R14" i="19"/>
  <c r="Q14" i="19"/>
  <c r="U11" i="19"/>
  <c r="T11" i="19"/>
  <c r="S11" i="19"/>
  <c r="T10" i="19"/>
  <c r="S10" i="19"/>
  <c r="R10" i="19"/>
  <c r="Q10" i="19"/>
  <c r="T9" i="19"/>
  <c r="S9" i="19"/>
  <c r="R9" i="19"/>
  <c r="Q9" i="19"/>
  <c r="T8" i="19"/>
  <c r="S8" i="19"/>
  <c r="R8" i="19"/>
  <c r="Q8" i="19"/>
  <c r="T7" i="19"/>
  <c r="S7" i="19"/>
  <c r="R7" i="19"/>
  <c r="Q7" i="19"/>
  <c r="T6" i="19"/>
  <c r="S6" i="19"/>
  <c r="R6" i="19"/>
  <c r="Q6" i="19"/>
  <c r="J18" i="19"/>
  <c r="I18" i="19"/>
  <c r="H18" i="19"/>
  <c r="H16" i="19" s="1"/>
  <c r="I17" i="19"/>
  <c r="J17" i="19" s="1"/>
  <c r="H17" i="19"/>
  <c r="I16" i="19"/>
  <c r="L12" i="19"/>
  <c r="K12" i="19"/>
  <c r="J12" i="19"/>
  <c r="I12" i="19"/>
  <c r="H12" i="19"/>
  <c r="G12" i="19"/>
  <c r="L11" i="19"/>
  <c r="K11" i="19"/>
  <c r="J11" i="19"/>
  <c r="I11" i="19"/>
  <c r="H11" i="19"/>
  <c r="G11" i="19"/>
  <c r="L10" i="19"/>
  <c r="K10" i="19"/>
  <c r="J10" i="19"/>
  <c r="I10" i="19"/>
  <c r="H10" i="19"/>
  <c r="G10" i="19"/>
  <c r="L9" i="19"/>
  <c r="K9" i="19"/>
  <c r="J9" i="19"/>
  <c r="I9" i="19"/>
  <c r="H9" i="19"/>
  <c r="G9" i="19"/>
  <c r="L8" i="19"/>
  <c r="K8" i="19"/>
  <c r="J8" i="19"/>
  <c r="I8" i="19"/>
  <c r="H8" i="19"/>
  <c r="G8" i="19"/>
  <c r="AF16" i="15"/>
  <c r="AE16" i="15"/>
  <c r="AD16" i="15"/>
  <c r="AC16" i="15"/>
  <c r="AF15" i="15"/>
  <c r="AE15" i="15"/>
  <c r="AD15" i="15"/>
  <c r="AC15" i="15"/>
  <c r="AF14" i="15"/>
  <c r="AE14" i="15"/>
  <c r="AD14" i="15"/>
  <c r="AC14" i="15"/>
  <c r="AF13" i="15"/>
  <c r="AE13" i="15"/>
  <c r="AD13" i="15"/>
  <c r="AC13" i="15"/>
  <c r="AF12" i="15"/>
  <c r="AE12" i="15"/>
  <c r="AD12" i="15"/>
  <c r="AC12" i="15"/>
  <c r="AF11" i="15"/>
  <c r="AE11" i="15"/>
  <c r="AD11" i="15"/>
  <c r="AC11" i="15"/>
  <c r="AF10" i="15"/>
  <c r="AE10" i="15"/>
  <c r="AD10" i="15"/>
  <c r="AC10" i="15"/>
  <c r="AF9" i="15"/>
  <c r="AE9" i="15"/>
  <c r="AD9" i="15"/>
  <c r="AC9" i="15"/>
  <c r="AF8" i="15"/>
  <c r="AE8" i="15"/>
  <c r="AD8" i="15"/>
  <c r="AC8" i="15"/>
  <c r="AF7" i="15"/>
  <c r="AE7" i="15"/>
  <c r="AD7" i="15"/>
  <c r="AC7" i="15"/>
  <c r="V15" i="15"/>
  <c r="W15" i="15"/>
  <c r="X15" i="15"/>
  <c r="Z15" i="15"/>
  <c r="AA15" i="15"/>
  <c r="V16" i="15"/>
  <c r="W16" i="15"/>
  <c r="X16" i="15"/>
  <c r="Z16" i="15"/>
  <c r="AA16" i="15"/>
  <c r="V17" i="15"/>
  <c r="W17" i="15"/>
  <c r="X17" i="15"/>
  <c r="Z17" i="15"/>
  <c r="AA17" i="15"/>
  <c r="V18" i="15"/>
  <c r="W18" i="15"/>
  <c r="X18" i="15"/>
  <c r="Z18" i="15"/>
  <c r="AA18" i="15"/>
  <c r="V19" i="15"/>
  <c r="W19" i="15"/>
  <c r="X19" i="15"/>
  <c r="Z19" i="15"/>
  <c r="AA19" i="15"/>
  <c r="V20" i="15"/>
  <c r="W20" i="15"/>
  <c r="X20" i="15"/>
  <c r="Z20" i="15"/>
  <c r="AA20" i="15"/>
  <c r="V21" i="15"/>
  <c r="W21" i="15"/>
  <c r="X21" i="15"/>
  <c r="Z21" i="15"/>
  <c r="AA21" i="15"/>
  <c r="V22" i="15"/>
  <c r="W22" i="15"/>
  <c r="X22" i="15"/>
  <c r="Z22" i="15"/>
  <c r="AA22" i="15"/>
  <c r="V23" i="15"/>
  <c r="W23" i="15"/>
  <c r="X23" i="15"/>
  <c r="Z23" i="15"/>
  <c r="AA23" i="15"/>
  <c r="AA14" i="15"/>
  <c r="Z14" i="15"/>
  <c r="X14" i="15"/>
  <c r="W14" i="15"/>
  <c r="V14" i="15"/>
  <c r="U23" i="15"/>
  <c r="T23" i="15"/>
  <c r="S23" i="15"/>
  <c r="R23" i="15"/>
  <c r="U22" i="15"/>
  <c r="T22" i="15"/>
  <c r="S22" i="15"/>
  <c r="R22" i="15"/>
  <c r="U21" i="15"/>
  <c r="T21" i="15"/>
  <c r="S21" i="15"/>
  <c r="R21" i="15"/>
  <c r="U20" i="15"/>
  <c r="T20" i="15"/>
  <c r="S20" i="15"/>
  <c r="R20" i="15"/>
  <c r="U19" i="15"/>
  <c r="T19" i="15"/>
  <c r="S19" i="15"/>
  <c r="R19" i="15"/>
  <c r="U18" i="15"/>
  <c r="T18" i="15"/>
  <c r="S18" i="15"/>
  <c r="R18" i="15"/>
  <c r="U17" i="15"/>
  <c r="T17" i="15"/>
  <c r="S17" i="15"/>
  <c r="R17" i="15"/>
  <c r="U16" i="15"/>
  <c r="T16" i="15"/>
  <c r="S16" i="15"/>
  <c r="R16" i="15"/>
  <c r="U15" i="15"/>
  <c r="T15" i="15"/>
  <c r="S15" i="15"/>
  <c r="R15" i="15"/>
  <c r="U14" i="15"/>
  <c r="T14" i="15"/>
  <c r="S14" i="15"/>
  <c r="R14" i="15"/>
  <c r="V11" i="15"/>
  <c r="U11" i="15"/>
  <c r="T11" i="15"/>
  <c r="U10" i="15"/>
  <c r="T10" i="15"/>
  <c r="S10" i="15"/>
  <c r="R10" i="15"/>
  <c r="U9" i="15"/>
  <c r="T9" i="15"/>
  <c r="S9" i="15"/>
  <c r="R9" i="15"/>
  <c r="U8" i="15"/>
  <c r="T8" i="15"/>
  <c r="S8" i="15"/>
  <c r="R8" i="15"/>
  <c r="U7" i="15"/>
  <c r="T7" i="15"/>
  <c r="S7" i="15"/>
  <c r="R7" i="15"/>
  <c r="U6" i="15"/>
  <c r="T6" i="15"/>
  <c r="S6" i="15"/>
  <c r="R6" i="15"/>
  <c r="K18" i="15"/>
  <c r="J18" i="15"/>
  <c r="I18" i="15"/>
  <c r="I16" i="15" s="1"/>
  <c r="J17" i="15"/>
  <c r="K17" i="15" s="1"/>
  <c r="I17" i="15"/>
  <c r="J16" i="15"/>
  <c r="M12" i="15"/>
  <c r="L12" i="15"/>
  <c r="K12" i="15"/>
  <c r="J12" i="15"/>
  <c r="I12" i="15"/>
  <c r="H12" i="15"/>
  <c r="M11" i="15"/>
  <c r="L11" i="15"/>
  <c r="K11" i="15"/>
  <c r="J11" i="15"/>
  <c r="I11" i="15"/>
  <c r="H11" i="15"/>
  <c r="M10" i="15"/>
  <c r="L10" i="15"/>
  <c r="K10" i="15"/>
  <c r="J10" i="15"/>
  <c r="I10" i="15"/>
  <c r="H10" i="15"/>
  <c r="M9" i="15"/>
  <c r="L9" i="15"/>
  <c r="K9" i="15"/>
  <c r="J9" i="15"/>
  <c r="I9" i="15"/>
  <c r="H9" i="15"/>
  <c r="M8" i="15"/>
  <c r="L8" i="15"/>
  <c r="K8" i="15"/>
  <c r="J8" i="15"/>
  <c r="I8" i="15"/>
  <c r="H8" i="15"/>
  <c r="AF15" i="14"/>
  <c r="AE15" i="14"/>
  <c r="AD15" i="14"/>
  <c r="AC15" i="14"/>
  <c r="AF14" i="14"/>
  <c r="AE14" i="14"/>
  <c r="AD14" i="14"/>
  <c r="AC14" i="14"/>
  <c r="AF13" i="14"/>
  <c r="AE13" i="14"/>
  <c r="AD13" i="14"/>
  <c r="AC13" i="14"/>
  <c r="AF12" i="14"/>
  <c r="AE12" i="14"/>
  <c r="AD12" i="14"/>
  <c r="AC12" i="14"/>
  <c r="AF11" i="14"/>
  <c r="AE11" i="14"/>
  <c r="AD11" i="14"/>
  <c r="AC11" i="14"/>
  <c r="AF10" i="14"/>
  <c r="AE10" i="14"/>
  <c r="AD10" i="14"/>
  <c r="AC10" i="14"/>
  <c r="AF9" i="14"/>
  <c r="AE9" i="14"/>
  <c r="AD9" i="14"/>
  <c r="AC9" i="14"/>
  <c r="AF8" i="14"/>
  <c r="AE8" i="14"/>
  <c r="AD8" i="14"/>
  <c r="AC8" i="14"/>
  <c r="AF7" i="14"/>
  <c r="AE7" i="14"/>
  <c r="AD7" i="14"/>
  <c r="AC7" i="14"/>
  <c r="AF6" i="14"/>
  <c r="AE6" i="14"/>
  <c r="AD6" i="14"/>
  <c r="AC6" i="14"/>
  <c r="V14" i="14"/>
  <c r="W14" i="14"/>
  <c r="X14" i="14"/>
  <c r="Z14" i="14"/>
  <c r="AA14" i="14"/>
  <c r="V15" i="14"/>
  <c r="W15" i="14"/>
  <c r="X15" i="14"/>
  <c r="Z15" i="14"/>
  <c r="AA15" i="14"/>
  <c r="V16" i="14"/>
  <c r="W16" i="14"/>
  <c r="X16" i="14"/>
  <c r="Z16" i="14"/>
  <c r="AA16" i="14"/>
  <c r="V17" i="14"/>
  <c r="W17" i="14"/>
  <c r="X17" i="14"/>
  <c r="Z17" i="14"/>
  <c r="AA17" i="14"/>
  <c r="V18" i="14"/>
  <c r="W18" i="14"/>
  <c r="X18" i="14"/>
  <c r="Z18" i="14"/>
  <c r="AA18" i="14"/>
  <c r="V19" i="14"/>
  <c r="W19" i="14"/>
  <c r="X19" i="14"/>
  <c r="Z19" i="14"/>
  <c r="AA19" i="14"/>
  <c r="V20" i="14"/>
  <c r="W20" i="14"/>
  <c r="X20" i="14"/>
  <c r="Z20" i="14"/>
  <c r="AA20" i="14"/>
  <c r="V21" i="14"/>
  <c r="W21" i="14"/>
  <c r="X21" i="14"/>
  <c r="Z21" i="14"/>
  <c r="AA21" i="14"/>
  <c r="V22" i="14"/>
  <c r="W22" i="14"/>
  <c r="X22" i="14"/>
  <c r="Z22" i="14"/>
  <c r="AA22" i="14"/>
  <c r="AA13" i="14"/>
  <c r="Z13" i="14"/>
  <c r="X13" i="14"/>
  <c r="W13" i="14"/>
  <c r="V13" i="14"/>
  <c r="U22" i="14"/>
  <c r="T22" i="14"/>
  <c r="S22" i="14"/>
  <c r="R22" i="14"/>
  <c r="U21" i="14"/>
  <c r="T21" i="14"/>
  <c r="S21" i="14"/>
  <c r="R21" i="14"/>
  <c r="U20" i="14"/>
  <c r="T20" i="14"/>
  <c r="S20" i="14"/>
  <c r="R20" i="14"/>
  <c r="U19" i="14"/>
  <c r="T19" i="14"/>
  <c r="S19" i="14"/>
  <c r="R19" i="14"/>
  <c r="U18" i="14"/>
  <c r="T18" i="14"/>
  <c r="S18" i="14"/>
  <c r="R18" i="14"/>
  <c r="U17" i="14"/>
  <c r="T17" i="14"/>
  <c r="S17" i="14"/>
  <c r="R17" i="14"/>
  <c r="U16" i="14"/>
  <c r="T16" i="14"/>
  <c r="S16" i="14"/>
  <c r="R16" i="14"/>
  <c r="U15" i="14"/>
  <c r="T15" i="14"/>
  <c r="S15" i="14"/>
  <c r="R15" i="14"/>
  <c r="U14" i="14"/>
  <c r="T14" i="14"/>
  <c r="S14" i="14"/>
  <c r="R14" i="14"/>
  <c r="U13" i="14"/>
  <c r="T13" i="14"/>
  <c r="S13" i="14"/>
  <c r="R13" i="14"/>
  <c r="V10" i="14"/>
  <c r="U10" i="14"/>
  <c r="T10" i="14"/>
  <c r="U9" i="14"/>
  <c r="T9" i="14"/>
  <c r="S9" i="14"/>
  <c r="R9" i="14"/>
  <c r="U8" i="14"/>
  <c r="T8" i="14"/>
  <c r="S8" i="14"/>
  <c r="R8" i="14"/>
  <c r="U7" i="14"/>
  <c r="T7" i="14"/>
  <c r="S7" i="14"/>
  <c r="R7" i="14"/>
  <c r="U6" i="14"/>
  <c r="T6" i="14"/>
  <c r="S6" i="14"/>
  <c r="R6" i="14"/>
  <c r="U5" i="14"/>
  <c r="T5" i="14"/>
  <c r="S5" i="14"/>
  <c r="R5" i="14"/>
  <c r="K17" i="14"/>
  <c r="J17" i="14"/>
  <c r="I17" i="14"/>
  <c r="J16" i="14"/>
  <c r="K16" i="14" s="1"/>
  <c r="I16" i="14"/>
  <c r="J15" i="14"/>
  <c r="I15" i="14"/>
  <c r="N15" i="14" s="1"/>
  <c r="M11" i="14"/>
  <c r="L11" i="14"/>
  <c r="K11" i="14"/>
  <c r="J11" i="14"/>
  <c r="I11" i="14"/>
  <c r="H11" i="14"/>
  <c r="M10" i="14"/>
  <c r="L10" i="14"/>
  <c r="K10" i="14"/>
  <c r="J10" i="14"/>
  <c r="I10" i="14"/>
  <c r="H10" i="14"/>
  <c r="M9" i="14"/>
  <c r="L9" i="14"/>
  <c r="K9" i="14"/>
  <c r="J9" i="14"/>
  <c r="I9" i="14"/>
  <c r="H9" i="14"/>
  <c r="M8" i="14"/>
  <c r="L8" i="14"/>
  <c r="K8" i="14"/>
  <c r="J8" i="14"/>
  <c r="I8" i="14"/>
  <c r="H8" i="14"/>
  <c r="M7" i="14"/>
  <c r="L7" i="14"/>
  <c r="K7" i="14"/>
  <c r="J7" i="14"/>
  <c r="I7" i="14"/>
  <c r="H7" i="14"/>
  <c r="AF15" i="4"/>
  <c r="AE15" i="4"/>
  <c r="AD15" i="4"/>
  <c r="AC15" i="4"/>
  <c r="AF14" i="4"/>
  <c r="AE14" i="4"/>
  <c r="AD14" i="4"/>
  <c r="AC14" i="4"/>
  <c r="AF13" i="4"/>
  <c r="AE13" i="4"/>
  <c r="AD13" i="4"/>
  <c r="AC13" i="4"/>
  <c r="AF12" i="4"/>
  <c r="AE12" i="4"/>
  <c r="AD12" i="4"/>
  <c r="AC12" i="4"/>
  <c r="AF11" i="4"/>
  <c r="AE11" i="4"/>
  <c r="AD11" i="4"/>
  <c r="AC11" i="4"/>
  <c r="AF10" i="4"/>
  <c r="AE10" i="4"/>
  <c r="AD10" i="4"/>
  <c r="AC10" i="4"/>
  <c r="AF9" i="4"/>
  <c r="AE9" i="4"/>
  <c r="AD9" i="4"/>
  <c r="AC9" i="4"/>
  <c r="AF8" i="4"/>
  <c r="AE8" i="4"/>
  <c r="AD8" i="4"/>
  <c r="AC8" i="4"/>
  <c r="AF7" i="4"/>
  <c r="AE7" i="4"/>
  <c r="AD7" i="4"/>
  <c r="AC7" i="4"/>
  <c r="AF6" i="4"/>
  <c r="AE6" i="4"/>
  <c r="AD6" i="4"/>
  <c r="AC6" i="4"/>
  <c r="V14" i="4"/>
  <c r="W14" i="4"/>
  <c r="X14" i="4"/>
  <c r="Z14" i="4"/>
  <c r="AA14" i="4"/>
  <c r="V15" i="4"/>
  <c r="W15" i="4"/>
  <c r="X15" i="4"/>
  <c r="Z15" i="4"/>
  <c r="AA15" i="4"/>
  <c r="V16" i="4"/>
  <c r="W16" i="4"/>
  <c r="X16" i="4"/>
  <c r="Z16" i="4"/>
  <c r="AA16" i="4"/>
  <c r="V17" i="4"/>
  <c r="W17" i="4"/>
  <c r="X17" i="4"/>
  <c r="Z17" i="4"/>
  <c r="AA17" i="4"/>
  <c r="V18" i="4"/>
  <c r="W18" i="4"/>
  <c r="X18" i="4"/>
  <c r="Z18" i="4"/>
  <c r="AA18" i="4"/>
  <c r="V19" i="4"/>
  <c r="W19" i="4"/>
  <c r="X19" i="4"/>
  <c r="Z19" i="4"/>
  <c r="AA19" i="4"/>
  <c r="V20" i="4"/>
  <c r="W20" i="4"/>
  <c r="X20" i="4"/>
  <c r="Z20" i="4"/>
  <c r="AA20" i="4"/>
  <c r="V21" i="4"/>
  <c r="W21" i="4"/>
  <c r="X21" i="4"/>
  <c r="Z21" i="4"/>
  <c r="AA21" i="4"/>
  <c r="V22" i="4"/>
  <c r="W22" i="4"/>
  <c r="X22" i="4"/>
  <c r="Z22" i="4"/>
  <c r="AA22" i="4"/>
  <c r="AA13" i="4"/>
  <c r="Z13" i="4"/>
  <c r="X13" i="4"/>
  <c r="W13" i="4"/>
  <c r="V13" i="4"/>
  <c r="U22" i="4"/>
  <c r="T22" i="4"/>
  <c r="S22" i="4"/>
  <c r="R22" i="4"/>
  <c r="U21" i="4"/>
  <c r="T21" i="4"/>
  <c r="S21" i="4"/>
  <c r="R21" i="4"/>
  <c r="U20" i="4"/>
  <c r="T20" i="4"/>
  <c r="S20" i="4"/>
  <c r="R20" i="4"/>
  <c r="U19" i="4"/>
  <c r="T19" i="4"/>
  <c r="S19" i="4"/>
  <c r="R19" i="4"/>
  <c r="U18" i="4"/>
  <c r="T18" i="4"/>
  <c r="S18" i="4"/>
  <c r="R18" i="4"/>
  <c r="U17" i="4"/>
  <c r="T17" i="4"/>
  <c r="S17" i="4"/>
  <c r="R17" i="4"/>
  <c r="U16" i="4"/>
  <c r="T16" i="4"/>
  <c r="S16" i="4"/>
  <c r="R16" i="4"/>
  <c r="U15" i="4"/>
  <c r="T15" i="4"/>
  <c r="S15" i="4"/>
  <c r="R15" i="4"/>
  <c r="U14" i="4"/>
  <c r="T14" i="4"/>
  <c r="S14" i="4"/>
  <c r="R14" i="4"/>
  <c r="U13" i="4"/>
  <c r="T13" i="4"/>
  <c r="S13" i="4"/>
  <c r="R13" i="4"/>
  <c r="V10" i="4"/>
  <c r="U10" i="4"/>
  <c r="T10" i="4"/>
  <c r="U9" i="4"/>
  <c r="T9" i="4"/>
  <c r="S9" i="4"/>
  <c r="R9" i="4"/>
  <c r="U8" i="4"/>
  <c r="T8" i="4"/>
  <c r="S8" i="4"/>
  <c r="R8" i="4"/>
  <c r="U7" i="4"/>
  <c r="T7" i="4"/>
  <c r="S7" i="4"/>
  <c r="R7" i="4"/>
  <c r="U6" i="4"/>
  <c r="T6" i="4"/>
  <c r="S6" i="4"/>
  <c r="R6" i="4"/>
  <c r="U5" i="4"/>
  <c r="T5" i="4"/>
  <c r="S5" i="4"/>
  <c r="R5" i="4"/>
  <c r="K17" i="4"/>
  <c r="J17" i="4"/>
  <c r="I17" i="4"/>
  <c r="I15" i="4" s="1"/>
  <c r="J16" i="4"/>
  <c r="K16" i="4" s="1"/>
  <c r="I16" i="4"/>
  <c r="J15" i="4"/>
  <c r="M11" i="4"/>
  <c r="L11" i="4"/>
  <c r="K11" i="4"/>
  <c r="J11" i="4"/>
  <c r="I11" i="4"/>
  <c r="H11" i="4"/>
  <c r="M10" i="4"/>
  <c r="L10" i="4"/>
  <c r="K10" i="4"/>
  <c r="J10" i="4"/>
  <c r="I10" i="4"/>
  <c r="H10" i="4"/>
  <c r="M9" i="4"/>
  <c r="L9" i="4"/>
  <c r="K9" i="4"/>
  <c r="J9" i="4"/>
  <c r="I9" i="4"/>
  <c r="H9" i="4"/>
  <c r="M8" i="4"/>
  <c r="L8" i="4"/>
  <c r="K8" i="4"/>
  <c r="J8" i="4"/>
  <c r="I8" i="4"/>
  <c r="H8" i="4"/>
  <c r="M7" i="4"/>
  <c r="L7" i="4"/>
  <c r="K7" i="4"/>
  <c r="J7" i="4"/>
  <c r="I7" i="4"/>
  <c r="H7" i="4"/>
  <c r="AE15" i="13"/>
  <c r="AD15" i="13"/>
  <c r="AC15" i="13"/>
  <c r="AB15" i="13"/>
  <c r="AE14" i="13"/>
  <c r="AD14" i="13"/>
  <c r="AC14" i="13"/>
  <c r="AB14" i="13"/>
  <c r="AE13" i="13"/>
  <c r="AD13" i="13"/>
  <c r="AC13" i="13"/>
  <c r="AB13" i="13"/>
  <c r="AE12" i="13"/>
  <c r="AD12" i="13"/>
  <c r="AC12" i="13"/>
  <c r="AB12" i="13"/>
  <c r="AE11" i="13"/>
  <c r="AD11" i="13"/>
  <c r="AC11" i="13"/>
  <c r="AB11" i="13"/>
  <c r="AE10" i="13"/>
  <c r="AD10" i="13"/>
  <c r="AC10" i="13"/>
  <c r="AB10" i="13"/>
  <c r="AE9" i="13"/>
  <c r="AD9" i="13"/>
  <c r="AC9" i="13"/>
  <c r="AB9" i="13"/>
  <c r="AE8" i="13"/>
  <c r="AD8" i="13"/>
  <c r="AC8" i="13"/>
  <c r="AB8" i="13"/>
  <c r="AE7" i="13"/>
  <c r="AD7" i="13"/>
  <c r="AC7" i="13"/>
  <c r="AB7" i="13"/>
  <c r="AE6" i="13"/>
  <c r="AD6" i="13"/>
  <c r="AC6" i="13"/>
  <c r="AB6" i="13"/>
  <c r="U14" i="13"/>
  <c r="V14" i="13"/>
  <c r="W14" i="13"/>
  <c r="Y14" i="13"/>
  <c r="Z14" i="13"/>
  <c r="U15" i="13"/>
  <c r="V15" i="13"/>
  <c r="W15" i="13"/>
  <c r="Y15" i="13"/>
  <c r="Z15" i="13"/>
  <c r="U16" i="13"/>
  <c r="V16" i="13"/>
  <c r="W16" i="13"/>
  <c r="Y16" i="13"/>
  <c r="Z16" i="13"/>
  <c r="U17" i="13"/>
  <c r="V17" i="13"/>
  <c r="W17" i="13"/>
  <c r="Y17" i="13"/>
  <c r="Z17" i="13"/>
  <c r="U18" i="13"/>
  <c r="V18" i="13"/>
  <c r="W18" i="13"/>
  <c r="Y18" i="13"/>
  <c r="Z18" i="13"/>
  <c r="U19" i="13"/>
  <c r="V19" i="13"/>
  <c r="W19" i="13"/>
  <c r="Y19" i="13"/>
  <c r="Z19" i="13"/>
  <c r="U20" i="13"/>
  <c r="V20" i="13"/>
  <c r="W20" i="13"/>
  <c r="Y20" i="13"/>
  <c r="Z20" i="13"/>
  <c r="U21" i="13"/>
  <c r="V21" i="13"/>
  <c r="W21" i="13"/>
  <c r="Y21" i="13"/>
  <c r="Z21" i="13"/>
  <c r="U22" i="13"/>
  <c r="V22" i="13"/>
  <c r="W22" i="13"/>
  <c r="Y22" i="13"/>
  <c r="Z22" i="13"/>
  <c r="Z13" i="13"/>
  <c r="Y13" i="13"/>
  <c r="W13" i="13"/>
  <c r="V13" i="13"/>
  <c r="U13" i="13"/>
  <c r="T22" i="13"/>
  <c r="S22" i="13"/>
  <c r="R22" i="13"/>
  <c r="Q22" i="13"/>
  <c r="T21" i="13"/>
  <c r="S21" i="13"/>
  <c r="R21" i="13"/>
  <c r="Q21" i="13"/>
  <c r="T20" i="13"/>
  <c r="S20" i="13"/>
  <c r="R20" i="13"/>
  <c r="Q20" i="13"/>
  <c r="T19" i="13"/>
  <c r="S19" i="13"/>
  <c r="R19" i="13"/>
  <c r="Q19" i="13"/>
  <c r="T18" i="13"/>
  <c r="S18" i="13"/>
  <c r="R18" i="13"/>
  <c r="Q18" i="13"/>
  <c r="T17" i="13"/>
  <c r="S17" i="13"/>
  <c r="R17" i="13"/>
  <c r="Q17" i="13"/>
  <c r="T16" i="13"/>
  <c r="S16" i="13"/>
  <c r="R16" i="13"/>
  <c r="Q16" i="13"/>
  <c r="T15" i="13"/>
  <c r="S15" i="13"/>
  <c r="R15" i="13"/>
  <c r="Q15" i="13"/>
  <c r="T14" i="13"/>
  <c r="S14" i="13"/>
  <c r="R14" i="13"/>
  <c r="Q14" i="13"/>
  <c r="T13" i="13"/>
  <c r="S13" i="13"/>
  <c r="R13" i="13"/>
  <c r="Q13" i="13"/>
  <c r="U10" i="13"/>
  <c r="T10" i="13"/>
  <c r="S10" i="13"/>
  <c r="T9" i="13"/>
  <c r="S9" i="13"/>
  <c r="R9" i="13"/>
  <c r="Q9" i="13"/>
  <c r="T8" i="13"/>
  <c r="S8" i="13"/>
  <c r="R8" i="13"/>
  <c r="Q8" i="13"/>
  <c r="T7" i="13"/>
  <c r="S7" i="13"/>
  <c r="R7" i="13"/>
  <c r="Q7" i="13"/>
  <c r="T6" i="13"/>
  <c r="S6" i="13"/>
  <c r="R6" i="13"/>
  <c r="Q6" i="13"/>
  <c r="T5" i="13"/>
  <c r="S5" i="13"/>
  <c r="R5" i="13"/>
  <c r="Q5" i="13"/>
  <c r="J17" i="13"/>
  <c r="I17" i="13"/>
  <c r="H17" i="13"/>
  <c r="H15" i="13" s="1"/>
  <c r="I16" i="13"/>
  <c r="J16" i="13" s="1"/>
  <c r="H16" i="13"/>
  <c r="I15" i="13"/>
  <c r="L11" i="13"/>
  <c r="K11" i="13"/>
  <c r="J11" i="13"/>
  <c r="I11" i="13"/>
  <c r="H11" i="13"/>
  <c r="G11" i="13"/>
  <c r="L10" i="13"/>
  <c r="K10" i="13"/>
  <c r="J10" i="13"/>
  <c r="I10" i="13"/>
  <c r="H10" i="13"/>
  <c r="G10" i="13"/>
  <c r="L9" i="13"/>
  <c r="K9" i="13"/>
  <c r="J9" i="13"/>
  <c r="I9" i="13"/>
  <c r="H9" i="13"/>
  <c r="G9" i="13"/>
  <c r="L8" i="13"/>
  <c r="K8" i="13"/>
  <c r="J8" i="13"/>
  <c r="I8" i="13"/>
  <c r="H8" i="13"/>
  <c r="G8" i="13"/>
  <c r="L7" i="13"/>
  <c r="K7" i="13"/>
  <c r="J7" i="13"/>
  <c r="I7" i="13"/>
  <c r="H7" i="13"/>
  <c r="G7" i="13"/>
  <c r="AE16" i="12"/>
  <c r="AD16" i="12"/>
  <c r="AC16" i="12"/>
  <c r="AB16" i="12"/>
  <c r="AE15" i="12"/>
  <c r="AD15" i="12"/>
  <c r="AC15" i="12"/>
  <c r="AB15" i="12"/>
  <c r="AE14" i="12"/>
  <c r="AD14" i="12"/>
  <c r="AC14" i="12"/>
  <c r="AB14" i="12"/>
  <c r="AE13" i="12"/>
  <c r="AD13" i="12"/>
  <c r="AC13" i="12"/>
  <c r="AB13" i="12"/>
  <c r="AE12" i="12"/>
  <c r="AD12" i="12"/>
  <c r="AC12" i="12"/>
  <c r="AB12" i="12"/>
  <c r="AE11" i="12"/>
  <c r="AD11" i="12"/>
  <c r="AC11" i="12"/>
  <c r="AB11" i="12"/>
  <c r="AE10" i="12"/>
  <c r="AD10" i="12"/>
  <c r="AC10" i="12"/>
  <c r="AB10" i="12"/>
  <c r="AE9" i="12"/>
  <c r="AD9" i="12"/>
  <c r="AC9" i="12"/>
  <c r="AB9" i="12"/>
  <c r="AE8" i="12"/>
  <c r="AD8" i="12"/>
  <c r="AC8" i="12"/>
  <c r="AB8" i="12"/>
  <c r="AE7" i="12"/>
  <c r="AD7" i="12"/>
  <c r="AC7" i="12"/>
  <c r="AB7" i="12"/>
  <c r="U15" i="12"/>
  <c r="V15" i="12"/>
  <c r="W15" i="12"/>
  <c r="Y15" i="12"/>
  <c r="Z15" i="12"/>
  <c r="U16" i="12"/>
  <c r="V16" i="12"/>
  <c r="W16" i="12"/>
  <c r="Y16" i="12"/>
  <c r="Z16" i="12"/>
  <c r="U17" i="12"/>
  <c r="V17" i="12"/>
  <c r="W17" i="12"/>
  <c r="Y17" i="12"/>
  <c r="Z17" i="12"/>
  <c r="U18" i="12"/>
  <c r="V18" i="12"/>
  <c r="W18" i="12"/>
  <c r="Y18" i="12"/>
  <c r="Z18" i="12"/>
  <c r="U19" i="12"/>
  <c r="V19" i="12"/>
  <c r="W19" i="12"/>
  <c r="Y19" i="12"/>
  <c r="Z19" i="12"/>
  <c r="U20" i="12"/>
  <c r="V20" i="12"/>
  <c r="W20" i="12"/>
  <c r="Y20" i="12"/>
  <c r="Z20" i="12"/>
  <c r="U21" i="12"/>
  <c r="V21" i="12"/>
  <c r="W21" i="12"/>
  <c r="Y21" i="12"/>
  <c r="Z21" i="12"/>
  <c r="U22" i="12"/>
  <c r="V22" i="12"/>
  <c r="W22" i="12"/>
  <c r="Y22" i="12"/>
  <c r="Z22" i="12"/>
  <c r="U23" i="12"/>
  <c r="V23" i="12"/>
  <c r="W23" i="12"/>
  <c r="Y23" i="12"/>
  <c r="Z23" i="12"/>
  <c r="Z14" i="12"/>
  <c r="Y14" i="12"/>
  <c r="W14" i="12"/>
  <c r="V14" i="12"/>
  <c r="U14" i="12"/>
  <c r="T23" i="12"/>
  <c r="S23" i="12"/>
  <c r="R23" i="12"/>
  <c r="Q23" i="12"/>
  <c r="T22" i="12"/>
  <c r="S22" i="12"/>
  <c r="R22" i="12"/>
  <c r="Q22" i="12"/>
  <c r="T21" i="12"/>
  <c r="S21" i="12"/>
  <c r="R21" i="12"/>
  <c r="Q21" i="12"/>
  <c r="T20" i="12"/>
  <c r="S20" i="12"/>
  <c r="R20" i="12"/>
  <c r="Q20" i="12"/>
  <c r="T19" i="12"/>
  <c r="S19" i="12"/>
  <c r="R19" i="12"/>
  <c r="Q19" i="12"/>
  <c r="T18" i="12"/>
  <c r="S18" i="12"/>
  <c r="R18" i="12"/>
  <c r="Q18" i="12"/>
  <c r="T17" i="12"/>
  <c r="S17" i="12"/>
  <c r="R17" i="12"/>
  <c r="Q17" i="12"/>
  <c r="T16" i="12"/>
  <c r="S16" i="12"/>
  <c r="R16" i="12"/>
  <c r="Q16" i="12"/>
  <c r="T15" i="12"/>
  <c r="S15" i="12"/>
  <c r="R15" i="12"/>
  <c r="Q15" i="12"/>
  <c r="T14" i="12"/>
  <c r="S14" i="12"/>
  <c r="R14" i="12"/>
  <c r="Q14" i="12"/>
  <c r="U11" i="12"/>
  <c r="T11" i="12"/>
  <c r="S11" i="12"/>
  <c r="T10" i="12"/>
  <c r="S10" i="12"/>
  <c r="R10" i="12"/>
  <c r="Q10" i="12"/>
  <c r="T9" i="12"/>
  <c r="S9" i="12"/>
  <c r="R9" i="12"/>
  <c r="Q9" i="12"/>
  <c r="T8" i="12"/>
  <c r="S8" i="12"/>
  <c r="R8" i="12"/>
  <c r="Q8" i="12"/>
  <c r="T7" i="12"/>
  <c r="S7" i="12"/>
  <c r="R7" i="12"/>
  <c r="Q7" i="12"/>
  <c r="T6" i="12"/>
  <c r="S6" i="12"/>
  <c r="R6" i="12"/>
  <c r="Q6" i="12"/>
  <c r="J18" i="12"/>
  <c r="I18" i="12"/>
  <c r="H18" i="12"/>
  <c r="I17" i="12"/>
  <c r="J17" i="12" s="1"/>
  <c r="H17" i="12"/>
  <c r="M16" i="12"/>
  <c r="J16" i="12"/>
  <c r="I16" i="12"/>
  <c r="H16" i="12"/>
  <c r="L12" i="12"/>
  <c r="K12" i="12"/>
  <c r="J12" i="12"/>
  <c r="I12" i="12"/>
  <c r="H12" i="12"/>
  <c r="G12" i="12"/>
  <c r="L11" i="12"/>
  <c r="K11" i="12"/>
  <c r="J11" i="12"/>
  <c r="I11" i="12"/>
  <c r="H11" i="12"/>
  <c r="G11" i="12"/>
  <c r="L10" i="12"/>
  <c r="K10" i="12"/>
  <c r="J10" i="12"/>
  <c r="I10" i="12"/>
  <c r="H10" i="12"/>
  <c r="G10" i="12"/>
  <c r="L9" i="12"/>
  <c r="K9" i="12"/>
  <c r="J9" i="12"/>
  <c r="I9" i="12"/>
  <c r="H9" i="12"/>
  <c r="G9" i="12"/>
  <c r="L8" i="12"/>
  <c r="K8" i="12"/>
  <c r="J8" i="12"/>
  <c r="I8" i="12"/>
  <c r="H8" i="12"/>
  <c r="G8" i="12"/>
  <c r="AE16" i="11"/>
  <c r="AD16" i="11"/>
  <c r="AC16" i="11"/>
  <c r="AB16" i="11"/>
  <c r="AE15" i="11"/>
  <c r="AD15" i="11"/>
  <c r="AC15" i="11"/>
  <c r="AB15" i="11"/>
  <c r="AE14" i="11"/>
  <c r="AD14" i="11"/>
  <c r="AC14" i="11"/>
  <c r="AB14" i="11"/>
  <c r="AE13" i="11"/>
  <c r="AD13" i="11"/>
  <c r="AC13" i="11"/>
  <c r="AB13" i="11"/>
  <c r="AE12" i="11"/>
  <c r="AD12" i="11"/>
  <c r="AC12" i="11"/>
  <c r="AB12" i="11"/>
  <c r="AE11" i="11"/>
  <c r="AD11" i="11"/>
  <c r="AC11" i="11"/>
  <c r="AB11" i="11"/>
  <c r="AE10" i="11"/>
  <c r="AD10" i="11"/>
  <c r="AC10" i="11"/>
  <c r="AB10" i="11"/>
  <c r="AE9" i="11"/>
  <c r="AD9" i="11"/>
  <c r="AC9" i="11"/>
  <c r="AB9" i="11"/>
  <c r="AE8" i="11"/>
  <c r="AD8" i="11"/>
  <c r="AC8" i="11"/>
  <c r="AB8" i="11"/>
  <c r="AE7" i="11"/>
  <c r="AD7" i="11"/>
  <c r="AC7" i="11"/>
  <c r="AB7" i="11"/>
  <c r="U15" i="11"/>
  <c r="V15" i="11"/>
  <c r="W15" i="11"/>
  <c r="Y15" i="11"/>
  <c r="Z15" i="11"/>
  <c r="U16" i="11"/>
  <c r="V16" i="11"/>
  <c r="W16" i="11"/>
  <c r="Y16" i="11"/>
  <c r="Z16" i="11"/>
  <c r="U17" i="11"/>
  <c r="V17" i="11"/>
  <c r="W17" i="11"/>
  <c r="Y17" i="11"/>
  <c r="Z17" i="11"/>
  <c r="U18" i="11"/>
  <c r="V18" i="11"/>
  <c r="W18" i="11"/>
  <c r="Y18" i="11"/>
  <c r="Z18" i="11"/>
  <c r="U19" i="11"/>
  <c r="V19" i="11"/>
  <c r="W19" i="11"/>
  <c r="Y19" i="11"/>
  <c r="Z19" i="11"/>
  <c r="U20" i="11"/>
  <c r="V20" i="11"/>
  <c r="W20" i="11"/>
  <c r="Y20" i="11"/>
  <c r="Z20" i="11"/>
  <c r="U21" i="11"/>
  <c r="V21" i="11"/>
  <c r="W21" i="11"/>
  <c r="Y21" i="11"/>
  <c r="Z21" i="11"/>
  <c r="U22" i="11"/>
  <c r="V22" i="11"/>
  <c r="W22" i="11"/>
  <c r="Y22" i="11"/>
  <c r="Z22" i="11"/>
  <c r="U23" i="11"/>
  <c r="V23" i="11"/>
  <c r="W23" i="11"/>
  <c r="Y23" i="11"/>
  <c r="Z23" i="11"/>
  <c r="Z14" i="11"/>
  <c r="Y14" i="11"/>
  <c r="W14" i="11"/>
  <c r="V14" i="11"/>
  <c r="U14" i="11"/>
  <c r="T23" i="11"/>
  <c r="S23" i="11"/>
  <c r="R23" i="11"/>
  <c r="Q23" i="11"/>
  <c r="T22" i="11"/>
  <c r="S22" i="11"/>
  <c r="R22" i="11"/>
  <c r="Q22" i="11"/>
  <c r="T21" i="11"/>
  <c r="S21" i="11"/>
  <c r="R21" i="11"/>
  <c r="Q21" i="11"/>
  <c r="T20" i="11"/>
  <c r="S20" i="11"/>
  <c r="R20" i="11"/>
  <c r="Q20" i="11"/>
  <c r="T19" i="11"/>
  <c r="S19" i="11"/>
  <c r="R19" i="11"/>
  <c r="Q19" i="11"/>
  <c r="T18" i="11"/>
  <c r="S18" i="11"/>
  <c r="R18" i="11"/>
  <c r="Q18" i="11"/>
  <c r="T17" i="11"/>
  <c r="S17" i="11"/>
  <c r="R17" i="11"/>
  <c r="Q17" i="11"/>
  <c r="T16" i="11"/>
  <c r="S16" i="11"/>
  <c r="R16" i="11"/>
  <c r="Q16" i="11"/>
  <c r="T15" i="11"/>
  <c r="S15" i="11"/>
  <c r="R15" i="11"/>
  <c r="Q15" i="11"/>
  <c r="T14" i="11"/>
  <c r="S14" i="11"/>
  <c r="R14" i="11"/>
  <c r="Q14" i="11"/>
  <c r="U11" i="11"/>
  <c r="T11" i="11"/>
  <c r="S11" i="11"/>
  <c r="T10" i="11"/>
  <c r="S10" i="11"/>
  <c r="R10" i="11"/>
  <c r="Q10" i="11"/>
  <c r="T9" i="11"/>
  <c r="S9" i="11"/>
  <c r="R9" i="11"/>
  <c r="Q9" i="11"/>
  <c r="T8" i="11"/>
  <c r="S8" i="11"/>
  <c r="R8" i="11"/>
  <c r="Q8" i="11"/>
  <c r="T7" i="11"/>
  <c r="S7" i="11"/>
  <c r="R7" i="11"/>
  <c r="Q7" i="11"/>
  <c r="T6" i="11"/>
  <c r="S6" i="11"/>
  <c r="R6" i="11"/>
  <c r="Q6" i="11"/>
  <c r="J18" i="11"/>
  <c r="I18" i="11"/>
  <c r="H18" i="11"/>
  <c r="I17" i="11"/>
  <c r="J17" i="11" s="1"/>
  <c r="H17" i="11"/>
  <c r="I16" i="11"/>
  <c r="H16" i="11"/>
  <c r="J16" i="11" s="1"/>
  <c r="L12" i="11"/>
  <c r="K12" i="11"/>
  <c r="J12" i="11"/>
  <c r="I12" i="11"/>
  <c r="H12" i="11"/>
  <c r="G12" i="11"/>
  <c r="L11" i="11"/>
  <c r="K11" i="11"/>
  <c r="J11" i="11"/>
  <c r="I11" i="11"/>
  <c r="H11" i="11"/>
  <c r="G11" i="11"/>
  <c r="L10" i="11"/>
  <c r="K10" i="11"/>
  <c r="J10" i="11"/>
  <c r="I10" i="11"/>
  <c r="H10" i="11"/>
  <c r="G10" i="11"/>
  <c r="L9" i="11"/>
  <c r="K9" i="11"/>
  <c r="J9" i="11"/>
  <c r="I9" i="11"/>
  <c r="H9" i="11"/>
  <c r="G9" i="11"/>
  <c r="L8" i="11"/>
  <c r="K8" i="11"/>
  <c r="J8" i="11"/>
  <c r="I8" i="11"/>
  <c r="H8" i="11"/>
  <c r="G8" i="11"/>
  <c r="X21" i="19"/>
  <c r="X16" i="19"/>
  <c r="X20" i="19"/>
  <c r="X22" i="19"/>
  <c r="X17" i="19"/>
  <c r="X15" i="19"/>
  <c r="X19" i="19"/>
  <c r="X23" i="19"/>
  <c r="X18" i="19"/>
  <c r="X14" i="19"/>
  <c r="V11" i="19"/>
  <c r="Y16" i="15"/>
  <c r="Y20" i="15"/>
  <c r="Y18" i="15"/>
  <c r="Y15" i="15"/>
  <c r="Y19" i="15"/>
  <c r="Y23" i="15"/>
  <c r="Y22" i="15"/>
  <c r="Y17" i="15"/>
  <c r="Y21" i="15"/>
  <c r="Y14" i="15"/>
  <c r="W11" i="15"/>
  <c r="Y18" i="14"/>
  <c r="Y15" i="14"/>
  <c r="Y19" i="14"/>
  <c r="Y14" i="14"/>
  <c r="Y22" i="14"/>
  <c r="Y21" i="14"/>
  <c r="Y16" i="14"/>
  <c r="Y20" i="14"/>
  <c r="Y17" i="14"/>
  <c r="Y13" i="14"/>
  <c r="W10" i="14"/>
  <c r="Y17" i="4"/>
  <c r="Y15" i="4"/>
  <c r="Y19" i="4"/>
  <c r="Y22" i="4"/>
  <c r="Y21" i="4"/>
  <c r="Y20" i="4"/>
  <c r="Y18" i="4"/>
  <c r="Y14" i="4"/>
  <c r="Y16" i="4"/>
  <c r="Y13" i="4"/>
  <c r="W10" i="4"/>
  <c r="X15" i="13"/>
  <c r="X21" i="13"/>
  <c r="X19" i="13"/>
  <c r="X18" i="13"/>
  <c r="X17" i="13"/>
  <c r="X20" i="13"/>
  <c r="X14" i="13"/>
  <c r="X22" i="13"/>
  <c r="X16" i="13"/>
  <c r="X13" i="13"/>
  <c r="V10" i="13"/>
  <c r="X17" i="12"/>
  <c r="X16" i="12"/>
  <c r="X20" i="12"/>
  <c r="X23" i="12"/>
  <c r="X22" i="12"/>
  <c r="X19" i="12"/>
  <c r="X21" i="12"/>
  <c r="X15" i="12"/>
  <c r="X18" i="12"/>
  <c r="X14" i="12"/>
  <c r="V11" i="12"/>
  <c r="X15" i="11"/>
  <c r="X16" i="11"/>
  <c r="X20" i="11"/>
  <c r="X23" i="11"/>
  <c r="X22" i="11"/>
  <c r="X17" i="11"/>
  <c r="X21" i="11"/>
  <c r="X19" i="11"/>
  <c r="X18" i="11"/>
  <c r="X14" i="11"/>
  <c r="V11" i="11"/>
  <c r="T20" i="17" l="1"/>
  <c r="T14" i="17"/>
  <c r="T21" i="17"/>
  <c r="T10" i="17"/>
  <c r="V10" i="17" s="1"/>
  <c r="I16" i="17"/>
  <c r="K16" i="17" s="1"/>
  <c r="O15" i="17" s="1"/>
  <c r="T15" i="17"/>
  <c r="T18" i="17"/>
  <c r="U10" i="17"/>
  <c r="U18" i="17" s="1"/>
  <c r="K17" i="17"/>
  <c r="T16" i="17"/>
  <c r="T22" i="17"/>
  <c r="T19" i="17"/>
  <c r="M9" i="19"/>
  <c r="M11" i="19"/>
  <c r="O11" i="19" s="1"/>
  <c r="M12" i="19"/>
  <c r="O16" i="19"/>
  <c r="M10" i="19"/>
  <c r="O10" i="19" s="1"/>
  <c r="N16" i="19"/>
  <c r="J16" i="19"/>
  <c r="M16" i="19"/>
  <c r="O9" i="19"/>
  <c r="N9" i="19"/>
  <c r="M8" i="19"/>
  <c r="K16" i="19"/>
  <c r="L16" i="19" s="1"/>
  <c r="N10" i="19"/>
  <c r="N11" i="19"/>
  <c r="N12" i="15"/>
  <c r="P12" i="15" s="1"/>
  <c r="N8" i="15"/>
  <c r="P16" i="15"/>
  <c r="N10" i="15"/>
  <c r="P10" i="15" s="1"/>
  <c r="N9" i="15"/>
  <c r="O9" i="15" s="1"/>
  <c r="O16" i="15"/>
  <c r="N11" i="15"/>
  <c r="P11" i="15" s="1"/>
  <c r="N16" i="15"/>
  <c r="K16" i="15"/>
  <c r="L16" i="15" s="1"/>
  <c r="M16" i="15" s="1"/>
  <c r="O12" i="15"/>
  <c r="N11" i="14"/>
  <c r="P11" i="14" s="1"/>
  <c r="N8" i="14"/>
  <c r="O8" i="14" s="1"/>
  <c r="N9" i="14"/>
  <c r="P9" i="14" s="1"/>
  <c r="N7" i="14"/>
  <c r="P7" i="14" s="1"/>
  <c r="O15" i="14"/>
  <c r="N10" i="14"/>
  <c r="O10" i="14" s="1"/>
  <c r="P15" i="14"/>
  <c r="K15" i="14"/>
  <c r="L15" i="14" s="1"/>
  <c r="M15" i="14" s="1"/>
  <c r="P8" i="14"/>
  <c r="O9" i="14"/>
  <c r="O11" i="14"/>
  <c r="N11" i="4"/>
  <c r="P11" i="4" s="1"/>
  <c r="N7" i="4"/>
  <c r="O7" i="4" s="1"/>
  <c r="N8" i="4"/>
  <c r="P8" i="4" s="1"/>
  <c r="P15" i="4"/>
  <c r="N9" i="4"/>
  <c r="P9" i="4" s="1"/>
  <c r="N10" i="4"/>
  <c r="O10" i="4" s="1"/>
  <c r="O15" i="4"/>
  <c r="N15" i="4"/>
  <c r="K15" i="4"/>
  <c r="L15" i="4" s="1"/>
  <c r="M15" i="4" s="1"/>
  <c r="O11" i="4"/>
  <c r="P7" i="4"/>
  <c r="O8" i="4"/>
  <c r="O9" i="4"/>
  <c r="M11" i="13"/>
  <c r="O11" i="13" s="1"/>
  <c r="N15" i="13"/>
  <c r="O15" i="13"/>
  <c r="M7" i="13"/>
  <c r="N7" i="13" s="1"/>
  <c r="M8" i="13"/>
  <c r="O8" i="13" s="1"/>
  <c r="M9" i="13"/>
  <c r="O9" i="13" s="1"/>
  <c r="M10" i="13"/>
  <c r="O10" i="13" s="1"/>
  <c r="M15" i="13"/>
  <c r="J15" i="13"/>
  <c r="K15" i="13" s="1"/>
  <c r="L15" i="13" s="1"/>
  <c r="N11" i="13"/>
  <c r="M9" i="12"/>
  <c r="O9" i="12" s="1"/>
  <c r="M12" i="12"/>
  <c r="O12" i="12" s="1"/>
  <c r="O16" i="12"/>
  <c r="M10" i="12"/>
  <c r="N10" i="12" s="1"/>
  <c r="M8" i="12"/>
  <c r="N16" i="12"/>
  <c r="M11" i="12"/>
  <c r="O11" i="12" s="1"/>
  <c r="K16" i="12"/>
  <c r="L16" i="12" s="1"/>
  <c r="N9" i="12"/>
  <c r="O10" i="12"/>
  <c r="N12" i="12"/>
  <c r="M9" i="11"/>
  <c r="N9" i="11" s="1"/>
  <c r="M10" i="11"/>
  <c r="O10" i="11" s="1"/>
  <c r="M8" i="11"/>
  <c r="M12" i="11"/>
  <c r="M11" i="11"/>
  <c r="N16" i="11"/>
  <c r="O16" i="11"/>
  <c r="K16" i="11"/>
  <c r="L16" i="11" s="1"/>
  <c r="M16" i="11"/>
  <c r="O9" i="11"/>
  <c r="W10" i="17"/>
  <c r="I15" i="17" l="1"/>
  <c r="K15" i="17" s="1"/>
  <c r="AA13" i="17"/>
  <c r="AA20" i="17"/>
  <c r="AA17" i="17"/>
  <c r="AA18" i="17"/>
  <c r="U20" i="17"/>
  <c r="V20" i="17" s="1"/>
  <c r="U22" i="17"/>
  <c r="V22" i="17" s="1"/>
  <c r="AA15" i="17"/>
  <c r="U13" i="17"/>
  <c r="V13" i="17" s="1"/>
  <c r="U15" i="17"/>
  <c r="X15" i="17" s="1"/>
  <c r="U17" i="17"/>
  <c r="Z17" i="17" s="1"/>
  <c r="U14" i="17"/>
  <c r="W14" i="17" s="1"/>
  <c r="U19" i="17"/>
  <c r="Z19" i="17" s="1"/>
  <c r="AA21" i="17"/>
  <c r="U16" i="17"/>
  <c r="Z16" i="17" s="1"/>
  <c r="U21" i="17"/>
  <c r="Z21" i="17" s="1"/>
  <c r="AA14" i="17"/>
  <c r="N10" i="17"/>
  <c r="P10" i="17" s="1"/>
  <c r="P15" i="17"/>
  <c r="N7" i="17"/>
  <c r="P7" i="17" s="1"/>
  <c r="N15" i="17"/>
  <c r="N8" i="17"/>
  <c r="O8" i="17" s="1"/>
  <c r="N11" i="17"/>
  <c r="P11" i="17" s="1"/>
  <c r="N9" i="17"/>
  <c r="L15" i="17"/>
  <c r="M15" i="17" s="1"/>
  <c r="W15" i="17"/>
  <c r="W17" i="17"/>
  <c r="AA22" i="17"/>
  <c r="AA19" i="17"/>
  <c r="X18" i="17"/>
  <c r="Z18" i="17"/>
  <c r="W18" i="17"/>
  <c r="V18" i="17"/>
  <c r="AA16" i="17"/>
  <c r="O12" i="19"/>
  <c r="N12" i="19"/>
  <c r="O8" i="19"/>
  <c r="N8" i="19"/>
  <c r="O11" i="15"/>
  <c r="O10" i="15"/>
  <c r="P9" i="15"/>
  <c r="P8" i="15"/>
  <c r="O8" i="15"/>
  <c r="P10" i="14"/>
  <c r="O7" i="14"/>
  <c r="P10" i="4"/>
  <c r="N8" i="13"/>
  <c r="N10" i="13"/>
  <c r="N9" i="13"/>
  <c r="O7" i="13"/>
  <c r="N8" i="12"/>
  <c r="O8" i="12"/>
  <c r="N11" i="12"/>
  <c r="O11" i="11"/>
  <c r="N11" i="11"/>
  <c r="O12" i="11"/>
  <c r="N12" i="11"/>
  <c r="N10" i="11"/>
  <c r="N8" i="11"/>
  <c r="O8" i="11"/>
  <c r="Y18" i="17"/>
  <c r="Y20" i="17"/>
  <c r="Y22" i="17"/>
  <c r="Y13" i="17"/>
  <c r="W16" i="17" l="1"/>
  <c r="X22" i="17"/>
  <c r="Z13" i="17"/>
  <c r="W22" i="17"/>
  <c r="Z22" i="17"/>
  <c r="V16" i="17"/>
  <c r="X20" i="17"/>
  <c r="X19" i="17"/>
  <c r="Z20" i="17"/>
  <c r="X21" i="17"/>
  <c r="W20" i="17"/>
  <c r="W19" i="17"/>
  <c r="X13" i="17"/>
  <c r="V19" i="17"/>
  <c r="Z14" i="17"/>
  <c r="O7" i="17"/>
  <c r="X14" i="17"/>
  <c r="X17" i="17"/>
  <c r="V14" i="17"/>
  <c r="V17" i="17"/>
  <c r="O10" i="17"/>
  <c r="V15" i="17"/>
  <c r="W13" i="17"/>
  <c r="Z15" i="17"/>
  <c r="W21" i="17"/>
  <c r="X16" i="17"/>
  <c r="V21" i="17"/>
  <c r="O11" i="17"/>
  <c r="P8" i="17"/>
  <c r="P9" i="17"/>
  <c r="O9" i="17"/>
  <c r="Y16" i="17"/>
  <c r="Y19" i="17"/>
  <c r="Y14" i="17"/>
  <c r="Y17" i="17"/>
  <c r="Y15" i="17"/>
  <c r="Y21" i="17"/>
</calcChain>
</file>

<file path=xl/sharedStrings.xml><?xml version="1.0" encoding="utf-8"?>
<sst xmlns="http://schemas.openxmlformats.org/spreadsheetml/2006/main" count="1022" uniqueCount="170">
  <si>
    <t>Traditional</t>
  </si>
  <si>
    <t>Codeium</t>
  </si>
  <si>
    <t>Copilot</t>
  </si>
  <si>
    <t>Claude Code</t>
  </si>
  <si>
    <t>Cursor</t>
  </si>
  <si>
    <t>Anova: Single Factor</t>
  </si>
  <si>
    <t>SUMMARY</t>
  </si>
  <si>
    <t>Groups</t>
  </si>
  <si>
    <t>Count</t>
  </si>
  <si>
    <t>Sum</t>
  </si>
  <si>
    <t>Average</t>
  </si>
  <si>
    <t>Variance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</si>
  <si>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</si>
  <si>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</si>
  <si>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</si>
  <si>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</si>
  <si>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</si>
  <si>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</si>
  <si>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</si>
  <si>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</si>
  <si>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Between Groups</t>
  </si>
  <si>
    <t>Within Groups</t>
  </si>
  <si>
    <t>Total</t>
  </si>
  <si>
    <t>ANOVA: Single Factor</t>
  </si>
  <si>
    <t>DESCRIPTION</t>
  </si>
  <si>
    <t>Alpha</t>
  </si>
  <si>
    <t>Group</t>
  </si>
  <si>
    <t>Mean</t>
  </si>
  <si>
    <t>Std Err</t>
  </si>
  <si>
    <t>Lower</t>
  </si>
  <si>
    <t>Upper</t>
  </si>
  <si>
    <t>Sources</t>
  </si>
  <si>
    <t>P value</t>
  </si>
  <si>
    <t>Eta-sq</t>
  </si>
  <si>
    <t>RMSSE</t>
  </si>
  <si>
    <t>Omega Sq</t>
  </si>
  <si>
    <t>TUKEY HSD/KRAMER</t>
  </si>
  <si>
    <t>alpha</t>
  </si>
  <si>
    <t>group</t>
  </si>
  <si>
    <t>mean</t>
  </si>
  <si>
    <t>n</t>
  </si>
  <si>
    <t>ss</t>
  </si>
  <si>
    <t>q-crit</t>
  </si>
  <si>
    <t>Q TEST</t>
  </si>
  <si>
    <t>group 1</t>
  </si>
  <si>
    <t>group 2</t>
  </si>
  <si>
    <t>std err</t>
  </si>
  <si>
    <t>q-stat</t>
  </si>
  <si>
    <t>lower</t>
  </si>
  <si>
    <t>upper</t>
  </si>
  <si>
    <t>p-value</t>
  </si>
  <si>
    <t>mean-crit</t>
  </si>
  <si>
    <t>Cohen d</t>
  </si>
  <si>
    <t>Pairwise t tests</t>
  </si>
  <si>
    <t>4.32</t>
  </si>
  <si>
    <t>0.44</t>
  </si>
  <si>
    <t>0.62</t>
  </si>
  <si>
    <t>4.05</t>
  </si>
  <si>
    <t>6.97</t>
  </si>
  <si>
    <t>6.47</t>
  </si>
  <si>
    <t>Windsurf</t>
  </si>
  <si>
    <t>Comparison</t>
  </si>
  <si>
    <t>Mean Diff</t>
  </si>
  <si>
    <t>&gt; 1.26?</t>
  </si>
  <si>
    <t>Significant?</t>
  </si>
  <si>
    <t>Traditional – Windsurf</t>
  </si>
  <si>
    <t>11.03</t>
  </si>
  <si>
    <t>✅</t>
  </si>
  <si>
    <t>Yes</t>
  </si>
  <si>
    <t>Traditional – Copilot</t>
  </si>
  <si>
    <t>12.31</t>
  </si>
  <si>
    <t>Traditional – Claude Code</t>
  </si>
  <si>
    <t>10.77</t>
  </si>
  <si>
    <t>Traditional – Cursor</t>
  </si>
  <si>
    <t>12.04</t>
  </si>
  <si>
    <t>Windsurf – Copilot</t>
  </si>
  <si>
    <t>1.28</t>
  </si>
  <si>
    <t>Yes (barely)</t>
  </si>
  <si>
    <t>Windsurf – Claude Code</t>
  </si>
  <si>
    <t>0.26</t>
  </si>
  <si>
    <t>❌</t>
  </si>
  <si>
    <t>No</t>
  </si>
  <si>
    <t>Windsurf – Cursor</t>
  </si>
  <si>
    <t>1.01</t>
  </si>
  <si>
    <t>Copilot – Claude Code</t>
  </si>
  <si>
    <t>1.54</t>
  </si>
  <si>
    <t>Copilot – Cursor</t>
  </si>
  <si>
    <t>0.27</t>
  </si>
  <si>
    <t>Claude Code – Cursor</t>
  </si>
  <si>
    <t>1.27</t>
  </si>
  <si>
    <t>Yes (on threshold)</t>
  </si>
  <si>
    <t>&gt; 0.56?</t>
  </si>
  <si>
    <t>6.13</t>
  </si>
  <si>
    <t>6.57</t>
  </si>
  <si>
    <t>0.84</t>
  </si>
  <si>
    <t>0.34</t>
  </si>
  <si>
    <t>0.40</t>
  </si>
  <si>
    <t>0.50</t>
  </si>
  <si>
    <t>0.10</t>
  </si>
  <si>
    <t>Traditional–Windsurf</t>
  </si>
  <si>
    <t>3.70</t>
  </si>
  <si>
    <t>Traditional–Copilot</t>
  </si>
  <si>
    <t>Traditional–Claude Code</t>
  </si>
  <si>
    <t>Traditional–Cursor</t>
  </si>
  <si>
    <t>3.64</t>
  </si>
  <si>
    <t>Windsurf–Copilot</t>
  </si>
  <si>
    <t>0.35</t>
  </si>
  <si>
    <t>Windsurf–Claude Code</t>
  </si>
  <si>
    <t>Windsurf–Cursor</t>
  </si>
  <si>
    <t>0.07</t>
  </si>
  <si>
    <t>Copilot–Claude Code</t>
  </si>
  <si>
    <t>Copilot–Cursor</t>
  </si>
  <si>
    <t>0.42</t>
  </si>
  <si>
    <t>Claude Code–Cursor</t>
  </si>
  <si>
    <t>0.69</t>
  </si>
  <si>
    <t>&gt; 0.091?</t>
  </si>
  <si>
    <t>3.9647</t>
  </si>
  <si>
    <t>4.1317</t>
  </si>
  <si>
    <t>4.3543</t>
  </si>
  <si>
    <t>3.9487</t>
  </si>
  <si>
    <t>0.1670</t>
  </si>
  <si>
    <t>0.3897</t>
  </si>
  <si>
    <t>0.0160</t>
  </si>
  <si>
    <t>0.2227</t>
  </si>
  <si>
    <t>0.1830</t>
  </si>
  <si>
    <t>0.4057</t>
  </si>
  <si>
    <t>&gt; 0.127?</t>
  </si>
  <si>
    <t>2.4140</t>
  </si>
  <si>
    <t>2.5190</t>
  </si>
  <si>
    <t>2.7090</t>
  </si>
  <si>
    <t>2.3013</t>
  </si>
  <si>
    <t>0.1050</t>
  </si>
  <si>
    <t>0.2950</t>
  </si>
  <si>
    <t>0.1130</t>
  </si>
  <si>
    <t>0.1900</t>
  </si>
  <si>
    <t>0.2177</t>
  </si>
  <si>
    <t>0.4077</t>
  </si>
  <si>
    <t>&gt; 0.007?</t>
  </si>
  <si>
    <t>0.0617</t>
  </si>
  <si>
    <t>0.0680</t>
  </si>
  <si>
    <t>0.0700</t>
  </si>
  <si>
    <t>0.0063</t>
  </si>
  <si>
    <t>0.0083</t>
  </si>
  <si>
    <t>0.0000</t>
  </si>
  <si>
    <t>0.0020</t>
  </si>
  <si>
    <t>&gt; 0.0054?</t>
  </si>
  <si>
    <t>0.1543</t>
  </si>
  <si>
    <t>0.1740</t>
  </si>
  <si>
    <t>0.1803</t>
  </si>
  <si>
    <t>0.1597</t>
  </si>
  <si>
    <t>0.0197</t>
  </si>
  <si>
    <t>0.0260</t>
  </si>
  <si>
    <t>0.0053</t>
  </si>
  <si>
    <t>0.0143</t>
  </si>
  <si>
    <t>0.0207</t>
  </si>
  <si>
    <t>&gt; 0.041?</t>
  </si>
  <si>
    <t>Traditional–Codeium</t>
  </si>
  <si>
    <t>1.3193</t>
  </si>
  <si>
    <t>1.3673</t>
  </si>
  <si>
    <t>1.4043</t>
  </si>
  <si>
    <t>1.3060</t>
  </si>
  <si>
    <t>Codeium–Copilot</t>
  </si>
  <si>
    <t>0.0480</t>
  </si>
  <si>
    <t>Codeium–Claude Code</t>
  </si>
  <si>
    <t>0.0850</t>
  </si>
  <si>
    <t>Codeium–Cursor</t>
  </si>
  <si>
    <t>0.0133</t>
  </si>
  <si>
    <t>0.0370</t>
  </si>
  <si>
    <t>0.0613</t>
  </si>
  <si>
    <t>0.0983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</si>
</sst>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4" xfId="0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Border="1"/>
    <xf numFmtId="0" fontId="3" fillId="0" borderId="0" xfId="0" applyFont="1"/>
    <xf numFmtId="0" fontId="3" fillId="0" borderId="0" xfId="0" applyFont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/>
    <xf numFmtId="0" fontId="0" fillId="0" borderId="2" xfId="0" applyFill="1" applyBorder="1" applyAlignment="1"/>
    <xf numFmtId="0" fontId="2" fillId="0" borderId="3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ecaiyan/Downloads/XRealStats-Mac.xlam" TargetMode="External"/><Relationship Id="rId1" Type="http://schemas.openxmlformats.org/officeDocument/2006/relationships/externalLinkPath" Target="/Users/ecaiyan/Downloads/XRealStats-Mac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fig"/>
      <sheetName val="Wilcoxon Table"/>
      <sheetName val="Mann Table"/>
      <sheetName val="RSign Table"/>
      <sheetName val="Runs Table"/>
      <sheetName val="KS Table"/>
      <sheetName val="KS2 Table"/>
      <sheetName val="Lil Table"/>
      <sheetName val="AD Table"/>
      <sheetName val="AD2 Table"/>
      <sheetName val="SW Table"/>
      <sheetName val="Stud. Q Table"/>
      <sheetName val="Stud. Q Table 2"/>
      <sheetName val="Sp Rho Table"/>
      <sheetName val="Ken Tau Table"/>
      <sheetName val="Durbin Table"/>
      <sheetName val="Dunnett Table"/>
      <sheetName val="Dunnett 1"/>
      <sheetName val="Kendall Tc"/>
      <sheetName val="Kendall u"/>
      <sheetName val="Page Table"/>
      <sheetName val="Prime"/>
      <sheetName val="MSSD"/>
      <sheetName val="Dict"/>
      <sheetName val="ADict"/>
      <sheetName val="L4 2"/>
      <sheetName val="L8 2"/>
      <sheetName val="L8 42"/>
      <sheetName val="L9 3"/>
      <sheetName val="L12 2"/>
      <sheetName val="L16 2"/>
      <sheetName val="L16 4"/>
      <sheetName val="L16 42a"/>
      <sheetName val="L18 23"/>
      <sheetName val="L18 63"/>
      <sheetName val="L25 5"/>
      <sheetName val="L27 3"/>
      <sheetName val="L32 2"/>
      <sheetName val="L32 24"/>
      <sheetName val="L36 23a"/>
      <sheetName val="L36 23b"/>
      <sheetName val="L50 25"/>
      <sheetName val="L54 23"/>
      <sheetName val="L64 4"/>
      <sheetName val="T2"/>
      <sheetName val="T3"/>
      <sheetName val="T4"/>
    </sheetNames>
    <definedNames>
      <definedName name="QCRIT"/>
      <definedName name="QDIST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95298-8B2A-AD47-B04F-68E8481E8CD4}">
  <dimension ref="A1:AJ48"/>
  <sheetViews>
    <sheetView tabSelected="1" topLeftCell="Q1" workbookViewId="0">
      <selection activeCell="AG4" sqref="AG4:AJ14"/>
    </sheetView>
  </sheetViews>
  <sheetFormatPr baseColWidth="10" defaultRowHeight="15" x14ac:dyDescent="0.2"/>
  <cols>
    <col min="1" max="1" width="9.5" bestFit="1" customWidth="1"/>
    <col min="2" max="2" width="8.1640625" bestFit="1" customWidth="1"/>
    <col min="3" max="3" width="6.83203125" bestFit="1" customWidth="1"/>
    <col min="5" max="5" width="6.1640625" bestFit="1" customWidth="1"/>
    <col min="8" max="8" width="16.6640625" bestFit="1" customWidth="1"/>
    <col min="33" max="33" width="19.6640625" bestFit="1" customWidth="1"/>
    <col min="34" max="34" width="8.6640625" bestFit="1" customWidth="1"/>
    <col min="35" max="35" width="7.6640625" bestFit="1" customWidth="1"/>
    <col min="36" max="36" width="10" bestFit="1" customWidth="1"/>
  </cols>
  <sheetData>
    <row r="1" spans="1:36" x14ac:dyDescent="0.2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</row>
    <row r="2" spans="1:36" x14ac:dyDescent="0.2">
      <c r="A2">
        <v>3.23</v>
      </c>
      <c r="B2">
        <v>4.4000000000000004</v>
      </c>
      <c r="C2">
        <v>4.58</v>
      </c>
      <c r="D2">
        <v>4.5599999999999996</v>
      </c>
      <c r="E2">
        <v>4.49</v>
      </c>
    </row>
    <row r="3" spans="1:36" x14ac:dyDescent="0.2">
      <c r="A3">
        <v>3.19</v>
      </c>
      <c r="B3">
        <v>4.63</v>
      </c>
      <c r="C3">
        <v>4.5999999999999996</v>
      </c>
      <c r="D3">
        <v>4.58</v>
      </c>
      <c r="E3">
        <v>4.47</v>
      </c>
    </row>
    <row r="4" spans="1:36" ht="16" thickBot="1" x14ac:dyDescent="0.25">
      <c r="A4">
        <v>3.24</v>
      </c>
      <c r="B4">
        <v>4.54</v>
      </c>
      <c r="C4">
        <v>4.47</v>
      </c>
      <c r="D4">
        <v>4.6500000000000004</v>
      </c>
      <c r="E4">
        <v>4.4400000000000004</v>
      </c>
      <c r="G4" t="s">
        <v>23</v>
      </c>
      <c r="Q4" t="s">
        <v>36</v>
      </c>
      <c r="T4" t="s">
        <v>37</v>
      </c>
      <c r="U4">
        <v>0.05</v>
      </c>
      <c r="AB4" t="s">
        <v>53</v>
      </c>
      <c r="AG4" s="8" t="s">
        <v>61</v>
      </c>
      <c r="AH4" s="8" t="s">
        <v>62</v>
      </c>
      <c r="AI4" s="8" t="s">
        <v>155</v>
      </c>
      <c r="AJ4" s="8" t="s">
        <v>64</v>
      </c>
    </row>
    <row r="5" spans="1:36" ht="17" thickTop="1" thickBot="1" x14ac:dyDescent="0.25">
      <c r="A5">
        <v>3.3</v>
      </c>
      <c r="B5">
        <v>4.4800000000000004</v>
      </c>
      <c r="C5">
        <v>4.54</v>
      </c>
      <c r="D5">
        <v>4.63</v>
      </c>
      <c r="E5">
        <v>4.41</v>
      </c>
      <c r="Q5" s="2" t="s">
        <v>38</v>
      </c>
      <c r="R5" s="2" t="s">
        <v>39</v>
      </c>
      <c r="S5" s="2" t="s">
        <v>40</v>
      </c>
      <c r="T5" s="2" t="s">
        <v>41</v>
      </c>
      <c r="U5" s="2" t="s">
        <v>15</v>
      </c>
      <c r="V5" s="2" t="s">
        <v>42</v>
      </c>
      <c r="AG5" t="s">
        <v>156</v>
      </c>
      <c r="AH5" t="s">
        <v>157</v>
      </c>
      <c r="AI5" t="s">
        <v>67</v>
      </c>
      <c r="AJ5" t="s">
        <v>68</v>
      </c>
    </row>
    <row r="6" spans="1:36" ht="17" thickTop="1" thickBot="1" x14ac:dyDescent="0.25">
      <c r="A6">
        <v>3.19</v>
      </c>
      <c r="B6">
        <v>4.59</v>
      </c>
      <c r="C6">
        <v>4.6100000000000003</v>
      </c>
      <c r="D6">
        <v>4.49</v>
      </c>
      <c r="E6">
        <v>4.57</v>
      </c>
      <c r="G6" t="s">
        <v>24</v>
      </c>
      <c r="L6" t="s">
        <v>25</v>
      </c>
      <c r="M6">
        <v>0.05</v>
      </c>
      <c r="Q6" t="str">
        <f>A1</f>
        <v>Traditional</v>
      </c>
      <c r="R6">
        <f>AVERAGE(A2:A31)</f>
        <v>3.188333333333333</v>
      </c>
      <c r="S6">
        <f>COUNT(A2:A31)</f>
        <v>30</v>
      </c>
      <c r="T6">
        <f>DEVSQ(A2:A31)</f>
        <v>9.3616666666666681E-2</v>
      </c>
      <c r="AB6" s="2" t="s">
        <v>44</v>
      </c>
      <c r="AC6" s="2" t="s">
        <v>45</v>
      </c>
      <c r="AD6" s="2" t="s">
        <v>50</v>
      </c>
      <c r="AE6" s="2" t="s">
        <v>39</v>
      </c>
      <c r="AG6" t="s">
        <v>101</v>
      </c>
      <c r="AH6" t="s">
        <v>158</v>
      </c>
      <c r="AI6" t="s">
        <v>67</v>
      </c>
      <c r="AJ6" t="s">
        <v>68</v>
      </c>
    </row>
    <row r="7" spans="1:36" ht="16" thickTop="1" x14ac:dyDescent="0.2">
      <c r="A7">
        <v>3.19</v>
      </c>
      <c r="B7">
        <v>4.46</v>
      </c>
      <c r="C7">
        <v>4.5199999999999996</v>
      </c>
      <c r="D7">
        <v>4.53</v>
      </c>
      <c r="E7">
        <v>4.6100000000000003</v>
      </c>
      <c r="G7" s="2" t="s">
        <v>26</v>
      </c>
      <c r="H7" s="2" t="s">
        <v>8</v>
      </c>
      <c r="I7" s="2" t="s">
        <v>9</v>
      </c>
      <c r="J7" s="2" t="s">
        <v>27</v>
      </c>
      <c r="K7" s="2" t="s">
        <v>11</v>
      </c>
      <c r="L7" s="2" t="s">
        <v>14</v>
      </c>
      <c r="M7" s="2" t="s">
        <v>28</v>
      </c>
      <c r="N7" s="2" t="s">
        <v>29</v>
      </c>
      <c r="O7" s="2" t="s">
        <v>30</v>
      </c>
      <c r="Q7" t="str">
        <f>B1</f>
        <v>Codeium</v>
      </c>
      <c r="R7">
        <f>AVERAGE(B2:B31)</f>
        <v>4.5076666666666654</v>
      </c>
      <c r="S7">
        <f>COUNT(B2:B31)</f>
        <v>30</v>
      </c>
      <c r="T7">
        <f>DEVSQ(B2:B31)</f>
        <v>0.15173666666666649</v>
      </c>
      <c r="AB7" t="str">
        <f>A1</f>
        <v>Traditional</v>
      </c>
      <c r="AC7" t="str">
        <f>B1</f>
        <v>Codeium</v>
      </c>
      <c r="AD7">
        <f>_xlfn.T.TEST(A2:A31,B2:B31,2,3)</f>
        <v>4.1236295223321555E-58</v>
      </c>
      <c r="AE7">
        <f>ABS(AVERAGE(A2:A31)-AVERAGE(B2:B31))</f>
        <v>1.3193333333333324</v>
      </c>
      <c r="AG7" t="s">
        <v>102</v>
      </c>
      <c r="AH7" t="s">
        <v>159</v>
      </c>
      <c r="AI7" t="s">
        <v>67</v>
      </c>
      <c r="AJ7" t="s">
        <v>68</v>
      </c>
    </row>
    <row r="8" spans="1:36" x14ac:dyDescent="0.2">
      <c r="A8">
        <v>3.3</v>
      </c>
      <c r="B8">
        <v>4.51</v>
      </c>
      <c r="C8">
        <v>4.49</v>
      </c>
      <c r="D8">
        <v>4.67</v>
      </c>
      <c r="E8">
        <v>4.46</v>
      </c>
      <c r="G8" t="str">
        <f>A1</f>
        <v>Traditional</v>
      </c>
      <c r="H8">
        <f>COUNT(A2:A31)</f>
        <v>30</v>
      </c>
      <c r="I8">
        <f>SUM(A2:A31)</f>
        <v>95.649999999999991</v>
      </c>
      <c r="J8">
        <f>AVERAGE(A2:A31)</f>
        <v>3.188333333333333</v>
      </c>
      <c r="K8">
        <f>_xlfn.VAR.S(A2:A31)</f>
        <v>3.2281609195402303E-3</v>
      </c>
      <c r="L8">
        <f>DEVSQ(A2:A31)</f>
        <v>9.3616666666666681E-2</v>
      </c>
      <c r="M8">
        <f>SQRT(J17/H8)</f>
        <v>1.0832192689729668E-2</v>
      </c>
      <c r="N8">
        <f>J8-M8*_xlfn.T.INV.2T(M6,I17)</f>
        <v>3.1669239425074345</v>
      </c>
      <c r="O8">
        <f>J8+M8*_xlfn.T.INV.2T(M6,I17)</f>
        <v>3.2097427241592316</v>
      </c>
      <c r="Q8" t="str">
        <f>C1</f>
        <v>Copilot</v>
      </c>
      <c r="R8">
        <f>AVERAGE(C2:C31)</f>
        <v>4.5556666666666654</v>
      </c>
      <c r="S8">
        <f>COUNT(C2:C31)</f>
        <v>30</v>
      </c>
      <c r="T8">
        <f>DEVSQ(C2:C31)</f>
        <v>8.3736666666666584E-2</v>
      </c>
      <c r="AB8" t="str">
        <f>A1</f>
        <v>Traditional</v>
      </c>
      <c r="AC8" t="str">
        <f>C1</f>
        <v>Copilot</v>
      </c>
      <c r="AD8">
        <f>_xlfn.T.TEST(A2:A31,C2:C31,2,3)</f>
        <v>2.132063623387475E-65</v>
      </c>
      <c r="AE8">
        <f>ABS(AVERAGE(A2:A31)-AVERAGE(C2:C31))</f>
        <v>1.3673333333333324</v>
      </c>
      <c r="AG8" t="s">
        <v>103</v>
      </c>
      <c r="AH8" t="s">
        <v>160</v>
      </c>
      <c r="AI8" t="s">
        <v>67</v>
      </c>
      <c r="AJ8" t="s">
        <v>68</v>
      </c>
    </row>
    <row r="9" spans="1:36" x14ac:dyDescent="0.2">
      <c r="A9">
        <v>3.25</v>
      </c>
      <c r="B9">
        <v>4.57</v>
      </c>
      <c r="C9">
        <v>4.63</v>
      </c>
      <c r="D9">
        <v>4.66</v>
      </c>
      <c r="E9">
        <v>4.4000000000000004</v>
      </c>
      <c r="G9" t="str">
        <f>B1</f>
        <v>Codeium</v>
      </c>
      <c r="H9">
        <f>COUNT(B2:B31)</f>
        <v>30</v>
      </c>
      <c r="I9">
        <f>SUM(B2:B31)</f>
        <v>135.22999999999996</v>
      </c>
      <c r="J9">
        <f>AVERAGE(B2:B31)</f>
        <v>4.5076666666666654</v>
      </c>
      <c r="K9">
        <f>_xlfn.VAR.S(B2:B31)</f>
        <v>5.2322988505747068E-3</v>
      </c>
      <c r="L9">
        <f>DEVSQ(B2:B31)</f>
        <v>0.15173666666666649</v>
      </c>
      <c r="M9">
        <f>SQRT(J17/H9)</f>
        <v>1.0832192689729668E-2</v>
      </c>
      <c r="N9">
        <f>J9-M9*_xlfn.T.INV.2T(M6,I17)</f>
        <v>4.4862572758407664</v>
      </c>
      <c r="O9">
        <f>J9+M9*_xlfn.T.INV.2T(M6,I17)</f>
        <v>4.5290760574925644</v>
      </c>
      <c r="Q9" t="str">
        <f>D1</f>
        <v>Claude Code</v>
      </c>
      <c r="R9">
        <f>AVERAGE(D2:D31)</f>
        <v>4.5926666666666671</v>
      </c>
      <c r="S9">
        <f>COUNT(D2:D31)</f>
        <v>30</v>
      </c>
      <c r="T9">
        <f>DEVSQ(D2:D31)</f>
        <v>5.7786666666666722E-2</v>
      </c>
      <c r="AB9" t="str">
        <f>A1</f>
        <v>Traditional</v>
      </c>
      <c r="AC9" t="str">
        <f>D1</f>
        <v>Claude Code</v>
      </c>
      <c r="AD9">
        <f>_xlfn.T.TEST(A2:A31,D2:D31,2,3)</f>
        <v>2.5758392944878043E-65</v>
      </c>
      <c r="AE9">
        <f>ABS(AVERAGE(A2:A31)-AVERAGE(D2:D31))</f>
        <v>1.4043333333333341</v>
      </c>
      <c r="AG9" t="s">
        <v>161</v>
      </c>
      <c r="AH9" t="s">
        <v>162</v>
      </c>
      <c r="AI9" t="s">
        <v>67</v>
      </c>
      <c r="AJ9" t="s">
        <v>68</v>
      </c>
    </row>
    <row r="10" spans="1:36" x14ac:dyDescent="0.2">
      <c r="A10">
        <v>3.17</v>
      </c>
      <c r="B10">
        <v>4.3899999999999997</v>
      </c>
      <c r="C10">
        <v>4.54</v>
      </c>
      <c r="D10">
        <v>4.5199999999999996</v>
      </c>
      <c r="E10">
        <v>4.63</v>
      </c>
      <c r="G10" t="str">
        <f>C1</f>
        <v>Copilot</v>
      </c>
      <c r="H10">
        <f>COUNT(C2:C31)</f>
        <v>30</v>
      </c>
      <c r="I10">
        <f>SUM(C2:C31)</f>
        <v>136.66999999999996</v>
      </c>
      <c r="J10">
        <f>AVERAGE(C2:C31)</f>
        <v>4.5556666666666654</v>
      </c>
      <c r="K10">
        <f>_xlfn.VAR.S(C2:C31)</f>
        <v>2.8874712643678132E-3</v>
      </c>
      <c r="L10">
        <f>DEVSQ(C2:C31)</f>
        <v>8.3736666666666584E-2</v>
      </c>
      <c r="M10">
        <f>SQRT(J17/H10)</f>
        <v>1.0832192689729668E-2</v>
      </c>
      <c r="N10">
        <f>J10-M10*_xlfn.T.INV.2T(M6,I17)</f>
        <v>4.5342572758407664</v>
      </c>
      <c r="O10">
        <f>J10+M10*_xlfn.T.INV.2T(M6,I17)</f>
        <v>4.5770760574925644</v>
      </c>
      <c r="Q10" t="str">
        <f>E1</f>
        <v>Cursor</v>
      </c>
      <c r="R10">
        <f>AVERAGE(E2:E31)</f>
        <v>4.4943333333333326</v>
      </c>
      <c r="S10">
        <f>COUNT(E2:E31)</f>
        <v>30</v>
      </c>
      <c r="T10">
        <f>DEVSQ(E2:E31)</f>
        <v>0.12353666666666642</v>
      </c>
      <c r="AB10" t="str">
        <f>A1</f>
        <v>Traditional</v>
      </c>
      <c r="AC10" t="str">
        <f>E1</f>
        <v>Cursor</v>
      </c>
      <c r="AD10">
        <f>_xlfn.T.TEST(A2:A31,E2:E31,2,3)</f>
        <v>5.5346552870831238E-61</v>
      </c>
      <c r="AE10">
        <f>ABS(AVERAGE(A2:A31)-AVERAGE(E2:E31))</f>
        <v>1.3059999999999996</v>
      </c>
      <c r="AG10" t="s">
        <v>163</v>
      </c>
      <c r="AH10" t="s">
        <v>164</v>
      </c>
      <c r="AI10" t="s">
        <v>67</v>
      </c>
      <c r="AJ10" t="s">
        <v>68</v>
      </c>
    </row>
    <row r="11" spans="1:36" x14ac:dyDescent="0.2">
      <c r="A11">
        <v>3.23</v>
      </c>
      <c r="B11">
        <v>4.62</v>
      </c>
      <c r="C11">
        <v>4.4800000000000004</v>
      </c>
      <c r="D11">
        <v>4.58</v>
      </c>
      <c r="E11">
        <v>4.51</v>
      </c>
      <c r="G11" t="str">
        <f>D1</f>
        <v>Claude Code</v>
      </c>
      <c r="H11">
        <f>COUNT(D2:D31)</f>
        <v>30</v>
      </c>
      <c r="I11">
        <f>SUM(D2:D31)</f>
        <v>137.78</v>
      </c>
      <c r="J11">
        <f>AVERAGE(D2:D31)</f>
        <v>4.5926666666666671</v>
      </c>
      <c r="K11">
        <f>_xlfn.VAR.S(D2:D31)</f>
        <v>1.9926436781609216E-3</v>
      </c>
      <c r="L11">
        <f>DEVSQ(D2:D31)</f>
        <v>5.7786666666666722E-2</v>
      </c>
      <c r="M11">
        <f>SQRT(J17/H11)</f>
        <v>1.0832192689729668E-2</v>
      </c>
      <c r="N11">
        <f>J11-M11*_xlfn.T.INV.2T(M6,I17)</f>
        <v>4.5712572758407681</v>
      </c>
      <c r="O11">
        <f>J11+M11*_xlfn.T.INV.2T(M6,I17)</f>
        <v>4.6140760574925661</v>
      </c>
      <c r="Q11" s="3"/>
      <c r="R11" s="3"/>
      <c r="S11" s="3">
        <f>SUM(S6:S10)</f>
        <v>150</v>
      </c>
      <c r="T11" s="3">
        <f>SUM(T6:T10)</f>
        <v>0.51041333333333294</v>
      </c>
      <c r="U11" s="3">
        <f>S11-COUNT(S6:S10)</f>
        <v>145</v>
      </c>
      <c r="V11" s="3">
        <f>[1]!QCRIT(COUNT(S6:S10),U11,U4,2)</f>
        <v>3.9066551724137928</v>
      </c>
      <c r="AB11" t="str">
        <f>B1</f>
        <v>Codeium</v>
      </c>
      <c r="AC11" t="str">
        <f>C1</f>
        <v>Copilot</v>
      </c>
      <c r="AD11">
        <f>_xlfn.T.TEST(B2:B31,C2:C31,2,3)</f>
        <v>5.1460202114055002E-3</v>
      </c>
      <c r="AE11">
        <f>ABS(AVERAGE(B2:B31)-AVERAGE(C2:C31))</f>
        <v>4.8000000000000043E-2</v>
      </c>
      <c r="AG11" t="s">
        <v>165</v>
      </c>
      <c r="AH11" t="s">
        <v>166</v>
      </c>
      <c r="AI11" t="s">
        <v>80</v>
      </c>
      <c r="AJ11" t="s">
        <v>81</v>
      </c>
    </row>
    <row r="12" spans="1:36" ht="16" thickBot="1" x14ac:dyDescent="0.25">
      <c r="A12">
        <v>3.17</v>
      </c>
      <c r="B12">
        <v>4.4400000000000004</v>
      </c>
      <c r="C12">
        <v>4.5999999999999996</v>
      </c>
      <c r="D12">
        <v>4.55</v>
      </c>
      <c r="E12">
        <v>4.4400000000000004</v>
      </c>
      <c r="G12" t="str">
        <f>E1</f>
        <v>Cursor</v>
      </c>
      <c r="H12">
        <f>COUNT(E2:E31)</f>
        <v>30</v>
      </c>
      <c r="I12">
        <f>SUM(E2:E31)</f>
        <v>134.82999999999998</v>
      </c>
      <c r="J12">
        <f>AVERAGE(E2:E31)</f>
        <v>4.4943333333333326</v>
      </c>
      <c r="K12">
        <f>_xlfn.VAR.S(E2:E31)</f>
        <v>4.2598850574712558E-3</v>
      </c>
      <c r="L12">
        <f>DEVSQ(E2:E31)</f>
        <v>0.12353666666666642</v>
      </c>
      <c r="M12">
        <f>SQRT(J17/H12)</f>
        <v>1.0832192689729668E-2</v>
      </c>
      <c r="N12">
        <f>J12-M12*_xlfn.T.INV.2T(M6,I17)</f>
        <v>4.4729239425074336</v>
      </c>
      <c r="O12">
        <f>J12+M12*_xlfn.T.INV.2T(M6,I17)</f>
        <v>4.5157427241592316</v>
      </c>
      <c r="Q12" t="s">
        <v>43</v>
      </c>
      <c r="AB12" t="str">
        <f>B1</f>
        <v>Codeium</v>
      </c>
      <c r="AC12" t="str">
        <f>D1</f>
        <v>Claude Code</v>
      </c>
      <c r="AD12">
        <f>_xlfn.T.TEST(B2:B31,D2:D31,2,3)</f>
        <v>1.5354434257516101E-6</v>
      </c>
      <c r="AE12">
        <f>ABS(AVERAGE(B2:B31)-AVERAGE(D2:D31))</f>
        <v>8.5000000000001741E-2</v>
      </c>
      <c r="AG12" t="s">
        <v>110</v>
      </c>
      <c r="AH12" t="s">
        <v>167</v>
      </c>
      <c r="AI12" t="s">
        <v>80</v>
      </c>
      <c r="AJ12" t="s">
        <v>81</v>
      </c>
    </row>
    <row r="13" spans="1:36" ht="16" thickTop="1" x14ac:dyDescent="0.2">
      <c r="A13">
        <v>3.17</v>
      </c>
      <c r="B13">
        <v>4.5599999999999996</v>
      </c>
      <c r="C13">
        <v>4.67</v>
      </c>
      <c r="D13">
        <v>4.66</v>
      </c>
      <c r="E13">
        <v>4.59</v>
      </c>
      <c r="G13" s="3"/>
      <c r="H13" s="3"/>
      <c r="I13" s="3"/>
      <c r="J13" s="3"/>
      <c r="K13" s="3"/>
      <c r="L13" s="3"/>
      <c r="M13" s="3"/>
      <c r="N13" s="3"/>
      <c r="O13" s="3"/>
      <c r="Q13" s="2" t="s">
        <v>44</v>
      </c>
      <c r="R13" s="2" t="s">
        <v>45</v>
      </c>
      <c r="S13" s="2" t="s">
        <v>39</v>
      </c>
      <c r="T13" s="2" t="s">
        <v>46</v>
      </c>
      <c r="U13" s="2" t="s">
        <v>47</v>
      </c>
      <c r="V13" s="2" t="s">
        <v>48</v>
      </c>
      <c r="W13" s="2" t="s">
        <v>49</v>
      </c>
      <c r="X13" s="2" t="s">
        <v>50</v>
      </c>
      <c r="Y13" s="2" t="s">
        <v>51</v>
      </c>
      <c r="Z13" s="2" t="s">
        <v>52</v>
      </c>
      <c r="AB13" t="str">
        <f>B1</f>
        <v>Codeium</v>
      </c>
      <c r="AC13" t="str">
        <f>E1</f>
        <v>Cursor</v>
      </c>
      <c r="AD13">
        <f>_xlfn.T.TEST(B2:B31,E2:E31,2,3)</f>
        <v>0.45657081541994937</v>
      </c>
      <c r="AE13">
        <f>ABS(AVERAGE(B2:B31)-AVERAGE(E2:E31))</f>
        <v>1.3333333333332753E-2</v>
      </c>
      <c r="AG13" t="s">
        <v>111</v>
      </c>
      <c r="AH13" t="s">
        <v>168</v>
      </c>
      <c r="AI13" t="s">
        <v>67</v>
      </c>
      <c r="AJ13" t="s">
        <v>68</v>
      </c>
    </row>
    <row r="14" spans="1:36" ht="16" thickBot="1" x14ac:dyDescent="0.25">
      <c r="A14">
        <v>3.22</v>
      </c>
      <c r="B14">
        <v>4.49</v>
      </c>
      <c r="C14">
        <v>4.51</v>
      </c>
      <c r="D14">
        <v>4.59</v>
      </c>
      <c r="E14">
        <v>4.46</v>
      </c>
      <c r="G14" t="s">
        <v>12</v>
      </c>
      <c r="Q14" s="3" t="str">
        <f>Q6</f>
        <v>Traditional</v>
      </c>
      <c r="R14" s="3" t="str">
        <f>Q7</f>
        <v>Codeium</v>
      </c>
      <c r="S14" s="3">
        <f>ABS(R6-R7)</f>
        <v>1.3193333333333324</v>
      </c>
      <c r="T14" s="3">
        <f>SQRT(T11/U11/HARMEAN(S6,S7))</f>
        <v>1.0832192689729668E-2</v>
      </c>
      <c r="U14" s="3">
        <f>S14/T14</f>
        <v>121.79743945879328</v>
      </c>
      <c r="V14" s="3">
        <f>S14-T14*V$11</f>
        <v>1.277015691733417</v>
      </c>
      <c r="W14" s="3">
        <f>S14+T14*V$11</f>
        <v>1.3616509749332477</v>
      </c>
      <c r="X14" s="3">
        <f>[1]!QDIST(U14,COUNT($S$6:$S$10),U$11)</f>
        <v>3.3306690738754696E-14</v>
      </c>
      <c r="Y14" s="3">
        <f>T14*V$11</f>
        <v>4.231764159991528E-2</v>
      </c>
      <c r="Z14" s="3">
        <f>S14*SQRT(U$11/T$11)</f>
        <v>22.23706834598363</v>
      </c>
      <c r="AB14" t="str">
        <f>C1</f>
        <v>Copilot</v>
      </c>
      <c r="AC14" t="str">
        <f>D1</f>
        <v>Claude Code</v>
      </c>
      <c r="AD14">
        <f>_xlfn.T.TEST(C2:C31,D2:D31,2,3)</f>
        <v>5.3041458179505178E-3</v>
      </c>
      <c r="AE14">
        <f>ABS(AVERAGE(C2:C31)-AVERAGE(D2:D31))</f>
        <v>3.7000000000001698E-2</v>
      </c>
      <c r="AG14" t="s">
        <v>113</v>
      </c>
      <c r="AH14" t="s">
        <v>169</v>
      </c>
      <c r="AI14" t="s">
        <v>67</v>
      </c>
      <c r="AJ14" t="s">
        <v>68</v>
      </c>
    </row>
    <row r="15" spans="1:36" ht="16" thickTop="1" x14ac:dyDescent="0.2">
      <c r="A15">
        <v>3.08</v>
      </c>
      <c r="B15">
        <v>4.47</v>
      </c>
      <c r="C15">
        <v>4.5599999999999996</v>
      </c>
      <c r="D15">
        <v>4.6100000000000003</v>
      </c>
      <c r="E15">
        <v>4.54</v>
      </c>
      <c r="G15" s="2" t="s">
        <v>31</v>
      </c>
      <c r="H15" s="2" t="s">
        <v>14</v>
      </c>
      <c r="I15" s="2" t="s">
        <v>15</v>
      </c>
      <c r="J15" s="2" t="s">
        <v>16</v>
      </c>
      <c r="K15" s="2" t="s">
        <v>17</v>
      </c>
      <c r="L15" s="2" t="s">
        <v>32</v>
      </c>
      <c r="M15" s="2" t="s">
        <v>33</v>
      </c>
      <c r="N15" s="2" t="s">
        <v>34</v>
      </c>
      <c r="O15" s="2" t="s">
        <v>35</v>
      </c>
      <c r="Q15" s="7" t="str">
        <f>Q6</f>
        <v>Traditional</v>
      </c>
      <c r="R15" s="7" t="str">
        <f>Q8</f>
        <v>Copilot</v>
      </c>
      <c r="S15" s="7">
        <f>ABS(R6-R8)</f>
        <v>1.3673333333333324</v>
      </c>
      <c r="T15" s="7">
        <f>SQRT(T11/U11/HARMEAN(S6,S8))</f>
        <v>1.0832192689729668E-2</v>
      </c>
      <c r="U15" s="7">
        <f t="shared" ref="U15:U23" si="0">S15/T15</f>
        <v>126.22867525517181</v>
      </c>
      <c r="V15" s="7">
        <f t="shared" ref="V15:V23" si="1">S15-T15*V$11</f>
        <v>1.325015691733417</v>
      </c>
      <c r="W15" s="7">
        <f t="shared" ref="W15:W23" si="2">S15+T15*V$11</f>
        <v>1.4096509749332478</v>
      </c>
      <c r="X15" s="7">
        <f>[1]!QDIST(U15,COUNT($S$6:$S$10),U$11)</f>
        <v>3.3306690738754696E-14</v>
      </c>
      <c r="Y15" s="7">
        <f t="shared" ref="Y15:Y23" si="3">T15*V$11</f>
        <v>4.231764159991528E-2</v>
      </c>
      <c r="Z15" s="7">
        <f t="shared" ref="Z15:Z23" si="4">S15*SQRT(U$11/T$11)</f>
        <v>23.046097613750597</v>
      </c>
      <c r="AB15" t="str">
        <f>C1</f>
        <v>Copilot</v>
      </c>
      <c r="AC15" t="str">
        <f>E1</f>
        <v>Cursor</v>
      </c>
      <c r="AD15">
        <f>_xlfn.T.TEST(C2:C31,E2:E31,2,3)</f>
        <v>2.0478056861263167E-4</v>
      </c>
      <c r="AE15">
        <f>ABS(AVERAGE(C2:C31)-AVERAGE(E2:E31))</f>
        <v>6.1333333333332796E-2</v>
      </c>
    </row>
    <row r="16" spans="1:36" x14ac:dyDescent="0.2">
      <c r="A16">
        <v>3.09</v>
      </c>
      <c r="B16">
        <v>4.37</v>
      </c>
      <c r="C16">
        <v>4.46</v>
      </c>
      <c r="D16">
        <v>4.58</v>
      </c>
      <c r="E16">
        <v>4.42</v>
      </c>
      <c r="G16" t="s">
        <v>20</v>
      </c>
      <c r="H16">
        <f>H18-H17</f>
        <v>43.875216000000002</v>
      </c>
      <c r="I16">
        <f>COUNTA(G8:G12)-1</f>
        <v>4</v>
      </c>
      <c r="J16">
        <f>H16/I16</f>
        <v>10.968804</v>
      </c>
      <c r="K16">
        <f>J16/J17</f>
        <v>3116.0560983255423</v>
      </c>
      <c r="L16">
        <f>_xlfn.F.DIST.RT(K16,I16,I17)</f>
        <v>1.8222419575097319E-139</v>
      </c>
      <c r="M16">
        <f>H16/H18</f>
        <v>0.98850048222815179</v>
      </c>
      <c r="N16">
        <f>SQRT(DEVSQ(J8:J12)/(J17*I16))</f>
        <v>10.19159146604942</v>
      </c>
      <c r="O16">
        <f>(H18-I18*J17)/(H18+J17)</f>
        <v>0.98810489049824746</v>
      </c>
      <c r="Q16" s="7" t="str">
        <f>Q6</f>
        <v>Traditional</v>
      </c>
      <c r="R16" s="7" t="str">
        <f>Q9</f>
        <v>Claude Code</v>
      </c>
      <c r="S16" s="7">
        <f>ABS(R6-R9)</f>
        <v>1.4043333333333341</v>
      </c>
      <c r="T16" s="7">
        <f>SQRT(T11/U11/HARMEAN(S6,S9))</f>
        <v>1.0832192689729668E-2</v>
      </c>
      <c r="U16" s="7">
        <f t="shared" si="0"/>
        <v>129.64441951488041</v>
      </c>
      <c r="V16" s="7">
        <f t="shared" si="1"/>
        <v>1.3620156917334187</v>
      </c>
      <c r="W16" s="7">
        <f t="shared" si="2"/>
        <v>1.4466509749332495</v>
      </c>
      <c r="X16" s="7">
        <f>[1]!QDIST(U16,COUNT($S$6:$S$10),U$11)</f>
        <v>3.3306690738754696E-14</v>
      </c>
      <c r="Y16" s="7">
        <f t="shared" si="3"/>
        <v>4.231764159991528E-2</v>
      </c>
      <c r="Z16" s="7">
        <f t="shared" si="4"/>
        <v>23.66972434098766</v>
      </c>
      <c r="AB16" s="4" t="str">
        <f>D1</f>
        <v>Claude Code</v>
      </c>
      <c r="AC16" s="4" t="str">
        <f>E1</f>
        <v>Cursor</v>
      </c>
      <c r="AD16" s="4">
        <f>_xlfn.T.TEST(D2:D31,E2:E31,2,3)</f>
        <v>1.0562167299704449E-8</v>
      </c>
      <c r="AE16" s="4">
        <f>ABS(AVERAGE(D2:D31)-AVERAGE(E2:E31))</f>
        <v>9.8333333333334494E-2</v>
      </c>
    </row>
    <row r="17" spans="1:26" x14ac:dyDescent="0.2">
      <c r="A17">
        <v>3.16</v>
      </c>
      <c r="B17">
        <v>4.5999999999999996</v>
      </c>
      <c r="C17">
        <v>4.5</v>
      </c>
      <c r="D17">
        <v>4.62</v>
      </c>
      <c r="E17">
        <v>4.47</v>
      </c>
      <c r="G17" t="s">
        <v>21</v>
      </c>
      <c r="H17">
        <f>SUM(L8:L12)</f>
        <v>0.51041333333333294</v>
      </c>
      <c r="I17">
        <f>I18-I16</f>
        <v>145</v>
      </c>
      <c r="J17">
        <f>H17/I17</f>
        <v>3.520091954022986E-3</v>
      </c>
      <c r="Q17" s="7" t="str">
        <f>Q6</f>
        <v>Traditional</v>
      </c>
      <c r="R17" s="7" t="str">
        <f>Q10</f>
        <v>Cursor</v>
      </c>
      <c r="S17" s="7">
        <f>ABS(R6-R10)</f>
        <v>1.3059999999999996</v>
      </c>
      <c r="T17" s="7">
        <f>SQRT(T11/U11/HARMEAN(S6,S10))</f>
        <v>1.0832192689729668E-2</v>
      </c>
      <c r="U17" s="7">
        <f t="shared" si="0"/>
        <v>120.56654062646595</v>
      </c>
      <c r="V17" s="7">
        <f t="shared" si="1"/>
        <v>1.2636823584000842</v>
      </c>
      <c r="W17" s="7">
        <f t="shared" si="2"/>
        <v>1.348317641599915</v>
      </c>
      <c r="X17" s="7">
        <f>[1]!QDIST(U17,COUNT($S$6:$S$10),U$11)</f>
        <v>3.3306690738754696E-14</v>
      </c>
      <c r="Y17" s="7">
        <f t="shared" si="3"/>
        <v>4.231764159991528E-2</v>
      </c>
      <c r="Z17" s="7">
        <f t="shared" si="4"/>
        <v>22.012337993826151</v>
      </c>
    </row>
    <row r="18" spans="1:26" x14ac:dyDescent="0.2">
      <c r="A18">
        <v>3.14</v>
      </c>
      <c r="B18">
        <v>4.46</v>
      </c>
      <c r="C18">
        <v>4.63</v>
      </c>
      <c r="D18">
        <v>4.54</v>
      </c>
      <c r="E18">
        <v>4.55</v>
      </c>
      <c r="G18" s="4" t="s">
        <v>22</v>
      </c>
      <c r="H18" s="4">
        <f>DEVSQ(A2:E31)</f>
        <v>44.385629333333334</v>
      </c>
      <c r="I18" s="4">
        <f>COUNT(A2:E31)-1</f>
        <v>149</v>
      </c>
      <c r="J18" s="4">
        <f>H18/I18</f>
        <v>0.29789012975391499</v>
      </c>
      <c r="K18" s="4"/>
      <c r="L18" s="4"/>
      <c r="M18" s="4"/>
      <c r="N18" s="4"/>
      <c r="O18" s="4"/>
      <c r="Q18" s="7" t="str">
        <f>Q7</f>
        <v>Codeium</v>
      </c>
      <c r="R18" s="7" t="str">
        <f>Q8</f>
        <v>Copilot</v>
      </c>
      <c r="S18" s="7">
        <f>ABS(R7-R8)</f>
        <v>4.8000000000000043E-2</v>
      </c>
      <c r="T18" s="7">
        <f>SQRT(T11/U11/HARMEAN(S7,S8))</f>
        <v>1.0832192689729668E-2</v>
      </c>
      <c r="U18" s="7">
        <f t="shared" si="0"/>
        <v>4.43123579637854</v>
      </c>
      <c r="V18" s="7">
        <f t="shared" si="1"/>
        <v>5.6823584000847624E-3</v>
      </c>
      <c r="W18" s="7">
        <f t="shared" si="2"/>
        <v>9.0317641599915316E-2</v>
      </c>
      <c r="X18" s="7">
        <f>[1]!QDIST(U18,COUNT($S$6:$S$10),U$11)</f>
        <v>1.7575551029297531E-2</v>
      </c>
      <c r="Y18" s="7">
        <f t="shared" si="3"/>
        <v>4.231764159991528E-2</v>
      </c>
      <c r="Z18" s="7">
        <f t="shared" si="4"/>
        <v>0.80902926776696515</v>
      </c>
    </row>
    <row r="19" spans="1:26" x14ac:dyDescent="0.2">
      <c r="A19">
        <v>3.22</v>
      </c>
      <c r="B19">
        <v>4.5199999999999996</v>
      </c>
      <c r="C19">
        <v>4.53</v>
      </c>
      <c r="D19">
        <v>4.5999999999999996</v>
      </c>
      <c r="E19">
        <v>4.43</v>
      </c>
      <c r="Q19" s="7" t="str">
        <f>Q7</f>
        <v>Codeium</v>
      </c>
      <c r="R19" s="7" t="str">
        <f>Q9</f>
        <v>Claude Code</v>
      </c>
      <c r="S19" s="7">
        <f>ABS(R7-R9)</f>
        <v>8.5000000000001741E-2</v>
      </c>
      <c r="T19" s="7">
        <f>SQRT(T11/U11/HARMEAN(S7,S9))</f>
        <v>1.0832192689729668E-2</v>
      </c>
      <c r="U19" s="7">
        <f t="shared" si="0"/>
        <v>7.8469800560871512</v>
      </c>
      <c r="V19" s="7">
        <f t="shared" si="1"/>
        <v>4.2682358400086461E-2</v>
      </c>
      <c r="W19" s="7">
        <f t="shared" si="2"/>
        <v>0.12731764159991701</v>
      </c>
      <c r="X19" s="7">
        <f>[1]!QDIST(U19,COUNT($S$6:$S$10),U$11)</f>
        <v>1.3162555151380317E-6</v>
      </c>
      <c r="Y19" s="7">
        <f t="shared" si="3"/>
        <v>4.231764159991528E-2</v>
      </c>
      <c r="Z19" s="7">
        <f t="shared" si="4"/>
        <v>1.432655995004029</v>
      </c>
    </row>
    <row r="20" spans="1:26" x14ac:dyDescent="0.2">
      <c r="A20">
        <v>3.14</v>
      </c>
      <c r="B20">
        <v>4.59</v>
      </c>
      <c r="C20">
        <v>4.57</v>
      </c>
      <c r="D20">
        <v>4.57</v>
      </c>
      <c r="E20">
        <v>4.5999999999999996</v>
      </c>
      <c r="Q20" s="7" t="str">
        <f>Q7</f>
        <v>Codeium</v>
      </c>
      <c r="R20" s="7" t="str">
        <f>Q10</f>
        <v>Cursor</v>
      </c>
      <c r="S20" s="7">
        <f>ABS(R7-R10)</f>
        <v>1.3333333333332753E-2</v>
      </c>
      <c r="T20" s="7">
        <f>SQRT(T11/U11/HARMEAN(S7,S10))</f>
        <v>1.0832192689729668E-2</v>
      </c>
      <c r="U20" s="7">
        <f t="shared" si="0"/>
        <v>1.2308988323273176</v>
      </c>
      <c r="V20" s="7">
        <f t="shared" si="1"/>
        <v>-2.8984308266582527E-2</v>
      </c>
      <c r="W20" s="7">
        <f t="shared" si="2"/>
        <v>5.5650974933248033E-2</v>
      </c>
      <c r="X20" s="7">
        <f>[1]!QDIST(U20,COUNT($S$6:$S$10),U$11)</f>
        <v>0.90729601800065374</v>
      </c>
      <c r="Y20" s="7">
        <f t="shared" si="3"/>
        <v>4.231764159991528E-2</v>
      </c>
      <c r="Z20" s="7">
        <f t="shared" si="4"/>
        <v>0.22473035215748033</v>
      </c>
    </row>
    <row r="21" spans="1:26" x14ac:dyDescent="0.2">
      <c r="A21">
        <v>3.11</v>
      </c>
      <c r="B21">
        <v>4.53</v>
      </c>
      <c r="C21">
        <v>4.4800000000000004</v>
      </c>
      <c r="D21">
        <v>4.55</v>
      </c>
      <c r="E21">
        <v>4.45</v>
      </c>
      <c r="Q21" s="7" t="str">
        <f>Q8</f>
        <v>Copilot</v>
      </c>
      <c r="R21" s="7" t="str">
        <f>Q9</f>
        <v>Claude Code</v>
      </c>
      <c r="S21" s="7">
        <f>ABS(R8-R9)</f>
        <v>3.7000000000001698E-2</v>
      </c>
      <c r="T21" s="7">
        <f>SQRT(T11/U11/HARMEAN(S8,S9))</f>
        <v>1.0832192689729668E-2</v>
      </c>
      <c r="U21" s="7">
        <f t="shared" si="0"/>
        <v>3.4157442597086112</v>
      </c>
      <c r="V21" s="7">
        <f t="shared" si="1"/>
        <v>-5.317641599913582E-3</v>
      </c>
      <c r="W21" s="7">
        <f t="shared" si="2"/>
        <v>7.9317641599916971E-2</v>
      </c>
      <c r="X21" s="7">
        <f>[1]!QDIST(U21,COUNT($S$6:$S$10),U$11)</f>
        <v>0.1170613111066674</v>
      </c>
      <c r="Y21" s="7">
        <f t="shared" si="3"/>
        <v>4.231764159991528E-2</v>
      </c>
      <c r="Z21" s="7">
        <f t="shared" si="4"/>
        <v>0.62362672723706369</v>
      </c>
    </row>
    <row r="22" spans="1:26" x14ac:dyDescent="0.2">
      <c r="A22">
        <v>3.29</v>
      </c>
      <c r="B22">
        <v>4.49</v>
      </c>
      <c r="C22">
        <v>4.5199999999999996</v>
      </c>
      <c r="D22">
        <v>4.6100000000000003</v>
      </c>
      <c r="E22">
        <v>4.4800000000000004</v>
      </c>
      <c r="Q22" s="7" t="str">
        <f>Q8</f>
        <v>Copilot</v>
      </c>
      <c r="R22" s="7" t="str">
        <f>Q10</f>
        <v>Cursor</v>
      </c>
      <c r="S22" s="7">
        <f>ABS(R8-R10)</f>
        <v>6.1333333333332796E-2</v>
      </c>
      <c r="T22" s="7">
        <f>SQRT(T11/U11/HARMEAN(S8,S10))</f>
        <v>1.0832192689729668E-2</v>
      </c>
      <c r="U22" s="7">
        <f t="shared" si="0"/>
        <v>5.6621346287058572</v>
      </c>
      <c r="V22" s="7">
        <f t="shared" si="1"/>
        <v>1.9015691733417515E-2</v>
      </c>
      <c r="W22" s="7">
        <f t="shared" si="2"/>
        <v>0.10365097493324807</v>
      </c>
      <c r="X22" s="7">
        <f>[1]!QDIST(U22,COUNT($S$6:$S$10),U$11)</f>
        <v>9.3018682203660497E-4</v>
      </c>
      <c r="Y22" s="7">
        <f t="shared" si="3"/>
        <v>4.231764159991528E-2</v>
      </c>
      <c r="Z22" s="7">
        <f t="shared" si="4"/>
        <v>1.0337596199244454</v>
      </c>
    </row>
    <row r="23" spans="1:26" x14ac:dyDescent="0.2">
      <c r="A23">
        <v>3.19</v>
      </c>
      <c r="B23">
        <v>4.42</v>
      </c>
      <c r="C23">
        <v>4.58</v>
      </c>
      <c r="D23">
        <v>4.63</v>
      </c>
      <c r="E23">
        <v>4.4400000000000004</v>
      </c>
      <c r="Q23" s="4" t="str">
        <f>Q9</f>
        <v>Claude Code</v>
      </c>
      <c r="R23" s="4" t="str">
        <f>Q10</f>
        <v>Cursor</v>
      </c>
      <c r="S23" s="4">
        <f>ABS(R9-R10)</f>
        <v>9.8333333333334494E-2</v>
      </c>
      <c r="T23" s="4">
        <f>SQRT(T11/U11/HARMEAN(S9,S10))</f>
        <v>1.0832192689729668E-2</v>
      </c>
      <c r="U23" s="4">
        <f t="shared" si="0"/>
        <v>9.0778788884144692</v>
      </c>
      <c r="V23" s="4">
        <f t="shared" si="1"/>
        <v>5.6015691733419214E-2</v>
      </c>
      <c r="W23" s="4">
        <f t="shared" si="2"/>
        <v>0.14065097493324977</v>
      </c>
      <c r="X23" s="4">
        <f>[1]!QDIST(U23,COUNT($S$6:$S$10),U$11)</f>
        <v>1.8274763258219195E-8</v>
      </c>
      <c r="Y23" s="4">
        <f t="shared" si="3"/>
        <v>4.231764159991528E-2</v>
      </c>
      <c r="Z23" s="4">
        <f t="shared" si="4"/>
        <v>1.6573863471615091</v>
      </c>
    </row>
    <row r="24" spans="1:26" x14ac:dyDescent="0.2">
      <c r="A24">
        <v>3.2</v>
      </c>
      <c r="B24">
        <v>4.6100000000000003</v>
      </c>
      <c r="C24">
        <v>4.55</v>
      </c>
      <c r="D24">
        <v>4.6399999999999997</v>
      </c>
      <c r="E24">
        <v>4.59</v>
      </c>
    </row>
    <row r="25" spans="1:26" x14ac:dyDescent="0.2">
      <c r="A25">
        <v>3.11</v>
      </c>
      <c r="B25">
        <v>4.55</v>
      </c>
      <c r="C25">
        <v>4.63</v>
      </c>
      <c r="D25">
        <v>4.58</v>
      </c>
      <c r="E25">
        <v>4.5</v>
      </c>
    </row>
    <row r="26" spans="1:26" x14ac:dyDescent="0.2">
      <c r="A26">
        <v>3.17</v>
      </c>
      <c r="B26">
        <v>4.43</v>
      </c>
      <c r="C26">
        <v>4.59</v>
      </c>
      <c r="D26">
        <v>4.5599999999999996</v>
      </c>
      <c r="E26">
        <v>4.41</v>
      </c>
    </row>
    <row r="27" spans="1:26" x14ac:dyDescent="0.2">
      <c r="A27">
        <v>3.21</v>
      </c>
      <c r="B27">
        <v>4.58</v>
      </c>
      <c r="C27">
        <v>4.57</v>
      </c>
      <c r="D27">
        <v>4.5999999999999996</v>
      </c>
      <c r="E27">
        <v>4.53</v>
      </c>
    </row>
    <row r="28" spans="1:26" x14ac:dyDescent="0.2">
      <c r="A28">
        <v>3.13</v>
      </c>
      <c r="B28">
        <v>4.47</v>
      </c>
      <c r="C28">
        <v>4.6100000000000003</v>
      </c>
      <c r="D28">
        <v>4.6399999999999997</v>
      </c>
      <c r="E28">
        <v>4.49</v>
      </c>
    </row>
    <row r="29" spans="1:26" x14ac:dyDescent="0.2">
      <c r="A29">
        <v>3.22</v>
      </c>
      <c r="B29">
        <v>4.4400000000000004</v>
      </c>
      <c r="C29">
        <v>4.55</v>
      </c>
      <c r="D29">
        <v>4.57</v>
      </c>
      <c r="E29">
        <v>4.5199999999999996</v>
      </c>
    </row>
    <row r="30" spans="1:26" x14ac:dyDescent="0.2">
      <c r="A30">
        <v>3.16</v>
      </c>
      <c r="B30">
        <v>4.5199999999999996</v>
      </c>
      <c r="C30">
        <v>4.54</v>
      </c>
      <c r="D30">
        <v>4.62</v>
      </c>
      <c r="E30">
        <v>4.46</v>
      </c>
    </row>
    <row r="31" spans="1:26" x14ac:dyDescent="0.2">
      <c r="A31">
        <v>3.18</v>
      </c>
      <c r="B31">
        <v>4.5</v>
      </c>
      <c r="C31">
        <v>4.5599999999999996</v>
      </c>
      <c r="D31">
        <v>4.59</v>
      </c>
      <c r="E31">
        <v>4.47</v>
      </c>
    </row>
    <row r="32" spans="1:26" x14ac:dyDescent="0.2">
      <c r="H32" t="s">
        <v>5</v>
      </c>
    </row>
    <row r="34" spans="8:14" ht="16" thickBot="1" x14ac:dyDescent="0.25">
      <c r="H34" t="s">
        <v>6</v>
      </c>
    </row>
    <row r="35" spans="8:14" x14ac:dyDescent="0.2">
      <c r="H35" s="14" t="s">
        <v>7</v>
      </c>
      <c r="I35" s="14" t="s">
        <v>8</v>
      </c>
      <c r="J35" s="14" t="s">
        <v>9</v>
      </c>
      <c r="K35" s="14" t="s">
        <v>10</v>
      </c>
      <c r="L35" s="14" t="s">
        <v>11</v>
      </c>
    </row>
    <row r="36" spans="8:14" x14ac:dyDescent="0.2">
      <c r="H36" s="12" t="s">
        <v>0</v>
      </c>
      <c r="I36" s="12">
        <v>30</v>
      </c>
      <c r="J36" s="12">
        <v>95.649999999999991</v>
      </c>
      <c r="K36" s="12">
        <v>3.188333333333333</v>
      </c>
      <c r="L36" s="12">
        <v>3.2281609195402303E-3</v>
      </c>
    </row>
    <row r="37" spans="8:14" x14ac:dyDescent="0.2">
      <c r="H37" s="12" t="s">
        <v>1</v>
      </c>
      <c r="I37" s="12">
        <v>30</v>
      </c>
      <c r="J37" s="12">
        <v>135.22999999999996</v>
      </c>
      <c r="K37" s="12">
        <v>4.5076666666666654</v>
      </c>
      <c r="L37" s="12">
        <v>5.2322988505747068E-3</v>
      </c>
    </row>
    <row r="38" spans="8:14" x14ac:dyDescent="0.2">
      <c r="H38" s="12" t="s">
        <v>2</v>
      </c>
      <c r="I38" s="12">
        <v>30</v>
      </c>
      <c r="J38" s="12">
        <v>136.66999999999996</v>
      </c>
      <c r="K38" s="12">
        <v>4.5556666666666654</v>
      </c>
      <c r="L38" s="12">
        <v>2.8874712643678132E-3</v>
      </c>
    </row>
    <row r="39" spans="8:14" x14ac:dyDescent="0.2">
      <c r="H39" s="12" t="s">
        <v>3</v>
      </c>
      <c r="I39" s="12">
        <v>30</v>
      </c>
      <c r="J39" s="12">
        <v>137.78</v>
      </c>
      <c r="K39" s="12">
        <v>4.5926666666666671</v>
      </c>
      <c r="L39" s="12">
        <v>1.9926436781609216E-3</v>
      </c>
    </row>
    <row r="40" spans="8:14" ht="16" thickBot="1" x14ac:dyDescent="0.25">
      <c r="H40" s="13" t="s">
        <v>4</v>
      </c>
      <c r="I40" s="13">
        <v>30</v>
      </c>
      <c r="J40" s="13">
        <v>134.82999999999998</v>
      </c>
      <c r="K40" s="13">
        <v>4.4943333333333326</v>
      </c>
      <c r="L40" s="13">
        <v>4.2598850574712558E-3</v>
      </c>
    </row>
    <row r="43" spans="8:14" ht="16" thickBot="1" x14ac:dyDescent="0.25">
      <c r="H43" t="s">
        <v>12</v>
      </c>
    </row>
    <row r="44" spans="8:14" x14ac:dyDescent="0.2">
      <c r="H44" s="14" t="s">
        <v>13</v>
      </c>
      <c r="I44" s="14" t="s">
        <v>14</v>
      </c>
      <c r="J44" s="14" t="s">
        <v>15</v>
      </c>
      <c r="K44" s="14" t="s">
        <v>16</v>
      </c>
      <c r="L44" s="14" t="s">
        <v>17</v>
      </c>
      <c r="M44" s="14" t="s">
        <v>18</v>
      </c>
      <c r="N44" s="14" t="s">
        <v>19</v>
      </c>
    </row>
    <row r="45" spans="8:14" x14ac:dyDescent="0.2">
      <c r="H45" s="12" t="s">
        <v>20</v>
      </c>
      <c r="I45" s="12">
        <v>43.875216000000002</v>
      </c>
      <c r="J45" s="12">
        <v>4</v>
      </c>
      <c r="K45" s="12">
        <v>10.968804</v>
      </c>
      <c r="L45" s="12">
        <v>3116.0560983255423</v>
      </c>
      <c r="M45" s="12">
        <v>1.8222419575097319E-139</v>
      </c>
      <c r="N45" s="12">
        <v>2.4340651357887815</v>
      </c>
    </row>
    <row r="46" spans="8:14" x14ac:dyDescent="0.2">
      <c r="H46" s="12" t="s">
        <v>21</v>
      </c>
      <c r="I46" s="12">
        <v>0.51041333333333294</v>
      </c>
      <c r="J46" s="12">
        <v>145</v>
      </c>
      <c r="K46" s="12">
        <v>3.520091954022986E-3</v>
      </c>
      <c r="L46" s="12"/>
      <c r="M46" s="12"/>
      <c r="N46" s="12"/>
    </row>
    <row r="47" spans="8:14" x14ac:dyDescent="0.2">
      <c r="H47" s="12"/>
      <c r="I47" s="12"/>
      <c r="J47" s="12"/>
      <c r="K47" s="12"/>
      <c r="L47" s="12"/>
      <c r="M47" s="12"/>
      <c r="N47" s="12"/>
    </row>
    <row r="48" spans="8:14" ht="16" thickBot="1" x14ac:dyDescent="0.25">
      <c r="H48" s="13" t="s">
        <v>22</v>
      </c>
      <c r="I48" s="13">
        <v>44.385629333333334</v>
      </c>
      <c r="J48" s="13">
        <v>149</v>
      </c>
      <c r="K48" s="13"/>
      <c r="L48" s="13"/>
      <c r="M48" s="13"/>
      <c r="N48" s="13"/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39018-11B8-EA43-9177-7F8161A9AE81}">
  <dimension ref="A1:AK48"/>
  <sheetViews>
    <sheetView workbookViewId="0">
      <selection activeCell="AH5" sqref="AH5:AK15"/>
    </sheetView>
  </sheetViews>
  <sheetFormatPr baseColWidth="10" defaultRowHeight="15" x14ac:dyDescent="0.2"/>
  <cols>
    <col min="1" max="1" width="9.5" bestFit="1" customWidth="1"/>
    <col min="2" max="2" width="8.1640625" bestFit="1" customWidth="1"/>
    <col min="3" max="3" width="6.83203125" bestFit="1" customWidth="1"/>
    <col min="5" max="5" width="6.1640625" bestFit="1" customWidth="1"/>
    <col min="8" max="8" width="16.6640625" bestFit="1" customWidth="1"/>
    <col min="34" max="34" width="19.6640625" bestFit="1" customWidth="1"/>
    <col min="35" max="36" width="8.6640625" bestFit="1" customWidth="1"/>
    <col min="37" max="37" width="10" bestFit="1" customWidth="1"/>
  </cols>
  <sheetData>
    <row r="1" spans="1:37" x14ac:dyDescent="0.2">
      <c r="A1" s="9" t="s">
        <v>0</v>
      </c>
      <c r="B1" s="9" t="s">
        <v>60</v>
      </c>
      <c r="C1" s="9" t="s">
        <v>2</v>
      </c>
      <c r="D1" s="9" t="s">
        <v>3</v>
      </c>
      <c r="E1" s="9" t="s">
        <v>4</v>
      </c>
    </row>
    <row r="2" spans="1:37" x14ac:dyDescent="0.2">
      <c r="A2" s="5">
        <v>0.44</v>
      </c>
      <c r="B2" s="5">
        <v>0.61</v>
      </c>
      <c r="C2" s="5">
        <v>0.62</v>
      </c>
      <c r="D2" s="5">
        <v>0.64</v>
      </c>
      <c r="E2" s="5">
        <v>0.61</v>
      </c>
    </row>
    <row r="3" spans="1:37" x14ac:dyDescent="0.2">
      <c r="A3" s="5">
        <v>0.45</v>
      </c>
      <c r="B3" s="5">
        <v>0.59</v>
      </c>
      <c r="C3" s="5">
        <v>0.61</v>
      </c>
      <c r="D3" s="5">
        <v>0.63</v>
      </c>
      <c r="E3" s="5">
        <v>0.6</v>
      </c>
    </row>
    <row r="4" spans="1:37" ht="16" thickBot="1" x14ac:dyDescent="0.25">
      <c r="A4" s="5">
        <v>0.46</v>
      </c>
      <c r="B4" s="5">
        <v>0.62</v>
      </c>
      <c r="C4" s="5">
        <v>0.63</v>
      </c>
      <c r="D4" s="5">
        <v>0.62</v>
      </c>
      <c r="E4" s="5">
        <v>0.62</v>
      </c>
      <c r="G4" t="s">
        <v>23</v>
      </c>
      <c r="Q4" t="s">
        <v>36</v>
      </c>
      <c r="T4" t="s">
        <v>37</v>
      </c>
      <c r="U4">
        <v>0.05</v>
      </c>
      <c r="AB4" t="s">
        <v>53</v>
      </c>
    </row>
    <row r="5" spans="1:37" ht="17" thickTop="1" thickBot="1" x14ac:dyDescent="0.25">
      <c r="A5" s="5">
        <v>0.44</v>
      </c>
      <c r="B5" s="5">
        <v>0.6</v>
      </c>
      <c r="C5" s="5">
        <v>0.61</v>
      </c>
      <c r="D5" s="5">
        <v>0.62</v>
      </c>
      <c r="E5" s="5">
        <v>0.6</v>
      </c>
      <c r="Q5" s="2" t="s">
        <v>38</v>
      </c>
      <c r="R5" s="2" t="s">
        <v>39</v>
      </c>
      <c r="S5" s="2" t="s">
        <v>40</v>
      </c>
      <c r="T5" s="2" t="s">
        <v>41</v>
      </c>
      <c r="U5" s="2" t="s">
        <v>15</v>
      </c>
      <c r="V5" s="2" t="s">
        <v>42</v>
      </c>
      <c r="AH5" s="8" t="s">
        <v>61</v>
      </c>
      <c r="AI5" s="8" t="s">
        <v>62</v>
      </c>
      <c r="AJ5" s="8" t="s">
        <v>145</v>
      </c>
      <c r="AK5" s="8" t="s">
        <v>64</v>
      </c>
    </row>
    <row r="6" spans="1:37" ht="17" thickTop="1" thickBot="1" x14ac:dyDescent="0.25">
      <c r="A6" s="5">
        <v>0.45</v>
      </c>
      <c r="B6" s="5">
        <v>0.59</v>
      </c>
      <c r="C6" s="5">
        <v>0.63</v>
      </c>
      <c r="D6" s="5">
        <v>0.63</v>
      </c>
      <c r="E6" s="5">
        <v>0.62</v>
      </c>
      <c r="G6" t="s">
        <v>24</v>
      </c>
      <c r="L6" t="s">
        <v>25</v>
      </c>
      <c r="M6">
        <v>0.05</v>
      </c>
      <c r="Q6" t="str">
        <f>A1</f>
        <v>Traditional</v>
      </c>
      <c r="R6">
        <f>AVERAGE(A2:A31)</f>
        <v>0.44900000000000001</v>
      </c>
      <c r="S6">
        <f>COUNT(A2:A31)</f>
        <v>30</v>
      </c>
      <c r="T6">
        <f>DEVSQ(A2:A31)</f>
        <v>1.870000000000003E-3</v>
      </c>
      <c r="AB6" s="2" t="s">
        <v>44</v>
      </c>
      <c r="AC6" s="2" t="s">
        <v>45</v>
      </c>
      <c r="AD6" s="2" t="s">
        <v>50</v>
      </c>
      <c r="AE6" s="2" t="s">
        <v>39</v>
      </c>
      <c r="AH6" t="s">
        <v>99</v>
      </c>
      <c r="AI6" t="s">
        <v>146</v>
      </c>
      <c r="AJ6" t="s">
        <v>67</v>
      </c>
      <c r="AK6" t="s">
        <v>68</v>
      </c>
    </row>
    <row r="7" spans="1:37" ht="16" thickTop="1" x14ac:dyDescent="0.2">
      <c r="A7" s="5">
        <v>0.44</v>
      </c>
      <c r="B7" s="5">
        <v>0.61</v>
      </c>
      <c r="C7" s="5">
        <v>0.62</v>
      </c>
      <c r="D7" s="5">
        <v>0.64</v>
      </c>
      <c r="E7" s="5">
        <v>0.61</v>
      </c>
      <c r="G7" s="2" t="s">
        <v>26</v>
      </c>
      <c r="H7" s="2" t="s">
        <v>8</v>
      </c>
      <c r="I7" s="2" t="s">
        <v>9</v>
      </c>
      <c r="J7" s="2" t="s">
        <v>27</v>
      </c>
      <c r="K7" s="2" t="s">
        <v>11</v>
      </c>
      <c r="L7" s="2" t="s">
        <v>14</v>
      </c>
      <c r="M7" s="2" t="s">
        <v>28</v>
      </c>
      <c r="N7" s="2" t="s">
        <v>29</v>
      </c>
      <c r="O7" s="2" t="s">
        <v>30</v>
      </c>
      <c r="Q7" t="str">
        <f>B1</f>
        <v>Windsurf</v>
      </c>
      <c r="R7">
        <f>AVERAGE(B2:B31)</f>
        <v>0.60333333333333317</v>
      </c>
      <c r="S7">
        <f>COUNT(B2:B31)</f>
        <v>30</v>
      </c>
      <c r="T7">
        <f>DEVSQ(B2:B31)</f>
        <v>2.2666666666666707E-3</v>
      </c>
      <c r="AB7" t="str">
        <f>A1</f>
        <v>Traditional</v>
      </c>
      <c r="AC7" t="str">
        <f>B1</f>
        <v>Windsurf</v>
      </c>
      <c r="AD7">
        <f>_xlfn.T.TEST(A2:A31,B2:B31,2,3)</f>
        <v>1.3283653347679577E-57</v>
      </c>
      <c r="AE7">
        <f>ABS(AVERAGE(A2:A31)-AVERAGE(B2:B31))</f>
        <v>0.15433333333333316</v>
      </c>
      <c r="AH7" t="s">
        <v>101</v>
      </c>
      <c r="AI7" t="s">
        <v>147</v>
      </c>
      <c r="AJ7" t="s">
        <v>67</v>
      </c>
      <c r="AK7" t="s">
        <v>68</v>
      </c>
    </row>
    <row r="8" spans="1:37" x14ac:dyDescent="0.2">
      <c r="A8" s="5">
        <v>0.45</v>
      </c>
      <c r="B8" s="5">
        <v>0.6</v>
      </c>
      <c r="C8" s="5">
        <v>0.63</v>
      </c>
      <c r="D8" s="5">
        <v>0.63</v>
      </c>
      <c r="E8" s="5">
        <v>0.61</v>
      </c>
      <c r="G8" t="str">
        <f>A1</f>
        <v>Traditional</v>
      </c>
      <c r="H8">
        <f>COUNT(A2:A31)</f>
        <v>30</v>
      </c>
      <c r="I8">
        <f>SUM(A2:A31)</f>
        <v>13.47</v>
      </c>
      <c r="J8">
        <f>AVERAGE(A2:A31)</f>
        <v>0.44900000000000001</v>
      </c>
      <c r="K8">
        <f>_xlfn.VAR.S(A2:A31)</f>
        <v>6.4482758620689756E-5</v>
      </c>
      <c r="L8">
        <f>DEVSQ(A2:A31)</f>
        <v>1.870000000000003E-3</v>
      </c>
      <c r="M8">
        <f>SQRT(J17/H8)</f>
        <v>1.3978637231524935E-3</v>
      </c>
      <c r="N8">
        <f>J8-M8*_xlfn.T.INV.2T(M6,I17)</f>
        <v>0.44623717887711761</v>
      </c>
      <c r="O8">
        <f>J8+M8*_xlfn.T.INV.2T(M6,I17)</f>
        <v>0.45176282112288241</v>
      </c>
      <c r="Q8" t="str">
        <f>C1</f>
        <v>Copilot</v>
      </c>
      <c r="R8">
        <f>AVERAGE(C2:C31)</f>
        <v>0.62299999999999989</v>
      </c>
      <c r="S8">
        <f>COUNT(C2:C31)</f>
        <v>30</v>
      </c>
      <c r="T8">
        <f>DEVSQ(C2:C31)</f>
        <v>1.630000000000003E-3</v>
      </c>
      <c r="AB8" t="str">
        <f>A1</f>
        <v>Traditional</v>
      </c>
      <c r="AC8" t="str">
        <f>C1</f>
        <v>Copilot</v>
      </c>
      <c r="AD8">
        <f>_xlfn.T.TEST(A2:A31,C2:C31,2,3)</f>
        <v>7.4582523239185229E-63</v>
      </c>
      <c r="AE8">
        <f>ABS(AVERAGE(A2:A31)-AVERAGE(C2:C31))</f>
        <v>0.17399999999999988</v>
      </c>
      <c r="AH8" t="s">
        <v>102</v>
      </c>
      <c r="AI8" t="s">
        <v>148</v>
      </c>
      <c r="AJ8" t="s">
        <v>67</v>
      </c>
      <c r="AK8" t="s">
        <v>68</v>
      </c>
    </row>
    <row r="9" spans="1:37" x14ac:dyDescent="0.2">
      <c r="A9" s="5">
        <v>0.46</v>
      </c>
      <c r="B9" s="5">
        <v>0.61</v>
      </c>
      <c r="C9" s="5">
        <v>0.61</v>
      </c>
      <c r="D9" s="5">
        <v>0.62</v>
      </c>
      <c r="E9" s="5">
        <v>0.6</v>
      </c>
      <c r="G9" t="str">
        <f>B1</f>
        <v>Windsurf</v>
      </c>
      <c r="H9">
        <f>COUNT(B2:B31)</f>
        <v>30</v>
      </c>
      <c r="I9">
        <f>SUM(B2:B31)</f>
        <v>18.099999999999994</v>
      </c>
      <c r="J9">
        <f>AVERAGE(B2:B31)</f>
        <v>0.60333333333333317</v>
      </c>
      <c r="K9">
        <f>_xlfn.VAR.S(B2:B31)</f>
        <v>7.8160919540230022E-5</v>
      </c>
      <c r="L9">
        <f>DEVSQ(B2:B31)</f>
        <v>2.2666666666666707E-3</v>
      </c>
      <c r="M9">
        <f>SQRT(J17/H9)</f>
        <v>1.3978637231524935E-3</v>
      </c>
      <c r="N9">
        <f>J9-M9*_xlfn.T.INV.2T(M6,I17)</f>
        <v>0.60057051221045077</v>
      </c>
      <c r="O9">
        <f>J9+M9*_xlfn.T.INV.2T(M6,I17)</f>
        <v>0.60609615445621556</v>
      </c>
      <c r="Q9" t="str">
        <f>D1</f>
        <v>Claude Code</v>
      </c>
      <c r="R9">
        <f>AVERAGE(D2:D31)</f>
        <v>0.62933333333333341</v>
      </c>
      <c r="S9">
        <f>COUNT(D2:D31)</f>
        <v>30</v>
      </c>
      <c r="T9">
        <f>DEVSQ(D2:D31)</f>
        <v>1.3866666666666699E-3</v>
      </c>
      <c r="AB9" t="str">
        <f>A1</f>
        <v>Traditional</v>
      </c>
      <c r="AC9" t="str">
        <f>D1</f>
        <v>Claude Code</v>
      </c>
      <c r="AD9">
        <f>_xlfn.T.TEST(A2:A31,D2:D31,2,3)</f>
        <v>8.8456822696182511E-64</v>
      </c>
      <c r="AE9">
        <f>ABS(AVERAGE(A2:A31)-AVERAGE(D2:D31))</f>
        <v>0.1803333333333334</v>
      </c>
      <c r="AH9" t="s">
        <v>103</v>
      </c>
      <c r="AI9" t="s">
        <v>149</v>
      </c>
      <c r="AJ9" t="s">
        <v>67</v>
      </c>
      <c r="AK9" t="s">
        <v>68</v>
      </c>
    </row>
    <row r="10" spans="1:37" x14ac:dyDescent="0.2">
      <c r="A10" s="5">
        <v>0.44</v>
      </c>
      <c r="B10" s="5">
        <v>0.6</v>
      </c>
      <c r="C10" s="5">
        <v>0.62</v>
      </c>
      <c r="D10" s="5">
        <v>0.63</v>
      </c>
      <c r="E10" s="5">
        <v>0.61</v>
      </c>
      <c r="G10" t="str">
        <f>C1</f>
        <v>Copilot</v>
      </c>
      <c r="H10">
        <f>COUNT(C2:C31)</f>
        <v>30</v>
      </c>
      <c r="I10">
        <f>SUM(C2:C31)</f>
        <v>18.689999999999998</v>
      </c>
      <c r="J10">
        <f>AVERAGE(C2:C31)</f>
        <v>0.62299999999999989</v>
      </c>
      <c r="K10">
        <f>_xlfn.VAR.S(C2:C31)</f>
        <v>5.6206896551724242E-5</v>
      </c>
      <c r="L10">
        <f>DEVSQ(C2:C31)</f>
        <v>1.630000000000003E-3</v>
      </c>
      <c r="M10">
        <f>SQRT(J17/H10)</f>
        <v>1.3978637231524935E-3</v>
      </c>
      <c r="N10">
        <f>J10-M10*_xlfn.T.INV.2T(M6,I17)</f>
        <v>0.62023717887711749</v>
      </c>
      <c r="O10">
        <f>J10+M10*_xlfn.T.INV.2T(M6,I17)</f>
        <v>0.62576282112288228</v>
      </c>
      <c r="Q10" t="str">
        <f>E1</f>
        <v>Cursor</v>
      </c>
      <c r="R10">
        <f>AVERAGE(E2:E31)</f>
        <v>0.60866666666666647</v>
      </c>
      <c r="S10">
        <f>COUNT(E2:E31)</f>
        <v>30</v>
      </c>
      <c r="T10">
        <f>DEVSQ(E2:E31)</f>
        <v>1.3466666666666692E-3</v>
      </c>
      <c r="AB10" t="str">
        <f>A1</f>
        <v>Traditional</v>
      </c>
      <c r="AC10" t="str">
        <f>E1</f>
        <v>Cursor</v>
      </c>
      <c r="AD10">
        <f>_xlfn.T.TEST(A2:A31,E2:E31,2,3)</f>
        <v>9.5172717316310823E-61</v>
      </c>
      <c r="AE10">
        <f>ABS(AVERAGE(A2:A31)-AVERAGE(E2:E31))</f>
        <v>0.15966666666666646</v>
      </c>
      <c r="AH10" t="s">
        <v>105</v>
      </c>
      <c r="AI10" t="s">
        <v>150</v>
      </c>
      <c r="AJ10" t="s">
        <v>67</v>
      </c>
      <c r="AK10" t="s">
        <v>68</v>
      </c>
    </row>
    <row r="11" spans="1:37" x14ac:dyDescent="0.2">
      <c r="A11" s="5">
        <v>0.45</v>
      </c>
      <c r="B11" s="5">
        <v>0.61</v>
      </c>
      <c r="C11" s="5">
        <v>0.63</v>
      </c>
      <c r="D11" s="5">
        <v>0.64</v>
      </c>
      <c r="E11" s="5">
        <v>0.61</v>
      </c>
      <c r="G11" t="str">
        <f>D1</f>
        <v>Claude Code</v>
      </c>
      <c r="H11">
        <f>COUNT(D2:D31)</f>
        <v>30</v>
      </c>
      <c r="I11">
        <f>SUM(D2:D31)</f>
        <v>18.880000000000003</v>
      </c>
      <c r="J11">
        <f>AVERAGE(D2:D31)</f>
        <v>0.62933333333333341</v>
      </c>
      <c r="K11">
        <f>_xlfn.VAR.S(D2:D31)</f>
        <v>4.7816091954023102E-5</v>
      </c>
      <c r="L11">
        <f>DEVSQ(D2:D31)</f>
        <v>1.3866666666666699E-3</v>
      </c>
      <c r="M11">
        <f>SQRT(J17/H11)</f>
        <v>1.3978637231524935E-3</v>
      </c>
      <c r="N11">
        <f>J11-M11*_xlfn.T.INV.2T(M6,I17)</f>
        <v>0.62657051221045101</v>
      </c>
      <c r="O11">
        <f>J11+M11*_xlfn.T.INV.2T(M6,I17)</f>
        <v>0.63209615445621581</v>
      </c>
      <c r="Q11" s="3"/>
      <c r="R11" s="3"/>
      <c r="S11" s="3">
        <f>SUM(S6:S10)</f>
        <v>150</v>
      </c>
      <c r="T11" s="3">
        <f>SUM(T6:T10)</f>
        <v>8.5000000000000162E-3</v>
      </c>
      <c r="U11" s="3">
        <f>S11-COUNT(S6:S10)</f>
        <v>145</v>
      </c>
      <c r="V11" s="3">
        <f>[1]!QCRIT(COUNT(S6:S10),U11,U4,2)</f>
        <v>3.9066551724137928</v>
      </c>
      <c r="AB11" t="str">
        <f>B1</f>
        <v>Windsurf</v>
      </c>
      <c r="AC11" t="str">
        <f>C1</f>
        <v>Copilot</v>
      </c>
      <c r="AD11">
        <f>_xlfn.T.TEST(B2:B31,C2:C31,2,3)</f>
        <v>5.6068961878366054E-13</v>
      </c>
      <c r="AE11">
        <f>ABS(AVERAGE(B2:B31)-AVERAGE(C2:C31))</f>
        <v>1.9666666666666721E-2</v>
      </c>
      <c r="AH11" t="s">
        <v>107</v>
      </c>
      <c r="AI11" t="s">
        <v>151</v>
      </c>
      <c r="AJ11" t="s">
        <v>67</v>
      </c>
      <c r="AK11" t="s">
        <v>68</v>
      </c>
    </row>
    <row r="12" spans="1:37" ht="16" thickBot="1" x14ac:dyDescent="0.25">
      <c r="A12" s="5">
        <v>0.46</v>
      </c>
      <c r="B12" s="5">
        <v>0.59</v>
      </c>
      <c r="C12" s="5">
        <v>0.62</v>
      </c>
      <c r="D12" s="5">
        <v>0.63</v>
      </c>
      <c r="E12" s="5">
        <v>0.61</v>
      </c>
      <c r="G12" t="str">
        <f>E1</f>
        <v>Cursor</v>
      </c>
      <c r="H12">
        <f>COUNT(E2:E31)</f>
        <v>30</v>
      </c>
      <c r="I12">
        <f>SUM(E2:E31)</f>
        <v>18.259999999999994</v>
      </c>
      <c r="J12">
        <f>AVERAGE(E2:E31)</f>
        <v>0.60866666666666647</v>
      </c>
      <c r="K12">
        <f>_xlfn.VAR.S(E2:E31)</f>
        <v>4.6436781609195491E-5</v>
      </c>
      <c r="L12">
        <f>DEVSQ(E2:E31)</f>
        <v>1.3466666666666692E-3</v>
      </c>
      <c r="M12">
        <f>SQRT(J17/H12)</f>
        <v>1.3978637231524935E-3</v>
      </c>
      <c r="N12">
        <f>J12-M12*_xlfn.T.INV.2T(M6,I17)</f>
        <v>0.60590384554378407</v>
      </c>
      <c r="O12">
        <f>J12+M12*_xlfn.T.INV.2T(M6,I17)</f>
        <v>0.61142948778954886</v>
      </c>
      <c r="Q12" t="s">
        <v>43</v>
      </c>
      <c r="AB12" t="str">
        <f>B1</f>
        <v>Windsurf</v>
      </c>
      <c r="AC12" t="str">
        <f>D1</f>
        <v>Claude Code</v>
      </c>
      <c r="AD12">
        <f>_xlfn.T.TEST(B2:B31,D2:D31,2,3)</f>
        <v>6.019073670093309E-18</v>
      </c>
      <c r="AE12">
        <f>ABS(AVERAGE(B2:B31)-AVERAGE(D2:D31))</f>
        <v>2.6000000000000245E-2</v>
      </c>
      <c r="AH12" t="s">
        <v>108</v>
      </c>
      <c r="AI12" t="s">
        <v>152</v>
      </c>
      <c r="AJ12" t="s">
        <v>80</v>
      </c>
      <c r="AK12" t="s">
        <v>81</v>
      </c>
    </row>
    <row r="13" spans="1:37" ht="16" thickTop="1" x14ac:dyDescent="0.2">
      <c r="A13" s="5">
        <v>0.44</v>
      </c>
      <c r="B13" s="5">
        <v>0.61</v>
      </c>
      <c r="C13" s="5">
        <v>0.63</v>
      </c>
      <c r="D13" s="5">
        <v>0.62</v>
      </c>
      <c r="E13" s="5">
        <v>0.6</v>
      </c>
      <c r="G13" s="3"/>
      <c r="H13" s="3"/>
      <c r="I13" s="3"/>
      <c r="J13" s="3"/>
      <c r="K13" s="3"/>
      <c r="L13" s="3"/>
      <c r="M13" s="3"/>
      <c r="N13" s="3"/>
      <c r="O13" s="3"/>
      <c r="Q13" s="2" t="s">
        <v>44</v>
      </c>
      <c r="R13" s="2" t="s">
        <v>45</v>
      </c>
      <c r="S13" s="2" t="s">
        <v>39</v>
      </c>
      <c r="T13" s="2" t="s">
        <v>46</v>
      </c>
      <c r="U13" s="2" t="s">
        <v>47</v>
      </c>
      <c r="V13" s="2" t="s">
        <v>48</v>
      </c>
      <c r="W13" s="2" t="s">
        <v>49</v>
      </c>
      <c r="X13" s="2" t="s">
        <v>50</v>
      </c>
      <c r="Y13" s="2" t="s">
        <v>51</v>
      </c>
      <c r="Z13" s="2" t="s">
        <v>52</v>
      </c>
      <c r="AB13" t="str">
        <f>B1</f>
        <v>Windsurf</v>
      </c>
      <c r="AC13" t="str">
        <f>E1</f>
        <v>Cursor</v>
      </c>
      <c r="AD13">
        <f>_xlfn.T.TEST(B2:B31,E2:E31,2,3)</f>
        <v>1.1458533097062936E-2</v>
      </c>
      <c r="AE13">
        <f>ABS(AVERAGE(B2:B31)-AVERAGE(E2:E31))</f>
        <v>5.3333333333333011E-3</v>
      </c>
      <c r="AH13" t="s">
        <v>110</v>
      </c>
      <c r="AI13" t="s">
        <v>141</v>
      </c>
      <c r="AJ13" t="s">
        <v>67</v>
      </c>
      <c r="AK13" t="s">
        <v>68</v>
      </c>
    </row>
    <row r="14" spans="1:37" ht="16" thickBot="1" x14ac:dyDescent="0.25">
      <c r="A14" s="5">
        <v>0.45</v>
      </c>
      <c r="B14" s="5">
        <v>0.6</v>
      </c>
      <c r="C14" s="5">
        <v>0.63</v>
      </c>
      <c r="D14" s="5">
        <v>0.64</v>
      </c>
      <c r="E14" s="5">
        <v>0.62</v>
      </c>
      <c r="G14" t="s">
        <v>12</v>
      </c>
      <c r="Q14" s="3" t="str">
        <f>Q6</f>
        <v>Traditional</v>
      </c>
      <c r="R14" s="3" t="str">
        <f>Q7</f>
        <v>Windsurf</v>
      </c>
      <c r="S14" s="3">
        <f>ABS(R6-R7)</f>
        <v>0.15433333333333316</v>
      </c>
      <c r="T14" s="3">
        <f>SQRT(T11/U11/HARMEAN(S6,S7))</f>
        <v>1.3978637231524935E-3</v>
      </c>
      <c r="U14" s="3">
        <f>S14/T14</f>
        <v>110.4065659456969</v>
      </c>
      <c r="V14" s="3">
        <f>S14-T14*V$11</f>
        <v>0.14887236178894986</v>
      </c>
      <c r="W14" s="3">
        <f>S14+T14*V$11</f>
        <v>0.15979430487771645</v>
      </c>
      <c r="X14" s="3">
        <f>[1]!QDIST(U14,COUNT($S$6:$S$10),U$11)</f>
        <v>3.3306690738754696E-14</v>
      </c>
      <c r="Y14" s="3">
        <f>T14*V$11</f>
        <v>5.4609715443832904E-3</v>
      </c>
      <c r="Z14" s="3">
        <f>S14*SQRT(U$11/T$11)</f>
        <v>20.157388888379963</v>
      </c>
      <c r="AB14" t="str">
        <f>C1</f>
        <v>Copilot</v>
      </c>
      <c r="AC14" t="str">
        <f>D1</f>
        <v>Claude Code</v>
      </c>
      <c r="AD14">
        <f>_xlfn.T.TEST(C2:C31,D2:D31,2,3)</f>
        <v>1.2249094589309403E-3</v>
      </c>
      <c r="AE14">
        <f>ABS(AVERAGE(C2:C31)-AVERAGE(D2:D31))</f>
        <v>6.333333333333524E-3</v>
      </c>
      <c r="AH14" t="s">
        <v>111</v>
      </c>
      <c r="AI14" t="s">
        <v>153</v>
      </c>
      <c r="AJ14" t="s">
        <v>67</v>
      </c>
      <c r="AK14" t="s">
        <v>68</v>
      </c>
    </row>
    <row r="15" spans="1:37" ht="16" thickTop="1" x14ac:dyDescent="0.2">
      <c r="A15" s="5">
        <v>0.46</v>
      </c>
      <c r="B15" s="5">
        <v>0.62</v>
      </c>
      <c r="C15" s="5">
        <v>0.62</v>
      </c>
      <c r="D15" s="5">
        <v>0.62</v>
      </c>
      <c r="E15" s="5">
        <v>0.6</v>
      </c>
      <c r="G15" s="2" t="s">
        <v>31</v>
      </c>
      <c r="H15" s="2" t="s">
        <v>14</v>
      </c>
      <c r="I15" s="2" t="s">
        <v>15</v>
      </c>
      <c r="J15" s="2" t="s">
        <v>16</v>
      </c>
      <c r="K15" s="2" t="s">
        <v>17</v>
      </c>
      <c r="L15" s="2" t="s">
        <v>32</v>
      </c>
      <c r="M15" s="2" t="s">
        <v>33</v>
      </c>
      <c r="N15" s="2" t="s">
        <v>34</v>
      </c>
      <c r="O15" s="2" t="s">
        <v>35</v>
      </c>
      <c r="Q15" s="7" t="str">
        <f>Q6</f>
        <v>Traditional</v>
      </c>
      <c r="R15" s="7" t="str">
        <f>Q8</f>
        <v>Copilot</v>
      </c>
      <c r="S15" s="7">
        <f>ABS(R6-R8)</f>
        <v>0.17399999999999988</v>
      </c>
      <c r="T15" s="7">
        <f>SQRT(T11/U11/HARMEAN(S6,S8))</f>
        <v>1.3978637231524935E-3</v>
      </c>
      <c r="U15" s="7">
        <f t="shared" ref="U15:U23" si="0">S15/T15</f>
        <v>124.47565318283759</v>
      </c>
      <c r="V15" s="7">
        <f t="shared" ref="V15:V23" si="1">S15-T15*V$11</f>
        <v>0.16853902845561658</v>
      </c>
      <c r="W15" s="7">
        <f t="shared" ref="W15:W23" si="2">S15+T15*V$11</f>
        <v>0.17946097154438317</v>
      </c>
      <c r="X15" s="7">
        <f>[1]!QDIST(U15,COUNT($S$6:$S$10),U$11)</f>
        <v>3.3306690738754696E-14</v>
      </c>
      <c r="Y15" s="7">
        <f t="shared" ref="Y15:Y23" si="3">T15*V$11</f>
        <v>5.4609715443832904E-3</v>
      </c>
      <c r="Z15" s="7">
        <f t="shared" ref="Z15:Z23" si="4">S15*SQRT(U$11/T$11)</f>
        <v>22.726041036143293</v>
      </c>
      <c r="AB15" t="str">
        <f>C1</f>
        <v>Copilot</v>
      </c>
      <c r="AC15" t="str">
        <f>E1</f>
        <v>Cursor</v>
      </c>
      <c r="AD15">
        <f>_xlfn.T.TEST(C2:C31,E2:E31,2,3)</f>
        <v>1.7072112990741036E-10</v>
      </c>
      <c r="AE15">
        <f>ABS(AVERAGE(C2:C31)-AVERAGE(E2:E31))</f>
        <v>1.433333333333342E-2</v>
      </c>
      <c r="AH15" t="s">
        <v>113</v>
      </c>
      <c r="AI15" t="s">
        <v>154</v>
      </c>
      <c r="AJ15" t="s">
        <v>67</v>
      </c>
      <c r="AK15" t="s">
        <v>68</v>
      </c>
    </row>
    <row r="16" spans="1:37" x14ac:dyDescent="0.2">
      <c r="A16" s="5">
        <v>0.44</v>
      </c>
      <c r="B16" s="5">
        <v>0.61</v>
      </c>
      <c r="C16" s="5">
        <v>0.63</v>
      </c>
      <c r="D16" s="5">
        <v>0.64</v>
      </c>
      <c r="E16" s="5">
        <v>0.61</v>
      </c>
      <c r="G16" t="s">
        <v>20</v>
      </c>
      <c r="H16">
        <f>H18-H17</f>
        <v>0.6832333333333338</v>
      </c>
      <c r="I16">
        <f>COUNTA(G8:G12)-1</f>
        <v>4</v>
      </c>
      <c r="J16">
        <f>H16/I16</f>
        <v>0.17080833333333345</v>
      </c>
      <c r="K16">
        <f>J16/J17</f>
        <v>2913.7892156862708</v>
      </c>
      <c r="L16">
        <f>_xlfn.F.DIST.RT(K16,I16,I17)</f>
        <v>2.230012298177287E-137</v>
      </c>
      <c r="M16">
        <f>H16/H18</f>
        <v>0.9877120277563608</v>
      </c>
      <c r="N16">
        <f>SQRT(DEVSQ(J8:J12)/(J17*I16))</f>
        <v>9.8552679917667483</v>
      </c>
      <c r="O16">
        <f>(H18-I18*J17)/(H18+J17)</f>
        <v>0.98728938173226632</v>
      </c>
      <c r="Q16" s="7" t="str">
        <f>Q6</f>
        <v>Traditional</v>
      </c>
      <c r="R16" s="7" t="str">
        <f>Q9</f>
        <v>Claude Code</v>
      </c>
      <c r="S16" s="7">
        <f>ABS(R6-R9)</f>
        <v>0.1803333333333334</v>
      </c>
      <c r="T16" s="7">
        <f>SQRT(T11/U11/HARMEAN(S6,S9))</f>
        <v>1.3978637231524935E-3</v>
      </c>
      <c r="U16" s="7">
        <f t="shared" si="0"/>
        <v>129.00637619140844</v>
      </c>
      <c r="V16" s="7">
        <f t="shared" si="1"/>
        <v>0.1748723617889501</v>
      </c>
      <c r="W16" s="7">
        <f t="shared" si="2"/>
        <v>0.1857943048777167</v>
      </c>
      <c r="X16" s="7">
        <f>[1]!QDIST(U16,COUNT($S$6:$S$10),U$11)</f>
        <v>3.3306690738754696E-14</v>
      </c>
      <c r="Y16" s="7">
        <f t="shared" si="3"/>
        <v>5.4609715443832904E-3</v>
      </c>
      <c r="Z16" s="7">
        <f t="shared" si="4"/>
        <v>23.553234100677269</v>
      </c>
      <c r="AB16" s="4" t="str">
        <f>D1</f>
        <v>Claude Code</v>
      </c>
      <c r="AC16" s="4" t="str">
        <f>E1</f>
        <v>Cursor</v>
      </c>
      <c r="AD16" s="4">
        <f>_xlfn.T.TEST(D2:D31,E2:E31,2,3)</f>
        <v>7.7717221942980856E-17</v>
      </c>
      <c r="AE16" s="4">
        <f>ABS(AVERAGE(D2:D31)-AVERAGE(E2:E31))</f>
        <v>2.0666666666666944E-2</v>
      </c>
    </row>
    <row r="17" spans="1:26" x14ac:dyDescent="0.2">
      <c r="A17" s="5">
        <v>0.45</v>
      </c>
      <c r="B17" s="5">
        <v>0.59</v>
      </c>
      <c r="C17" s="5">
        <v>0.63</v>
      </c>
      <c r="D17" s="5">
        <v>0.63</v>
      </c>
      <c r="E17" s="5">
        <v>0.62</v>
      </c>
      <c r="G17" t="s">
        <v>21</v>
      </c>
      <c r="H17">
        <f>SUM(L8:L12)</f>
        <v>8.5000000000000162E-3</v>
      </c>
      <c r="I17">
        <f>I18-I16</f>
        <v>145</v>
      </c>
      <c r="J17">
        <f>H17/I17</f>
        <v>5.8620689655172527E-5</v>
      </c>
      <c r="Q17" s="7" t="str">
        <f>Q6</f>
        <v>Traditional</v>
      </c>
      <c r="R17" s="7" t="str">
        <f>Q10</f>
        <v>Cursor</v>
      </c>
      <c r="S17" s="7">
        <f>ABS(R6-R10)</f>
        <v>0.15966666666666646</v>
      </c>
      <c r="T17" s="7">
        <f>SQRT(T11/U11/HARMEAN(S6,S10))</f>
        <v>1.3978637231524935E-3</v>
      </c>
      <c r="U17" s="7">
        <f t="shared" si="0"/>
        <v>114.22191163712485</v>
      </c>
      <c r="V17" s="7">
        <f t="shared" si="1"/>
        <v>0.15420569512228316</v>
      </c>
      <c r="W17" s="7">
        <f t="shared" si="2"/>
        <v>0.16512763821104975</v>
      </c>
      <c r="X17" s="7">
        <f>[1]!QDIST(U17,COUNT($S$6:$S$10),U$11)</f>
        <v>3.3306690738754696E-14</v>
      </c>
      <c r="Y17" s="7">
        <f t="shared" si="3"/>
        <v>5.4609715443832904E-3</v>
      </c>
      <c r="Z17" s="7">
        <f t="shared" si="4"/>
        <v>20.853972521671707</v>
      </c>
    </row>
    <row r="18" spans="1:26" x14ac:dyDescent="0.2">
      <c r="A18" s="5">
        <v>0.44</v>
      </c>
      <c r="B18" s="5">
        <v>0.61</v>
      </c>
      <c r="C18" s="5">
        <v>0.62</v>
      </c>
      <c r="D18" s="5">
        <v>0.63</v>
      </c>
      <c r="E18" s="5">
        <v>0.61</v>
      </c>
      <c r="G18" s="4" t="s">
        <v>22</v>
      </c>
      <c r="H18" s="4">
        <f>DEVSQ(A2:E31)</f>
        <v>0.69173333333333387</v>
      </c>
      <c r="I18" s="4">
        <f>COUNT(A2:E31)-1</f>
        <v>149</v>
      </c>
      <c r="J18" s="4">
        <f>H18/I18</f>
        <v>4.6425055928411667E-3</v>
      </c>
      <c r="K18" s="4"/>
      <c r="L18" s="4"/>
      <c r="M18" s="4"/>
      <c r="N18" s="4"/>
      <c r="O18" s="4"/>
      <c r="Q18" s="7" t="str">
        <f>Q7</f>
        <v>Windsurf</v>
      </c>
      <c r="R18" s="7" t="str">
        <f>Q8</f>
        <v>Copilot</v>
      </c>
      <c r="S18" s="7">
        <f>ABS(R7-R8)</f>
        <v>1.9666666666666721E-2</v>
      </c>
      <c r="T18" s="7">
        <f>SQRT(T11/U11/HARMEAN(S7,S8))</f>
        <v>1.3978637231524935E-3</v>
      </c>
      <c r="U18" s="7">
        <f t="shared" si="0"/>
        <v>14.069087237140696</v>
      </c>
      <c r="V18" s="7">
        <f t="shared" si="1"/>
        <v>1.4205695122283431E-2</v>
      </c>
      <c r="W18" s="7">
        <f t="shared" si="2"/>
        <v>2.5127638211050012E-2</v>
      </c>
      <c r="X18" s="7">
        <f>[1]!QDIST(U18,COUNT($S$6:$S$10),U$11)</f>
        <v>3.3306690738754696E-14</v>
      </c>
      <c r="Y18" s="7">
        <f t="shared" si="3"/>
        <v>5.4609715443832904E-3</v>
      </c>
      <c r="Z18" s="7">
        <f t="shared" si="4"/>
        <v>2.5686521477633315</v>
      </c>
    </row>
    <row r="19" spans="1:26" x14ac:dyDescent="0.2">
      <c r="A19" s="5">
        <v>0.45</v>
      </c>
      <c r="B19" s="5">
        <v>0.6</v>
      </c>
      <c r="C19" s="5">
        <v>0.63</v>
      </c>
      <c r="D19" s="5">
        <v>0.63</v>
      </c>
      <c r="E19" s="5">
        <v>0.61</v>
      </c>
      <c r="Q19" s="7" t="str">
        <f>Q7</f>
        <v>Windsurf</v>
      </c>
      <c r="R19" s="7" t="str">
        <f>Q9</f>
        <v>Claude Code</v>
      </c>
      <c r="S19" s="7">
        <f>ABS(R7-R9)</f>
        <v>2.6000000000000245E-2</v>
      </c>
      <c r="T19" s="7">
        <f>SQRT(T11/U11/HARMEAN(S7,S9))</f>
        <v>1.3978637231524935E-3</v>
      </c>
      <c r="U19" s="7">
        <f t="shared" si="0"/>
        <v>18.599810245711552</v>
      </c>
      <c r="V19" s="7">
        <f t="shared" si="1"/>
        <v>2.0539028455616955E-2</v>
      </c>
      <c r="W19" s="7">
        <f t="shared" si="2"/>
        <v>3.1460971544383536E-2</v>
      </c>
      <c r="X19" s="7">
        <f>[1]!QDIST(U19,COUNT($S$6:$S$10),U$11)</f>
        <v>3.3306690738754696E-14</v>
      </c>
      <c r="Y19" s="7">
        <f t="shared" si="3"/>
        <v>5.4609715443832904E-3</v>
      </c>
      <c r="Z19" s="7">
        <f t="shared" si="4"/>
        <v>3.3958452122973082</v>
      </c>
    </row>
    <row r="20" spans="1:26" x14ac:dyDescent="0.2">
      <c r="A20" s="5">
        <v>0.46</v>
      </c>
      <c r="B20" s="5">
        <v>0.61</v>
      </c>
      <c r="C20" s="5">
        <v>0.62</v>
      </c>
      <c r="D20" s="5">
        <v>0.63</v>
      </c>
      <c r="E20" s="5">
        <v>0.6</v>
      </c>
      <c r="Q20" s="7" t="str">
        <f>Q7</f>
        <v>Windsurf</v>
      </c>
      <c r="R20" s="7" t="str">
        <f>Q10</f>
        <v>Cursor</v>
      </c>
      <c r="S20" s="7">
        <f>ABS(R7-R10)</f>
        <v>5.3333333333333011E-3</v>
      </c>
      <c r="T20" s="7">
        <f>SQRT(T11/U11/HARMEAN(S7,S10))</f>
        <v>1.3978637231524935E-3</v>
      </c>
      <c r="U20" s="7">
        <f t="shared" si="0"/>
        <v>3.8153456914279515</v>
      </c>
      <c r="V20" s="7">
        <f t="shared" si="1"/>
        <v>-1.2763821104998935E-4</v>
      </c>
      <c r="W20" s="7">
        <f t="shared" si="2"/>
        <v>1.0794304877716591E-2</v>
      </c>
      <c r="X20" s="7">
        <f>[1]!QDIST(U20,COUNT($S$6:$S$10),U$11)</f>
        <v>5.9139084735727598E-2</v>
      </c>
      <c r="Y20" s="7">
        <f t="shared" si="3"/>
        <v>5.4609715443832904E-3</v>
      </c>
      <c r="Z20" s="7">
        <f t="shared" si="4"/>
        <v>0.69658363329174477</v>
      </c>
    </row>
    <row r="21" spans="1:26" x14ac:dyDescent="0.2">
      <c r="A21" s="5">
        <v>0.44</v>
      </c>
      <c r="B21" s="5">
        <v>0.6</v>
      </c>
      <c r="C21" s="5">
        <v>0.61</v>
      </c>
      <c r="D21" s="5">
        <v>0.62</v>
      </c>
      <c r="E21" s="5">
        <v>0.61</v>
      </c>
      <c r="Q21" s="7" t="str">
        <f>Q8</f>
        <v>Copilot</v>
      </c>
      <c r="R21" s="7" t="str">
        <f>Q9</f>
        <v>Claude Code</v>
      </c>
      <c r="S21" s="7">
        <f>ABS(R8-R9)</f>
        <v>6.333333333333524E-3</v>
      </c>
      <c r="T21" s="7">
        <f>SQRT(T11/U11/HARMEAN(S8,S9))</f>
        <v>1.3978637231524935E-3</v>
      </c>
      <c r="U21" s="7">
        <f t="shared" si="0"/>
        <v>4.5307230085708561</v>
      </c>
      <c r="V21" s="7">
        <f t="shared" si="1"/>
        <v>8.7236178895023359E-4</v>
      </c>
      <c r="W21" s="7">
        <f t="shared" si="2"/>
        <v>1.1794304877716814E-2</v>
      </c>
      <c r="X21" s="7">
        <f>[1]!QDIST(U21,COUNT($S$6:$S$10),U$11)</f>
        <v>1.4201483244217439E-2</v>
      </c>
      <c r="Y21" s="7">
        <f t="shared" si="3"/>
        <v>5.4609715443832904E-3</v>
      </c>
      <c r="Z21" s="7">
        <f t="shared" si="4"/>
        <v>0.82719306453397679</v>
      </c>
    </row>
    <row r="22" spans="1:26" x14ac:dyDescent="0.2">
      <c r="A22" s="5">
        <v>0.45</v>
      </c>
      <c r="B22" s="5">
        <v>0.61</v>
      </c>
      <c r="C22" s="5">
        <v>0.63</v>
      </c>
      <c r="D22" s="5">
        <v>0.63</v>
      </c>
      <c r="E22" s="5">
        <v>0.6</v>
      </c>
      <c r="Q22" s="7" t="str">
        <f>Q8</f>
        <v>Copilot</v>
      </c>
      <c r="R22" s="7" t="str">
        <f>Q10</f>
        <v>Cursor</v>
      </c>
      <c r="S22" s="7">
        <f>ABS(R8-R10)</f>
        <v>1.433333333333342E-2</v>
      </c>
      <c r="T22" s="7">
        <f>SQRT(T11/U11/HARMEAN(S8,S10))</f>
        <v>1.3978637231524935E-3</v>
      </c>
      <c r="U22" s="7">
        <f t="shared" si="0"/>
        <v>10.253741545712744</v>
      </c>
      <c r="V22" s="7">
        <f t="shared" si="1"/>
        <v>8.8723617889501297E-3</v>
      </c>
      <c r="W22" s="7">
        <f t="shared" si="2"/>
        <v>1.979430487771671E-2</v>
      </c>
      <c r="X22" s="7">
        <f>[1]!QDIST(U22,COUNT($S$6:$S$10),U$11)</f>
        <v>2.287063871619921E-10</v>
      </c>
      <c r="Y22" s="7">
        <f t="shared" si="3"/>
        <v>5.4609715443832904E-3</v>
      </c>
      <c r="Z22" s="7">
        <f t="shared" si="4"/>
        <v>1.8720685144715867</v>
      </c>
    </row>
    <row r="23" spans="1:26" x14ac:dyDescent="0.2">
      <c r="A23" s="5">
        <v>0.46</v>
      </c>
      <c r="B23" s="5">
        <v>0.6</v>
      </c>
      <c r="C23" s="5">
        <v>0.62</v>
      </c>
      <c r="D23" s="5">
        <v>0.63</v>
      </c>
      <c r="E23" s="5">
        <v>0.61</v>
      </c>
      <c r="Q23" s="4" t="str">
        <f>Q9</f>
        <v>Claude Code</v>
      </c>
      <c r="R23" s="4" t="str">
        <f>Q10</f>
        <v>Cursor</v>
      </c>
      <c r="S23" s="4">
        <f>ABS(R9-R10)</f>
        <v>2.0666666666666944E-2</v>
      </c>
      <c r="T23" s="4">
        <f>SQRT(T11/U11/HARMEAN(S9,S10))</f>
        <v>1.3978637231524935E-3</v>
      </c>
      <c r="U23" s="4">
        <f t="shared" si="0"/>
        <v>14.7844645542836</v>
      </c>
      <c r="V23" s="4">
        <f t="shared" si="1"/>
        <v>1.5205695122283654E-2</v>
      </c>
      <c r="W23" s="4">
        <f t="shared" si="2"/>
        <v>2.6127638211050234E-2</v>
      </c>
      <c r="X23" s="4">
        <f>[1]!QDIST(U23,COUNT($S$6:$S$10),U$11)</f>
        <v>3.3306690738754696E-14</v>
      </c>
      <c r="Y23" s="4">
        <f t="shared" si="3"/>
        <v>5.4609715443832904E-3</v>
      </c>
      <c r="Z23" s="4">
        <f t="shared" si="4"/>
        <v>2.6992615790055634</v>
      </c>
    </row>
    <row r="24" spans="1:26" x14ac:dyDescent="0.2">
      <c r="A24" s="5">
        <v>0.44</v>
      </c>
      <c r="B24" s="5">
        <v>0.59</v>
      </c>
      <c r="C24" s="5">
        <v>0.61</v>
      </c>
      <c r="D24" s="5">
        <v>0.63</v>
      </c>
      <c r="E24" s="5">
        <v>0.61</v>
      </c>
    </row>
    <row r="25" spans="1:26" x14ac:dyDescent="0.2">
      <c r="A25" s="5">
        <v>0.45</v>
      </c>
      <c r="B25" s="5">
        <v>0.61</v>
      </c>
      <c r="C25" s="5">
        <v>0.63</v>
      </c>
      <c r="D25" s="5">
        <v>0.62</v>
      </c>
      <c r="E25" s="5">
        <v>0.6</v>
      </c>
    </row>
    <row r="26" spans="1:26" x14ac:dyDescent="0.2">
      <c r="A26" s="5">
        <v>0.46</v>
      </c>
      <c r="B26" s="5">
        <v>0.6</v>
      </c>
      <c r="C26" s="5">
        <v>0.62</v>
      </c>
      <c r="D26" s="5">
        <v>0.64</v>
      </c>
      <c r="E26" s="5">
        <v>0.62</v>
      </c>
    </row>
    <row r="27" spans="1:26" x14ac:dyDescent="0.2">
      <c r="A27" s="5">
        <v>0.44</v>
      </c>
      <c r="B27" s="5">
        <v>0.61</v>
      </c>
      <c r="C27" s="5">
        <v>0.63</v>
      </c>
      <c r="D27" s="5">
        <v>0.63</v>
      </c>
      <c r="E27" s="5">
        <v>0.61</v>
      </c>
    </row>
    <row r="28" spans="1:26" x14ac:dyDescent="0.2">
      <c r="A28" s="5">
        <v>0.45</v>
      </c>
      <c r="B28" s="5">
        <v>0.6</v>
      </c>
      <c r="C28" s="5">
        <v>0.63</v>
      </c>
      <c r="D28" s="5">
        <v>0.63</v>
      </c>
      <c r="E28" s="5">
        <v>0.61</v>
      </c>
    </row>
    <row r="29" spans="1:26" x14ac:dyDescent="0.2">
      <c r="A29" s="5">
        <v>0.44</v>
      </c>
      <c r="B29" s="5">
        <v>0.59</v>
      </c>
      <c r="C29" s="5">
        <v>0.62</v>
      </c>
      <c r="D29" s="5">
        <v>0.63</v>
      </c>
      <c r="E29" s="5">
        <v>0.6</v>
      </c>
    </row>
    <row r="30" spans="1:26" x14ac:dyDescent="0.2">
      <c r="A30" s="5">
        <v>0.46</v>
      </c>
      <c r="B30" s="5">
        <v>0.61</v>
      </c>
      <c r="C30" s="5">
        <v>0.63</v>
      </c>
      <c r="D30" s="5">
        <v>0.62</v>
      </c>
      <c r="E30" s="5">
        <v>0.61</v>
      </c>
    </row>
    <row r="31" spans="1:26" x14ac:dyDescent="0.2">
      <c r="A31" s="5">
        <v>0.45</v>
      </c>
      <c r="B31" s="5">
        <v>0.6</v>
      </c>
      <c r="C31" s="5">
        <v>0.62</v>
      </c>
      <c r="D31" s="5">
        <v>0.63</v>
      </c>
      <c r="E31" s="5">
        <v>0.61</v>
      </c>
    </row>
    <row r="32" spans="1:26" x14ac:dyDescent="0.2">
      <c r="H32" t="s">
        <v>5</v>
      </c>
    </row>
    <row r="34" spans="8:14" ht="16" thickBot="1" x14ac:dyDescent="0.25">
      <c r="H34" t="s">
        <v>6</v>
      </c>
    </row>
    <row r="35" spans="8:14" x14ac:dyDescent="0.2">
      <c r="H35" s="14" t="s">
        <v>7</v>
      </c>
      <c r="I35" s="14" t="s">
        <v>8</v>
      </c>
      <c r="J35" s="14" t="s">
        <v>9</v>
      </c>
      <c r="K35" s="14" t="s">
        <v>10</v>
      </c>
      <c r="L35" s="14" t="s">
        <v>11</v>
      </c>
    </row>
    <row r="36" spans="8:14" x14ac:dyDescent="0.2">
      <c r="H36" s="12" t="s">
        <v>0</v>
      </c>
      <c r="I36" s="12">
        <v>30</v>
      </c>
      <c r="J36" s="12">
        <v>13.47</v>
      </c>
      <c r="K36" s="12">
        <v>0.44900000000000001</v>
      </c>
      <c r="L36" s="12">
        <v>6.4482758620689756E-5</v>
      </c>
    </row>
    <row r="37" spans="8:14" x14ac:dyDescent="0.2">
      <c r="H37" s="12" t="s">
        <v>60</v>
      </c>
      <c r="I37" s="12">
        <v>30</v>
      </c>
      <c r="J37" s="12">
        <v>18.099999999999994</v>
      </c>
      <c r="K37" s="12">
        <v>0.60333333333333317</v>
      </c>
      <c r="L37" s="12">
        <v>7.8160919540230022E-5</v>
      </c>
    </row>
    <row r="38" spans="8:14" x14ac:dyDescent="0.2">
      <c r="H38" s="12" t="s">
        <v>2</v>
      </c>
      <c r="I38" s="12">
        <v>30</v>
      </c>
      <c r="J38" s="12">
        <v>18.689999999999998</v>
      </c>
      <c r="K38" s="12">
        <v>0.62299999999999989</v>
      </c>
      <c r="L38" s="12">
        <v>5.6206896551724242E-5</v>
      </c>
    </row>
    <row r="39" spans="8:14" x14ac:dyDescent="0.2">
      <c r="H39" s="12" t="s">
        <v>3</v>
      </c>
      <c r="I39" s="12">
        <v>30</v>
      </c>
      <c r="J39" s="12">
        <v>18.880000000000003</v>
      </c>
      <c r="K39" s="12">
        <v>0.62933333333333341</v>
      </c>
      <c r="L39" s="12">
        <v>4.7816091954023102E-5</v>
      </c>
    </row>
    <row r="40" spans="8:14" ht="16" thickBot="1" x14ac:dyDescent="0.25">
      <c r="H40" s="13" t="s">
        <v>4</v>
      </c>
      <c r="I40" s="13">
        <v>30</v>
      </c>
      <c r="J40" s="13">
        <v>18.259999999999994</v>
      </c>
      <c r="K40" s="13">
        <v>0.60866666666666647</v>
      </c>
      <c r="L40" s="13">
        <v>4.6436781609195491E-5</v>
      </c>
    </row>
    <row r="43" spans="8:14" ht="16" thickBot="1" x14ac:dyDescent="0.25">
      <c r="H43" t="s">
        <v>12</v>
      </c>
    </row>
    <row r="44" spans="8:14" x14ac:dyDescent="0.2">
      <c r="H44" s="14" t="s">
        <v>13</v>
      </c>
      <c r="I44" s="14" t="s">
        <v>14</v>
      </c>
      <c r="J44" s="14" t="s">
        <v>15</v>
      </c>
      <c r="K44" s="14" t="s">
        <v>16</v>
      </c>
      <c r="L44" s="14" t="s">
        <v>17</v>
      </c>
      <c r="M44" s="14" t="s">
        <v>18</v>
      </c>
      <c r="N44" s="14" t="s">
        <v>19</v>
      </c>
    </row>
    <row r="45" spans="8:14" x14ac:dyDescent="0.2">
      <c r="H45" s="12" t="s">
        <v>20</v>
      </c>
      <c r="I45" s="12">
        <v>0.6832333333333338</v>
      </c>
      <c r="J45" s="12">
        <v>4</v>
      </c>
      <c r="K45" s="12">
        <v>0.17080833333333345</v>
      </c>
      <c r="L45" s="12">
        <v>2913.7892156862708</v>
      </c>
      <c r="M45" s="12">
        <v>2.230012298177287E-137</v>
      </c>
      <c r="N45" s="12">
        <v>2.4340651357887815</v>
      </c>
    </row>
    <row r="46" spans="8:14" x14ac:dyDescent="0.2">
      <c r="H46" s="12" t="s">
        <v>21</v>
      </c>
      <c r="I46" s="12">
        <v>8.5000000000000162E-3</v>
      </c>
      <c r="J46" s="12">
        <v>145</v>
      </c>
      <c r="K46" s="12">
        <v>5.8620689655172527E-5</v>
      </c>
      <c r="L46" s="12"/>
      <c r="M46" s="12"/>
      <c r="N46" s="12"/>
    </row>
    <row r="47" spans="8:14" x14ac:dyDescent="0.2">
      <c r="H47" s="12"/>
      <c r="I47" s="12"/>
      <c r="J47" s="12"/>
      <c r="K47" s="12"/>
      <c r="L47" s="12"/>
      <c r="M47" s="12"/>
      <c r="N47" s="12"/>
    </row>
    <row r="48" spans="8:14" ht="16" thickBot="1" x14ac:dyDescent="0.25">
      <c r="H48" s="13" t="s">
        <v>22</v>
      </c>
      <c r="I48" s="13">
        <v>0.69173333333333387</v>
      </c>
      <c r="J48" s="13">
        <v>149</v>
      </c>
      <c r="K48" s="13"/>
      <c r="L48" s="13"/>
      <c r="M48" s="13"/>
      <c r="N48" s="13"/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61958F-F6BE-0B42-9CC4-19E661FF68D4}">
  <dimension ref="A1:AJ48"/>
  <sheetViews>
    <sheetView topLeftCell="Q1" workbookViewId="0">
      <selection activeCell="AG3" sqref="AG3:AJ13"/>
    </sheetView>
  </sheetViews>
  <sheetFormatPr baseColWidth="10" defaultRowHeight="15" x14ac:dyDescent="0.2"/>
  <cols>
    <col min="1" max="1" width="9.5" bestFit="1" customWidth="1"/>
    <col min="2" max="2" width="8.1640625" bestFit="1" customWidth="1"/>
    <col min="3" max="3" width="6.83203125" bestFit="1" customWidth="1"/>
    <col min="5" max="5" width="6.1640625" bestFit="1" customWidth="1"/>
    <col min="8" max="8" width="16.6640625" bestFit="1" customWidth="1"/>
    <col min="33" max="33" width="19.6640625" bestFit="1" customWidth="1"/>
    <col min="34" max="34" width="8.6640625" bestFit="1" customWidth="1"/>
    <col min="35" max="35" width="7.6640625" bestFit="1" customWidth="1"/>
    <col min="36" max="36" width="10" bestFit="1" customWidth="1"/>
  </cols>
  <sheetData>
    <row r="1" spans="1:36" x14ac:dyDescent="0.2">
      <c r="A1" s="9" t="s">
        <v>0</v>
      </c>
      <c r="B1" s="9" t="s">
        <v>60</v>
      </c>
      <c r="C1" s="9" t="s">
        <v>2</v>
      </c>
      <c r="D1" s="9" t="s">
        <v>3</v>
      </c>
      <c r="E1" s="9" t="s">
        <v>4</v>
      </c>
    </row>
    <row r="2" spans="1:36" x14ac:dyDescent="0.2">
      <c r="A2" s="5">
        <v>0.12</v>
      </c>
      <c r="B2" s="5">
        <v>0.06</v>
      </c>
      <c r="C2" s="5">
        <v>0.05</v>
      </c>
      <c r="D2" s="5">
        <v>0.05</v>
      </c>
      <c r="E2" s="5">
        <v>0.06</v>
      </c>
    </row>
    <row r="3" spans="1:36" ht="16" thickBot="1" x14ac:dyDescent="0.25">
      <c r="A3" s="5">
        <v>0.13</v>
      </c>
      <c r="B3" s="5">
        <v>0.06</v>
      </c>
      <c r="C3" s="5">
        <v>0.05</v>
      </c>
      <c r="D3" s="5">
        <v>0.05</v>
      </c>
      <c r="E3" s="5">
        <v>0.06</v>
      </c>
      <c r="G3" t="s">
        <v>23</v>
      </c>
      <c r="Q3" t="s">
        <v>36</v>
      </c>
      <c r="T3" t="s">
        <v>37</v>
      </c>
      <c r="U3">
        <v>0.05</v>
      </c>
      <c r="AB3" t="s">
        <v>53</v>
      </c>
      <c r="AG3" s="8" t="s">
        <v>61</v>
      </c>
      <c r="AH3" s="8" t="s">
        <v>62</v>
      </c>
      <c r="AI3" s="8" t="s">
        <v>137</v>
      </c>
      <c r="AJ3" s="8" t="s">
        <v>64</v>
      </c>
    </row>
    <row r="4" spans="1:36" ht="17" thickTop="1" thickBot="1" x14ac:dyDescent="0.25">
      <c r="A4" s="5">
        <v>0.12</v>
      </c>
      <c r="B4" s="5">
        <v>0.06</v>
      </c>
      <c r="C4" s="5">
        <v>0.06</v>
      </c>
      <c r="D4" s="5">
        <v>0.05</v>
      </c>
      <c r="E4" s="5">
        <v>0.06</v>
      </c>
      <c r="Q4" s="2" t="s">
        <v>38</v>
      </c>
      <c r="R4" s="2" t="s">
        <v>39</v>
      </c>
      <c r="S4" s="2" t="s">
        <v>40</v>
      </c>
      <c r="T4" s="2" t="s">
        <v>41</v>
      </c>
      <c r="U4" s="2" t="s">
        <v>15</v>
      </c>
      <c r="V4" s="2" t="s">
        <v>42</v>
      </c>
      <c r="AG4" t="s">
        <v>99</v>
      </c>
      <c r="AH4" t="s">
        <v>138</v>
      </c>
      <c r="AI4" t="s">
        <v>67</v>
      </c>
      <c r="AJ4" t="s">
        <v>68</v>
      </c>
    </row>
    <row r="5" spans="1:36" ht="17" thickTop="1" thickBot="1" x14ac:dyDescent="0.25">
      <c r="A5" s="5">
        <v>0.12</v>
      </c>
      <c r="B5" s="5">
        <v>0.06</v>
      </c>
      <c r="C5" s="5">
        <v>0.05</v>
      </c>
      <c r="D5" s="5">
        <v>0.05</v>
      </c>
      <c r="E5" s="5">
        <v>0.05</v>
      </c>
      <c r="G5" t="s">
        <v>24</v>
      </c>
      <c r="L5" t="s">
        <v>25</v>
      </c>
      <c r="M5">
        <v>0.05</v>
      </c>
      <c r="Q5" t="str">
        <f>A1</f>
        <v>Traditional</v>
      </c>
      <c r="R5">
        <f>AVERAGE(A2:A31)</f>
        <v>0.12000000000000004</v>
      </c>
      <c r="S5">
        <f>COUNT(A2:A31)</f>
        <v>30</v>
      </c>
      <c r="T5">
        <f>DEVSQ(A2:A31)</f>
        <v>8.0000000000000036E-4</v>
      </c>
      <c r="AB5" s="2" t="s">
        <v>44</v>
      </c>
      <c r="AC5" s="2" t="s">
        <v>45</v>
      </c>
      <c r="AD5" s="2" t="s">
        <v>50</v>
      </c>
      <c r="AE5" s="2" t="s">
        <v>39</v>
      </c>
      <c r="AG5" t="s">
        <v>101</v>
      </c>
      <c r="AH5" t="s">
        <v>139</v>
      </c>
      <c r="AI5" t="s">
        <v>67</v>
      </c>
      <c r="AJ5" t="s">
        <v>68</v>
      </c>
    </row>
    <row r="6" spans="1:36" ht="16" thickTop="1" x14ac:dyDescent="0.2">
      <c r="A6" s="5">
        <v>0.11</v>
      </c>
      <c r="B6" s="5">
        <v>0.06</v>
      </c>
      <c r="C6" s="5">
        <v>0.05</v>
      </c>
      <c r="D6" s="5">
        <v>0.05</v>
      </c>
      <c r="E6" s="5">
        <v>0.06</v>
      </c>
      <c r="G6" s="2" t="s">
        <v>26</v>
      </c>
      <c r="H6" s="2" t="s">
        <v>8</v>
      </c>
      <c r="I6" s="2" t="s">
        <v>9</v>
      </c>
      <c r="J6" s="2" t="s">
        <v>27</v>
      </c>
      <c r="K6" s="2" t="s">
        <v>11</v>
      </c>
      <c r="L6" s="2" t="s">
        <v>14</v>
      </c>
      <c r="M6" s="2" t="s">
        <v>28</v>
      </c>
      <c r="N6" s="2" t="s">
        <v>29</v>
      </c>
      <c r="O6" s="2" t="s">
        <v>30</v>
      </c>
      <c r="Q6" t="str">
        <f>B1</f>
        <v>Windsurf</v>
      </c>
      <c r="R6">
        <f>AVERAGE(B2:B31)</f>
        <v>5.8333333333333369E-2</v>
      </c>
      <c r="S6">
        <f>COUNT(B2:B31)</f>
        <v>30</v>
      </c>
      <c r="T6">
        <f>DEVSQ(B2:B31)</f>
        <v>4.1666666666666626E-4</v>
      </c>
      <c r="AB6" t="str">
        <f>A1</f>
        <v>Traditional</v>
      </c>
      <c r="AC6" t="str">
        <f>B1</f>
        <v>Windsurf</v>
      </c>
      <c r="AD6">
        <f>_xlfn.T.TEST(A2:A31,B2:B31,2,3)</f>
        <v>4.5153283452397161E-47</v>
      </c>
      <c r="AE6">
        <f>ABS(AVERAGE(A2:A31)-AVERAGE(B2:B31))</f>
        <v>6.1666666666666668E-2</v>
      </c>
      <c r="AG6" t="s">
        <v>102</v>
      </c>
      <c r="AH6" t="s">
        <v>140</v>
      </c>
      <c r="AI6" t="s">
        <v>67</v>
      </c>
      <c r="AJ6" t="s">
        <v>68</v>
      </c>
    </row>
    <row r="7" spans="1:36" x14ac:dyDescent="0.2">
      <c r="A7" s="5">
        <v>0.12</v>
      </c>
      <c r="B7" s="5">
        <v>0.05</v>
      </c>
      <c r="C7" s="5">
        <v>0.05</v>
      </c>
      <c r="D7" s="5">
        <v>0.05</v>
      </c>
      <c r="E7" s="5">
        <v>0.06</v>
      </c>
      <c r="G7" t="str">
        <f>A1</f>
        <v>Traditional</v>
      </c>
      <c r="H7">
        <f>COUNT(A2:A31)</f>
        <v>30</v>
      </c>
      <c r="I7">
        <f>SUM(A2:A31)</f>
        <v>3.600000000000001</v>
      </c>
      <c r="J7">
        <f>AVERAGE(A2:A31)</f>
        <v>0.12000000000000004</v>
      </c>
      <c r="K7">
        <f>_xlfn.VAR.S(A2:A31)</f>
        <v>2.7586206896551737E-5</v>
      </c>
      <c r="L7">
        <f>DEVSQ(A2:A31)</f>
        <v>8.0000000000000036E-4</v>
      </c>
      <c r="M7">
        <f>SQRT(J16/H7)</f>
        <v>6.9701058441695967E-4</v>
      </c>
      <c r="N7">
        <f>J7-M7*_xlfn.T.INV.2T(M5,I16)</f>
        <v>0.11862238676517278</v>
      </c>
      <c r="O7">
        <f>J7+M7*_xlfn.T.INV.2T(M5,I16)</f>
        <v>0.12137761323482729</v>
      </c>
      <c r="Q7" t="str">
        <f>C1</f>
        <v>Copilot</v>
      </c>
      <c r="R7">
        <f>AVERAGE(C2:C31)</f>
        <v>5.2000000000000032E-2</v>
      </c>
      <c r="S7">
        <f>COUNT(C2:C31)</f>
        <v>30</v>
      </c>
      <c r="T7">
        <f>DEVSQ(C2:C31)</f>
        <v>4.7999999999999925E-4</v>
      </c>
      <c r="AB7" t="str">
        <f>A1</f>
        <v>Traditional</v>
      </c>
      <c r="AC7" t="str">
        <f>C1</f>
        <v>Copilot</v>
      </c>
      <c r="AD7">
        <f>_xlfn.T.TEST(A2:A31,C2:C31,2,3)</f>
        <v>6.1237634369643126E-50</v>
      </c>
      <c r="AE7">
        <f>ABS(AVERAGE(A2:A31)-AVERAGE(C2:C31))</f>
        <v>6.8000000000000005E-2</v>
      </c>
      <c r="AG7" t="s">
        <v>103</v>
      </c>
      <c r="AH7" t="s">
        <v>138</v>
      </c>
      <c r="AI7" t="s">
        <v>67</v>
      </c>
      <c r="AJ7" t="s">
        <v>68</v>
      </c>
    </row>
    <row r="8" spans="1:36" x14ac:dyDescent="0.2">
      <c r="A8" s="5">
        <v>0.12</v>
      </c>
      <c r="B8" s="5">
        <v>0.06</v>
      </c>
      <c r="C8" s="5">
        <v>0.06</v>
      </c>
      <c r="D8" s="5">
        <v>0.05</v>
      </c>
      <c r="E8" s="5">
        <v>0.06</v>
      </c>
      <c r="G8" t="str">
        <f>B1</f>
        <v>Windsurf</v>
      </c>
      <c r="H8">
        <f>COUNT(B2:B31)</f>
        <v>30</v>
      </c>
      <c r="I8">
        <f>SUM(B2:B31)</f>
        <v>1.7500000000000011</v>
      </c>
      <c r="J8">
        <f>AVERAGE(B2:B31)</f>
        <v>5.8333333333333369E-2</v>
      </c>
      <c r="K8">
        <f>_xlfn.VAR.S(B2:B31)</f>
        <v>1.4367816091954009E-5</v>
      </c>
      <c r="L8">
        <f>DEVSQ(B2:B31)</f>
        <v>4.1666666666666626E-4</v>
      </c>
      <c r="M8">
        <f>SQRT(J16/H8)</f>
        <v>6.9701058441695967E-4</v>
      </c>
      <c r="N8">
        <f>J8-M8*_xlfn.T.INV.2T(M5,I16)</f>
        <v>5.6955720098506114E-2</v>
      </c>
      <c r="O8">
        <f>J8+M8*_xlfn.T.INV.2T(M5,I16)</f>
        <v>5.9710946568160624E-2</v>
      </c>
      <c r="Q8" t="str">
        <f>D1</f>
        <v>Claude Code</v>
      </c>
      <c r="R8">
        <f>AVERAGE(D2:D31)</f>
        <v>5.0000000000000024E-2</v>
      </c>
      <c r="S8">
        <f>COUNT(D2:D31)</f>
        <v>30</v>
      </c>
      <c r="T8">
        <f>DEVSQ(D2:D31)</f>
        <v>1.3000027124613842E-32</v>
      </c>
      <c r="AB8" t="str">
        <f>A1</f>
        <v>Traditional</v>
      </c>
      <c r="AC8" t="str">
        <f>D1</f>
        <v>Claude Code</v>
      </c>
      <c r="AD8">
        <f>_xlfn.T.TEST(A2:A31,D2:D31,2,3)</f>
        <v>2.0073621985117398E-34</v>
      </c>
      <c r="AE8">
        <f>ABS(AVERAGE(A2:A31)-AVERAGE(D2:D31))</f>
        <v>7.0000000000000007E-2</v>
      </c>
      <c r="AG8" t="s">
        <v>105</v>
      </c>
      <c r="AH8" t="s">
        <v>141</v>
      </c>
      <c r="AI8" t="s">
        <v>80</v>
      </c>
      <c r="AJ8" t="s">
        <v>81</v>
      </c>
    </row>
    <row r="9" spans="1:36" x14ac:dyDescent="0.2">
      <c r="A9" s="5">
        <v>0.12</v>
      </c>
      <c r="B9" s="5">
        <v>0.06</v>
      </c>
      <c r="C9" s="5">
        <v>0.05</v>
      </c>
      <c r="D9" s="5">
        <v>0.05</v>
      </c>
      <c r="E9" s="5">
        <v>0.05</v>
      </c>
      <c r="G9" t="str">
        <f>C1</f>
        <v>Copilot</v>
      </c>
      <c r="H9">
        <f>COUNT(C2:C31)</f>
        <v>30</v>
      </c>
      <c r="I9">
        <f>SUM(C2:C31)</f>
        <v>1.5600000000000009</v>
      </c>
      <c r="J9">
        <f>AVERAGE(C2:C31)</f>
        <v>5.2000000000000032E-2</v>
      </c>
      <c r="K9">
        <f>_xlfn.VAR.S(C2:C31)</f>
        <v>1.655172413793101E-5</v>
      </c>
      <c r="L9">
        <f>DEVSQ(C2:C31)</f>
        <v>4.7999999999999925E-4</v>
      </c>
      <c r="M9">
        <f>SQRT(J16/H9)</f>
        <v>6.9701058441695967E-4</v>
      </c>
      <c r="N9">
        <f>J9-M9*_xlfn.T.INV.2T(M5,I16)</f>
        <v>5.0622386765172778E-2</v>
      </c>
      <c r="O9">
        <f>J9+M9*_xlfn.T.INV.2T(M5,I16)</f>
        <v>5.3377613234827287E-2</v>
      </c>
      <c r="Q9" t="str">
        <f>E1</f>
        <v>Cursor</v>
      </c>
      <c r="R9">
        <f>AVERAGE(E2:E31)</f>
        <v>5.8333333333333369E-2</v>
      </c>
      <c r="S9">
        <f>COUNT(E2:E31)</f>
        <v>30</v>
      </c>
      <c r="T9">
        <f>DEVSQ(E2:E31)</f>
        <v>4.1666666666666626E-4</v>
      </c>
      <c r="AB9" t="str">
        <f>A1</f>
        <v>Traditional</v>
      </c>
      <c r="AC9" t="str">
        <f>E1</f>
        <v>Cursor</v>
      </c>
      <c r="AD9">
        <f>_xlfn.T.TEST(A2:A31,E2:E31,2,3)</f>
        <v>4.5153283452397161E-47</v>
      </c>
      <c r="AE9">
        <f>ABS(AVERAGE(A2:A31)-AVERAGE(E2:E31))</f>
        <v>6.1666666666666668E-2</v>
      </c>
      <c r="AG9" t="s">
        <v>107</v>
      </c>
      <c r="AH9" t="s">
        <v>142</v>
      </c>
      <c r="AI9" t="s">
        <v>67</v>
      </c>
      <c r="AJ9" t="s">
        <v>68</v>
      </c>
    </row>
    <row r="10" spans="1:36" x14ac:dyDescent="0.2">
      <c r="A10" s="5">
        <v>0.12</v>
      </c>
      <c r="B10" s="5">
        <v>0.06</v>
      </c>
      <c r="C10" s="5">
        <v>0.05</v>
      </c>
      <c r="D10" s="5">
        <v>0.05</v>
      </c>
      <c r="E10" s="5">
        <v>0.06</v>
      </c>
      <c r="G10" t="str">
        <f>D1</f>
        <v>Claude Code</v>
      </c>
      <c r="H10">
        <f>COUNT(D2:D31)</f>
        <v>30</v>
      </c>
      <c r="I10">
        <f>SUM(D2:D31)</f>
        <v>1.5000000000000007</v>
      </c>
      <c r="J10">
        <f>AVERAGE(D2:D31)</f>
        <v>5.0000000000000024E-2</v>
      </c>
      <c r="K10">
        <f>_xlfn.VAR.S(D2:D31)</f>
        <v>4.4827679740047729E-34</v>
      </c>
      <c r="L10">
        <f>DEVSQ(D2:D31)</f>
        <v>1.3000027124613842E-32</v>
      </c>
      <c r="M10">
        <f>SQRT(J16/H10)</f>
        <v>6.9701058441695967E-4</v>
      </c>
      <c r="N10">
        <f>J10-M10*_xlfn.T.INV.2T(M5,I16)</f>
        <v>4.8622386765172769E-2</v>
      </c>
      <c r="O10">
        <f>J10+M10*_xlfn.T.INV.2T(M5,I16)</f>
        <v>5.1377613234827278E-2</v>
      </c>
      <c r="Q10" s="3"/>
      <c r="R10" s="3"/>
      <c r="S10" s="3">
        <f>SUM(S5:S9)</f>
        <v>150</v>
      </c>
      <c r="T10" s="3">
        <f>SUM(T5:T9)</f>
        <v>2.1133333333333321E-3</v>
      </c>
      <c r="U10" s="3">
        <f>S10-COUNT(S5:S9)</f>
        <v>145</v>
      </c>
      <c r="V10" s="3">
        <f>[1]!QCRIT(COUNT(S5:S9),U10,U3,2)</f>
        <v>3.9066551724137928</v>
      </c>
      <c r="AB10" t="str">
        <f>B1</f>
        <v>Windsurf</v>
      </c>
      <c r="AC10" t="str">
        <f>C1</f>
        <v>Copilot</v>
      </c>
      <c r="AD10">
        <f>_xlfn.T.TEST(B2:B31,C2:C31,2,3)</f>
        <v>5.5895185184616543E-8</v>
      </c>
      <c r="AE10">
        <f>ABS(AVERAGE(B2:B31)-AVERAGE(C2:C31))</f>
        <v>6.3333333333333366E-3</v>
      </c>
      <c r="AG10" t="s">
        <v>108</v>
      </c>
      <c r="AH10" t="s">
        <v>143</v>
      </c>
      <c r="AI10" t="s">
        <v>80</v>
      </c>
      <c r="AJ10" t="s">
        <v>81</v>
      </c>
    </row>
    <row r="11" spans="1:36" ht="16" thickBot="1" x14ac:dyDescent="0.25">
      <c r="A11" s="5">
        <v>0.13</v>
      </c>
      <c r="B11" s="5">
        <v>0.06</v>
      </c>
      <c r="C11" s="5">
        <v>0.05</v>
      </c>
      <c r="D11" s="5">
        <v>0.05</v>
      </c>
      <c r="E11" s="5">
        <v>0.06</v>
      </c>
      <c r="G11" t="str">
        <f>E1</f>
        <v>Cursor</v>
      </c>
      <c r="H11">
        <f>COUNT(E2:E31)</f>
        <v>30</v>
      </c>
      <c r="I11">
        <f>SUM(E2:E31)</f>
        <v>1.7500000000000011</v>
      </c>
      <c r="J11">
        <f>AVERAGE(E2:E31)</f>
        <v>5.8333333333333369E-2</v>
      </c>
      <c r="K11">
        <f>_xlfn.VAR.S(E2:E31)</f>
        <v>1.4367816091954009E-5</v>
      </c>
      <c r="L11">
        <f>DEVSQ(E2:E31)</f>
        <v>4.1666666666666626E-4</v>
      </c>
      <c r="M11">
        <f>SQRT(J16/H11)</f>
        <v>6.9701058441695967E-4</v>
      </c>
      <c r="N11">
        <f>J11-M11*_xlfn.T.INV.2T(M5,I16)</f>
        <v>5.6955720098506114E-2</v>
      </c>
      <c r="O11">
        <f>J11+M11*_xlfn.T.INV.2T(M5,I16)</f>
        <v>5.9710946568160624E-2</v>
      </c>
      <c r="Q11" t="s">
        <v>43</v>
      </c>
      <c r="AB11" t="str">
        <f>B1</f>
        <v>Windsurf</v>
      </c>
      <c r="AC11" t="str">
        <f>D1</f>
        <v>Claude Code</v>
      </c>
      <c r="AD11">
        <f>_xlfn.T.TEST(B2:B31,D2:D31,2,3)</f>
        <v>8.329793980692088E-13</v>
      </c>
      <c r="AE11">
        <f>ABS(AVERAGE(B2:B31)-AVERAGE(D2:D31))</f>
        <v>8.3333333333333454E-3</v>
      </c>
      <c r="AG11" t="s">
        <v>110</v>
      </c>
      <c r="AH11" t="s">
        <v>144</v>
      </c>
      <c r="AI11" t="s">
        <v>80</v>
      </c>
      <c r="AJ11" t="s">
        <v>81</v>
      </c>
    </row>
    <row r="12" spans="1:36" ht="16" thickTop="1" x14ac:dyDescent="0.2">
      <c r="A12" s="5">
        <v>0.11</v>
      </c>
      <c r="B12" s="5">
        <v>0.05</v>
      </c>
      <c r="C12" s="5">
        <v>0.05</v>
      </c>
      <c r="D12" s="5">
        <v>0.05</v>
      </c>
      <c r="E12" s="5">
        <v>0.06</v>
      </c>
      <c r="G12" s="3"/>
      <c r="H12" s="3"/>
      <c r="I12" s="3"/>
      <c r="J12" s="3"/>
      <c r="K12" s="3"/>
      <c r="L12" s="3"/>
      <c r="M12" s="3"/>
      <c r="N12" s="3"/>
      <c r="O12" s="3"/>
      <c r="Q12" s="2" t="s">
        <v>44</v>
      </c>
      <c r="R12" s="2" t="s">
        <v>45</v>
      </c>
      <c r="S12" s="2" t="s">
        <v>39</v>
      </c>
      <c r="T12" s="2" t="s">
        <v>46</v>
      </c>
      <c r="U12" s="2" t="s">
        <v>47</v>
      </c>
      <c r="V12" s="2" t="s">
        <v>48</v>
      </c>
      <c r="W12" s="2" t="s">
        <v>49</v>
      </c>
      <c r="X12" s="2" t="s">
        <v>50</v>
      </c>
      <c r="Y12" s="2" t="s">
        <v>51</v>
      </c>
      <c r="Z12" s="2" t="s">
        <v>52</v>
      </c>
      <c r="AB12" t="str">
        <f>B1</f>
        <v>Windsurf</v>
      </c>
      <c r="AC12" t="str">
        <f>E1</f>
        <v>Cursor</v>
      </c>
      <c r="AD12">
        <f>_xlfn.T.TEST(B2:B31,E2:E31,2,3)</f>
        <v>1</v>
      </c>
      <c r="AE12">
        <f>ABS(AVERAGE(B2:B31)-AVERAGE(E2:E31))</f>
        <v>0</v>
      </c>
      <c r="AG12" t="s">
        <v>111</v>
      </c>
      <c r="AH12" t="s">
        <v>141</v>
      </c>
      <c r="AI12" t="s">
        <v>80</v>
      </c>
      <c r="AJ12" t="s">
        <v>81</v>
      </c>
    </row>
    <row r="13" spans="1:36" ht="16" thickBot="1" x14ac:dyDescent="0.25">
      <c r="A13" s="5">
        <v>0.12</v>
      </c>
      <c r="B13" s="5">
        <v>0.06</v>
      </c>
      <c r="C13" s="5">
        <v>0.06</v>
      </c>
      <c r="D13" s="5">
        <v>0.05</v>
      </c>
      <c r="E13" s="5">
        <v>0.06</v>
      </c>
      <c r="G13" t="s">
        <v>12</v>
      </c>
      <c r="Q13" s="3" t="str">
        <f>Q5</f>
        <v>Traditional</v>
      </c>
      <c r="R13" s="3" t="str">
        <f>Q6</f>
        <v>Windsurf</v>
      </c>
      <c r="S13" s="3">
        <f>ABS(R5-R6)</f>
        <v>6.1666666666666668E-2</v>
      </c>
      <c r="T13" s="3">
        <f>SQRT(T10/U10/HARMEAN(S5,S6))</f>
        <v>6.9701058441695967E-4</v>
      </c>
      <c r="U13" s="3">
        <f>S13/T13</f>
        <v>88.473070632420942</v>
      </c>
      <c r="V13" s="3">
        <f>S13-T13*V$10</f>
        <v>5.8943686661826991E-2</v>
      </c>
      <c r="W13" s="3">
        <f>S13+T13*V$10</f>
        <v>6.4389646671506345E-2</v>
      </c>
      <c r="X13" s="3">
        <f>[1]!QDIST(U13,COUNT($S$5:$S$9),U$10)</f>
        <v>3.3306690738754696E-14</v>
      </c>
      <c r="Y13" s="3">
        <f>T13*V$10</f>
        <v>2.7229800048396762E-3</v>
      </c>
      <c r="Z13" s="3">
        <f>S13*SQRT(U$10/T$10)</f>
        <v>16.152898839041598</v>
      </c>
      <c r="AB13" t="str">
        <f>C1</f>
        <v>Copilot</v>
      </c>
      <c r="AC13" t="str">
        <f>D1</f>
        <v>Claude Code</v>
      </c>
      <c r="AD13">
        <f>_xlfn.T.TEST(C2:C31,D2:D31,2,3)</f>
        <v>1.1654793675503962E-2</v>
      </c>
      <c r="AE13">
        <f>ABS(AVERAGE(C2:C31)-AVERAGE(D2:D31))</f>
        <v>2.0000000000000087E-3</v>
      </c>
      <c r="AG13" t="s">
        <v>113</v>
      </c>
      <c r="AH13" t="s">
        <v>142</v>
      </c>
      <c r="AI13" t="s">
        <v>67</v>
      </c>
      <c r="AJ13" t="s">
        <v>68</v>
      </c>
    </row>
    <row r="14" spans="1:36" ht="16" thickTop="1" x14ac:dyDescent="0.2">
      <c r="A14" s="5">
        <v>0.12</v>
      </c>
      <c r="B14" s="5">
        <v>0.06</v>
      </c>
      <c r="C14" s="5">
        <v>0.05</v>
      </c>
      <c r="D14" s="5">
        <v>0.05</v>
      </c>
      <c r="E14" s="5">
        <v>0.05</v>
      </c>
      <c r="G14" s="2" t="s">
        <v>31</v>
      </c>
      <c r="H14" s="2" t="s">
        <v>14</v>
      </c>
      <c r="I14" s="2" t="s">
        <v>15</v>
      </c>
      <c r="J14" s="2" t="s">
        <v>16</v>
      </c>
      <c r="K14" s="2" t="s">
        <v>17</v>
      </c>
      <c r="L14" s="2" t="s">
        <v>32</v>
      </c>
      <c r="M14" s="2" t="s">
        <v>33</v>
      </c>
      <c r="N14" s="2" t="s">
        <v>34</v>
      </c>
      <c r="O14" s="2" t="s">
        <v>35</v>
      </c>
      <c r="Q14" s="7" t="str">
        <f>Q5</f>
        <v>Traditional</v>
      </c>
      <c r="R14" s="7" t="str">
        <f>Q7</f>
        <v>Copilot</v>
      </c>
      <c r="S14" s="7">
        <f>ABS(R5-R7)</f>
        <v>6.8000000000000005E-2</v>
      </c>
      <c r="T14" s="7">
        <f>SQRT(T10/U10/HARMEAN(S5,S7))</f>
        <v>6.9701058441695967E-4</v>
      </c>
      <c r="U14" s="7">
        <f t="shared" ref="U14:U22" si="0">S14/T14</f>
        <v>97.559494102777691</v>
      </c>
      <c r="V14" s="7">
        <f t="shared" ref="V14:V22" si="1">S14-T14*V$10</f>
        <v>6.5277019995160335E-2</v>
      </c>
      <c r="W14" s="7">
        <f t="shared" ref="W14:W22" si="2">S14+T14*V$10</f>
        <v>7.0722980004839675E-2</v>
      </c>
      <c r="X14" s="7">
        <f>[1]!QDIST(U14,COUNT($S$5:$S$9),U$10)</f>
        <v>3.3306690738754696E-14</v>
      </c>
      <c r="Y14" s="7">
        <f t="shared" ref="Y14:Y22" si="3">T14*V$10</f>
        <v>2.7229800048396762E-3</v>
      </c>
      <c r="Z14" s="7">
        <f t="shared" ref="Z14:Z22" si="4">S14*SQRT(U$10/T$10)</f>
        <v>17.811845206294517</v>
      </c>
      <c r="AB14" t="str">
        <f>C1</f>
        <v>Copilot</v>
      </c>
      <c r="AC14" t="str">
        <f>E1</f>
        <v>Cursor</v>
      </c>
      <c r="AD14">
        <f>_xlfn.T.TEST(C2:C31,E2:E31,2,3)</f>
        <v>5.5895185184616543E-8</v>
      </c>
      <c r="AE14">
        <f>ABS(AVERAGE(C2:C31)-AVERAGE(E2:E31))</f>
        <v>6.3333333333333366E-3</v>
      </c>
    </row>
    <row r="15" spans="1:36" x14ac:dyDescent="0.2">
      <c r="A15" s="5">
        <v>0.13</v>
      </c>
      <c r="B15" s="5">
        <v>0.06</v>
      </c>
      <c r="C15" s="5">
        <v>0.05</v>
      </c>
      <c r="D15" s="5">
        <v>0.05</v>
      </c>
      <c r="E15" s="5">
        <v>0.06</v>
      </c>
      <c r="G15" t="s">
        <v>20</v>
      </c>
      <c r="H15">
        <f>H17-H16</f>
        <v>0.10411600000000022</v>
      </c>
      <c r="I15">
        <f>COUNTA(G7:G11)-1</f>
        <v>4</v>
      </c>
      <c r="J15">
        <f>H15/I15</f>
        <v>2.6029000000000056E-2</v>
      </c>
      <c r="K15">
        <f>J15/J16</f>
        <v>1785.9014195583645</v>
      </c>
      <c r="L15">
        <f>_xlfn.F.DIST.RT(K15,I15,I16)</f>
        <v>3.2744430997240141E-122</v>
      </c>
      <c r="M15">
        <f>H15/H17</f>
        <v>0.98010593433075621</v>
      </c>
      <c r="N15">
        <f>SQRT(DEVSQ(J7:J11)/(J16*I15))</f>
        <v>7.7155717428206207</v>
      </c>
      <c r="O15">
        <f>(H17-I17*J16)/(H17+J16)</f>
        <v>0.97942275527359512</v>
      </c>
      <c r="Q15" s="7" t="str">
        <f>Q5</f>
        <v>Traditional</v>
      </c>
      <c r="R15" s="7" t="str">
        <f>Q8</f>
        <v>Claude Code</v>
      </c>
      <c r="S15" s="7">
        <f>ABS(R5-R8)</f>
        <v>7.0000000000000007E-2</v>
      </c>
      <c r="T15" s="7">
        <f>SQRT(T10/U10/HARMEAN(S5,S8))</f>
        <v>6.9701058441695967E-4</v>
      </c>
      <c r="U15" s="7">
        <f t="shared" si="0"/>
        <v>100.4288909881535</v>
      </c>
      <c r="V15" s="7">
        <f t="shared" si="1"/>
        <v>6.7277019995160336E-2</v>
      </c>
      <c r="W15" s="7">
        <f t="shared" si="2"/>
        <v>7.2722980004839677E-2</v>
      </c>
      <c r="X15" s="7">
        <f>[1]!QDIST(U15,COUNT($S$5:$S$9),U$10)</f>
        <v>3.3306690738754696E-14</v>
      </c>
      <c r="Y15" s="7">
        <f t="shared" si="3"/>
        <v>2.7229800048396762E-3</v>
      </c>
      <c r="Z15" s="7">
        <f t="shared" si="4"/>
        <v>18.33572300647965</v>
      </c>
      <c r="AB15" s="4" t="str">
        <f>D1</f>
        <v>Claude Code</v>
      </c>
      <c r="AC15" s="4" t="str">
        <f>E1</f>
        <v>Cursor</v>
      </c>
      <c r="AD15" s="4">
        <f>_xlfn.T.TEST(D2:D31,E2:E31,2,3)</f>
        <v>8.329793980692088E-13</v>
      </c>
      <c r="AE15" s="4">
        <f>ABS(AVERAGE(D2:D31)-AVERAGE(E2:E31))</f>
        <v>8.3333333333333454E-3</v>
      </c>
    </row>
    <row r="16" spans="1:36" x14ac:dyDescent="0.2">
      <c r="A16" s="5">
        <v>0.12</v>
      </c>
      <c r="B16" s="5">
        <v>0.05</v>
      </c>
      <c r="C16" s="5">
        <v>0.06</v>
      </c>
      <c r="D16" s="5">
        <v>0.05</v>
      </c>
      <c r="E16" s="5">
        <v>0.06</v>
      </c>
      <c r="G16" t="s">
        <v>21</v>
      </c>
      <c r="H16">
        <f>SUM(L7:L11)</f>
        <v>2.1133333333333321E-3</v>
      </c>
      <c r="I16">
        <f>I17-I15</f>
        <v>145</v>
      </c>
      <c r="J16">
        <f>H16/I16</f>
        <v>1.4574712643678152E-5</v>
      </c>
      <c r="Q16" s="7" t="str">
        <f>Q5</f>
        <v>Traditional</v>
      </c>
      <c r="R16" s="7" t="str">
        <f>Q9</f>
        <v>Cursor</v>
      </c>
      <c r="S16" s="7">
        <f>ABS(R5-R9)</f>
        <v>6.1666666666666668E-2</v>
      </c>
      <c r="T16" s="7">
        <f>SQRT(T10/U10/HARMEAN(S5,S9))</f>
        <v>6.9701058441695967E-4</v>
      </c>
      <c r="U16" s="7">
        <f t="shared" si="0"/>
        <v>88.473070632420942</v>
      </c>
      <c r="V16" s="7">
        <f t="shared" si="1"/>
        <v>5.8943686661826991E-2</v>
      </c>
      <c r="W16" s="7">
        <f t="shared" si="2"/>
        <v>6.4389646671506345E-2</v>
      </c>
      <c r="X16" s="7">
        <f>[1]!QDIST(U16,COUNT($S$5:$S$9),U$10)</f>
        <v>3.3306690738754696E-14</v>
      </c>
      <c r="Y16" s="7">
        <f t="shared" si="3"/>
        <v>2.7229800048396762E-3</v>
      </c>
      <c r="Z16" s="7">
        <f t="shared" si="4"/>
        <v>16.152898839041598</v>
      </c>
    </row>
    <row r="17" spans="1:26" x14ac:dyDescent="0.2">
      <c r="A17" s="5">
        <v>0.12</v>
      </c>
      <c r="B17" s="5">
        <v>0.06</v>
      </c>
      <c r="C17" s="5">
        <v>0.05</v>
      </c>
      <c r="D17" s="5">
        <v>0.05</v>
      </c>
      <c r="E17" s="5">
        <v>0.06</v>
      </c>
      <c r="G17" s="4" t="s">
        <v>22</v>
      </c>
      <c r="H17" s="4">
        <f>DEVSQ(A2:E31)</f>
        <v>0.10622933333333355</v>
      </c>
      <c r="I17" s="4">
        <f>COUNT(A2:E31)-1</f>
        <v>149</v>
      </c>
      <c r="J17" s="4">
        <f>H17/I17</f>
        <v>7.1294854586129901E-4</v>
      </c>
      <c r="K17" s="4"/>
      <c r="L17" s="4"/>
      <c r="M17" s="4"/>
      <c r="N17" s="4"/>
      <c r="O17" s="4"/>
      <c r="Q17" s="7" t="str">
        <f>Q6</f>
        <v>Windsurf</v>
      </c>
      <c r="R17" s="7" t="str">
        <f>Q7</f>
        <v>Copilot</v>
      </c>
      <c r="S17" s="7">
        <f>ABS(R6-R7)</f>
        <v>6.3333333333333366E-3</v>
      </c>
      <c r="T17" s="7">
        <f>SQRT(T10/U10/HARMEAN(S6,S7))</f>
        <v>6.9701058441695967E-4</v>
      </c>
      <c r="U17" s="7">
        <f t="shared" si="0"/>
        <v>9.086423470356749</v>
      </c>
      <c r="V17" s="7">
        <f t="shared" si="1"/>
        <v>3.6103533284936604E-3</v>
      </c>
      <c r="W17" s="7">
        <f t="shared" si="2"/>
        <v>9.0563133381730138E-3</v>
      </c>
      <c r="X17" s="7">
        <f>[1]!QDIST(U17,COUNT($S$5:$S$9),U$10)</f>
        <v>1.7719112399561254E-8</v>
      </c>
      <c r="Y17" s="7">
        <f t="shared" si="3"/>
        <v>2.7229800048396762E-3</v>
      </c>
      <c r="Z17" s="7">
        <f t="shared" si="4"/>
        <v>1.6589463672529217</v>
      </c>
    </row>
    <row r="18" spans="1:26" x14ac:dyDescent="0.2">
      <c r="A18" s="5">
        <v>0.12</v>
      </c>
      <c r="B18" s="5">
        <v>0.06</v>
      </c>
      <c r="C18" s="5">
        <v>0.05</v>
      </c>
      <c r="D18" s="5">
        <v>0.05</v>
      </c>
      <c r="E18" s="5">
        <v>0.06</v>
      </c>
      <c r="Q18" s="7" t="str">
        <f>Q6</f>
        <v>Windsurf</v>
      </c>
      <c r="R18" s="7" t="str">
        <f>Q8</f>
        <v>Claude Code</v>
      </c>
      <c r="S18" s="7">
        <f>ABS(R6-R8)</f>
        <v>8.3333333333333454E-3</v>
      </c>
      <c r="T18" s="7">
        <f>SQRT(T10/U10/HARMEAN(S6,S8))</f>
        <v>6.9701058441695967E-4</v>
      </c>
      <c r="U18" s="7">
        <f t="shared" si="0"/>
        <v>11.955820355732575</v>
      </c>
      <c r="V18" s="7">
        <f t="shared" si="1"/>
        <v>5.6103533284936691E-3</v>
      </c>
      <c r="W18" s="7">
        <f t="shared" si="2"/>
        <v>1.1056313338173022E-2</v>
      </c>
      <c r="X18" s="7">
        <f>[1]!QDIST(U18,COUNT($S$5:$S$9),U$10)</f>
        <v>3.120836922221315E-13</v>
      </c>
      <c r="Y18" s="7">
        <f t="shared" si="3"/>
        <v>2.7229800048396762E-3</v>
      </c>
      <c r="Z18" s="7">
        <f t="shared" si="4"/>
        <v>2.1828241674380569</v>
      </c>
    </row>
    <row r="19" spans="1:26" x14ac:dyDescent="0.2">
      <c r="A19" s="5">
        <v>0.11</v>
      </c>
      <c r="B19" s="5">
        <v>0.05</v>
      </c>
      <c r="C19" s="5">
        <v>0.05</v>
      </c>
      <c r="D19" s="5">
        <v>0.05</v>
      </c>
      <c r="E19" s="5">
        <v>0.06</v>
      </c>
      <c r="Q19" s="7" t="str">
        <f>Q6</f>
        <v>Windsurf</v>
      </c>
      <c r="R19" s="7" t="str">
        <f>Q9</f>
        <v>Cursor</v>
      </c>
      <c r="S19" s="7">
        <f>ABS(R6-R9)</f>
        <v>0</v>
      </c>
      <c r="T19" s="7">
        <f>SQRT(T10/U10/HARMEAN(S6,S9))</f>
        <v>6.9701058441695967E-4</v>
      </c>
      <c r="U19" s="7">
        <f t="shared" si="0"/>
        <v>0</v>
      </c>
      <c r="V19" s="7">
        <f t="shared" si="1"/>
        <v>-2.7229800048396762E-3</v>
      </c>
      <c r="W19" s="7">
        <f t="shared" si="2"/>
        <v>2.7229800048396762E-3</v>
      </c>
      <c r="X19" s="7">
        <f>[1]!QDIST(U19,COUNT($S$5:$S$9),U$10)</f>
        <v>1</v>
      </c>
      <c r="Y19" s="7">
        <f t="shared" si="3"/>
        <v>2.7229800048396762E-3</v>
      </c>
      <c r="Z19" s="7">
        <f t="shared" si="4"/>
        <v>0</v>
      </c>
    </row>
    <row r="20" spans="1:26" x14ac:dyDescent="0.2">
      <c r="A20" s="5">
        <v>0.12</v>
      </c>
      <c r="B20" s="5">
        <v>0.06</v>
      </c>
      <c r="C20" s="5">
        <v>0.05</v>
      </c>
      <c r="D20" s="5">
        <v>0.05</v>
      </c>
      <c r="E20" s="5">
        <v>0.05</v>
      </c>
      <c r="Q20" s="7" t="str">
        <f>Q7</f>
        <v>Copilot</v>
      </c>
      <c r="R20" s="7" t="str">
        <f>Q8</f>
        <v>Claude Code</v>
      </c>
      <c r="S20" s="7">
        <f>ABS(R7-R8)</f>
        <v>2.0000000000000087E-3</v>
      </c>
      <c r="T20" s="7">
        <f>SQRT(T10/U10/HARMEAN(S7,S8))</f>
        <v>6.9701058441695967E-4</v>
      </c>
      <c r="U20" s="7">
        <f t="shared" si="0"/>
        <v>2.8693968853758265</v>
      </c>
      <c r="V20" s="7">
        <f t="shared" si="1"/>
        <v>-7.2298000483966753E-4</v>
      </c>
      <c r="W20" s="7">
        <f t="shared" si="2"/>
        <v>4.722980004839685E-3</v>
      </c>
      <c r="X20" s="7">
        <f>[1]!QDIST(U20,COUNT($S$5:$S$9),U$10)</f>
        <v>0.25748929460480074</v>
      </c>
      <c r="Y20" s="7">
        <f t="shared" si="3"/>
        <v>2.7229800048396762E-3</v>
      </c>
      <c r="Z20" s="7">
        <f t="shared" si="4"/>
        <v>0.52387780018513519</v>
      </c>
    </row>
    <row r="21" spans="1:26" x14ac:dyDescent="0.2">
      <c r="A21" s="5">
        <v>0.12</v>
      </c>
      <c r="B21" s="5">
        <v>0.06</v>
      </c>
      <c r="C21" s="5">
        <v>0.06</v>
      </c>
      <c r="D21" s="5">
        <v>0.05</v>
      </c>
      <c r="E21" s="5">
        <v>0.06</v>
      </c>
      <c r="Q21" s="7" t="str">
        <f>Q7</f>
        <v>Copilot</v>
      </c>
      <c r="R21" s="7" t="str">
        <f>Q9</f>
        <v>Cursor</v>
      </c>
      <c r="S21" s="7">
        <f>ABS(R7-R9)</f>
        <v>6.3333333333333366E-3</v>
      </c>
      <c r="T21" s="7">
        <f>SQRT(T10/U10/HARMEAN(S7,S9))</f>
        <v>6.9701058441695967E-4</v>
      </c>
      <c r="U21" s="7">
        <f t="shared" si="0"/>
        <v>9.086423470356749</v>
      </c>
      <c r="V21" s="7">
        <f t="shared" si="1"/>
        <v>3.6103533284936604E-3</v>
      </c>
      <c r="W21" s="7">
        <f t="shared" si="2"/>
        <v>9.0563133381730138E-3</v>
      </c>
      <c r="X21" s="7">
        <f>[1]!QDIST(U21,COUNT($S$5:$S$9),U$10)</f>
        <v>1.7719112399561254E-8</v>
      </c>
      <c r="Y21" s="7">
        <f t="shared" si="3"/>
        <v>2.7229800048396762E-3</v>
      </c>
      <c r="Z21" s="7">
        <f t="shared" si="4"/>
        <v>1.6589463672529217</v>
      </c>
    </row>
    <row r="22" spans="1:26" x14ac:dyDescent="0.2">
      <c r="A22" s="5">
        <v>0.12</v>
      </c>
      <c r="B22" s="5">
        <v>0.06</v>
      </c>
      <c r="C22" s="5">
        <v>0.05</v>
      </c>
      <c r="D22" s="5">
        <v>0.05</v>
      </c>
      <c r="E22" s="5">
        <v>0.06</v>
      </c>
      <c r="Q22" s="4" t="str">
        <f>Q8</f>
        <v>Claude Code</v>
      </c>
      <c r="R22" s="4" t="str">
        <f>Q9</f>
        <v>Cursor</v>
      </c>
      <c r="S22" s="4">
        <f>ABS(R8-R9)</f>
        <v>8.3333333333333454E-3</v>
      </c>
      <c r="T22" s="4">
        <f>SQRT(T10/U10/HARMEAN(S8,S9))</f>
        <v>6.9701058441695967E-4</v>
      </c>
      <c r="U22" s="4">
        <f t="shared" si="0"/>
        <v>11.955820355732575</v>
      </c>
      <c r="V22" s="4">
        <f t="shared" si="1"/>
        <v>5.6103533284936691E-3</v>
      </c>
      <c r="W22" s="4">
        <f t="shared" si="2"/>
        <v>1.1056313338173022E-2</v>
      </c>
      <c r="X22" s="4">
        <f>[1]!QDIST(U22,COUNT($S$5:$S$9),U$10)</f>
        <v>3.120836922221315E-13</v>
      </c>
      <c r="Y22" s="4">
        <f t="shared" si="3"/>
        <v>2.7229800048396762E-3</v>
      </c>
      <c r="Z22" s="4">
        <f t="shared" si="4"/>
        <v>2.1828241674380569</v>
      </c>
    </row>
    <row r="23" spans="1:26" x14ac:dyDescent="0.2">
      <c r="A23" s="5">
        <v>0.12</v>
      </c>
      <c r="B23" s="5">
        <v>0.06</v>
      </c>
      <c r="C23" s="5">
        <v>0.05</v>
      </c>
      <c r="D23" s="5">
        <v>0.05</v>
      </c>
      <c r="E23" s="5">
        <v>0.06</v>
      </c>
    </row>
    <row r="24" spans="1:26" x14ac:dyDescent="0.2">
      <c r="A24" s="5">
        <v>0.12</v>
      </c>
      <c r="B24" s="5">
        <v>0.06</v>
      </c>
      <c r="C24" s="5">
        <v>0.05</v>
      </c>
      <c r="D24" s="5">
        <v>0.05</v>
      </c>
      <c r="E24" s="5">
        <v>0.06</v>
      </c>
    </row>
    <row r="25" spans="1:26" x14ac:dyDescent="0.2">
      <c r="A25" s="5">
        <v>0.13</v>
      </c>
      <c r="B25" s="5">
        <v>0.06</v>
      </c>
      <c r="C25" s="5">
        <v>0.05</v>
      </c>
      <c r="D25" s="5">
        <v>0.05</v>
      </c>
      <c r="E25" s="5">
        <v>0.06</v>
      </c>
    </row>
    <row r="26" spans="1:26" x14ac:dyDescent="0.2">
      <c r="A26" s="5">
        <v>0.12</v>
      </c>
      <c r="B26" s="5">
        <v>0.06</v>
      </c>
      <c r="C26" s="5">
        <v>0.06</v>
      </c>
      <c r="D26" s="5">
        <v>0.05</v>
      </c>
      <c r="E26" s="5">
        <v>0.06</v>
      </c>
    </row>
    <row r="27" spans="1:26" x14ac:dyDescent="0.2">
      <c r="A27" s="5">
        <v>0.11</v>
      </c>
      <c r="B27" s="5">
        <v>0.05</v>
      </c>
      <c r="C27" s="5">
        <v>0.05</v>
      </c>
      <c r="D27" s="5">
        <v>0.05</v>
      </c>
      <c r="E27" s="5">
        <v>0.05</v>
      </c>
    </row>
    <row r="28" spans="1:26" x14ac:dyDescent="0.2">
      <c r="A28" s="5">
        <v>0.12</v>
      </c>
      <c r="B28" s="5">
        <v>0.06</v>
      </c>
      <c r="C28" s="5">
        <v>0.05</v>
      </c>
      <c r="D28" s="5">
        <v>0.05</v>
      </c>
      <c r="E28" s="5">
        <v>0.06</v>
      </c>
    </row>
    <row r="29" spans="1:26" x14ac:dyDescent="0.2">
      <c r="A29" s="5">
        <v>0.12</v>
      </c>
      <c r="B29" s="5">
        <v>0.06</v>
      </c>
      <c r="C29" s="5">
        <v>0.05</v>
      </c>
      <c r="D29" s="5">
        <v>0.05</v>
      </c>
      <c r="E29" s="5">
        <v>0.06</v>
      </c>
    </row>
    <row r="30" spans="1:26" x14ac:dyDescent="0.2">
      <c r="A30" s="5">
        <v>0.12</v>
      </c>
      <c r="B30" s="5">
        <v>0.06</v>
      </c>
      <c r="C30" s="5">
        <v>0.05</v>
      </c>
      <c r="D30" s="5">
        <v>0.05</v>
      </c>
      <c r="E30" s="5">
        <v>0.06</v>
      </c>
    </row>
    <row r="31" spans="1:26" x14ac:dyDescent="0.2">
      <c r="A31" s="5">
        <v>0.12</v>
      </c>
      <c r="B31" s="5">
        <v>0.06</v>
      </c>
      <c r="C31" s="5">
        <v>0.05</v>
      </c>
      <c r="D31" s="5">
        <v>0.05</v>
      </c>
      <c r="E31" s="5">
        <v>0.06</v>
      </c>
    </row>
    <row r="32" spans="1:26" x14ac:dyDescent="0.2">
      <c r="H32" t="s">
        <v>5</v>
      </c>
    </row>
    <row r="34" spans="8:14" ht="16" thickBot="1" x14ac:dyDescent="0.25">
      <c r="H34" t="s">
        <v>6</v>
      </c>
    </row>
    <row r="35" spans="8:14" x14ac:dyDescent="0.2">
      <c r="H35" s="14" t="s">
        <v>7</v>
      </c>
      <c r="I35" s="14" t="s">
        <v>8</v>
      </c>
      <c r="J35" s="14" t="s">
        <v>9</v>
      </c>
      <c r="K35" s="14" t="s">
        <v>10</v>
      </c>
      <c r="L35" s="14" t="s">
        <v>11</v>
      </c>
    </row>
    <row r="36" spans="8:14" x14ac:dyDescent="0.2">
      <c r="H36" s="12" t="s">
        <v>0</v>
      </c>
      <c r="I36" s="12">
        <v>30</v>
      </c>
      <c r="J36" s="12">
        <v>3.600000000000001</v>
      </c>
      <c r="K36" s="12">
        <v>0.12000000000000004</v>
      </c>
      <c r="L36" s="12">
        <v>2.7586206896551737E-5</v>
      </c>
    </row>
    <row r="37" spans="8:14" x14ac:dyDescent="0.2">
      <c r="H37" s="12" t="s">
        <v>60</v>
      </c>
      <c r="I37" s="12">
        <v>30</v>
      </c>
      <c r="J37" s="12">
        <v>1.7500000000000011</v>
      </c>
      <c r="K37" s="12">
        <v>5.8333333333333369E-2</v>
      </c>
      <c r="L37" s="12">
        <v>1.4367816091954009E-5</v>
      </c>
    </row>
    <row r="38" spans="8:14" x14ac:dyDescent="0.2">
      <c r="H38" s="12" t="s">
        <v>2</v>
      </c>
      <c r="I38" s="12">
        <v>30</v>
      </c>
      <c r="J38" s="12">
        <v>1.5600000000000009</v>
      </c>
      <c r="K38" s="12">
        <v>5.2000000000000032E-2</v>
      </c>
      <c r="L38" s="12">
        <v>1.655172413793101E-5</v>
      </c>
    </row>
    <row r="39" spans="8:14" x14ac:dyDescent="0.2">
      <c r="H39" s="12" t="s">
        <v>3</v>
      </c>
      <c r="I39" s="12">
        <v>30</v>
      </c>
      <c r="J39" s="12">
        <v>1.5000000000000007</v>
      </c>
      <c r="K39" s="12">
        <v>5.0000000000000024E-2</v>
      </c>
      <c r="L39" s="12">
        <v>4.4827679740047729E-34</v>
      </c>
    </row>
    <row r="40" spans="8:14" ht="16" thickBot="1" x14ac:dyDescent="0.25">
      <c r="H40" s="13" t="s">
        <v>4</v>
      </c>
      <c r="I40" s="13">
        <v>30</v>
      </c>
      <c r="J40" s="13">
        <v>1.7500000000000011</v>
      </c>
      <c r="K40" s="13">
        <v>5.8333333333333369E-2</v>
      </c>
      <c r="L40" s="13">
        <v>1.4367816091954009E-5</v>
      </c>
    </row>
    <row r="43" spans="8:14" ht="16" thickBot="1" x14ac:dyDescent="0.25">
      <c r="H43" t="s">
        <v>12</v>
      </c>
    </row>
    <row r="44" spans="8:14" x14ac:dyDescent="0.2">
      <c r="H44" s="14" t="s">
        <v>13</v>
      </c>
      <c r="I44" s="14" t="s">
        <v>14</v>
      </c>
      <c r="J44" s="14" t="s">
        <v>15</v>
      </c>
      <c r="K44" s="14" t="s">
        <v>16</v>
      </c>
      <c r="L44" s="14" t="s">
        <v>17</v>
      </c>
      <c r="M44" s="14" t="s">
        <v>18</v>
      </c>
      <c r="N44" s="14" t="s">
        <v>19</v>
      </c>
    </row>
    <row r="45" spans="8:14" x14ac:dyDescent="0.2">
      <c r="H45" s="12" t="s">
        <v>20</v>
      </c>
      <c r="I45" s="12">
        <v>0.10411600000000022</v>
      </c>
      <c r="J45" s="12">
        <v>4</v>
      </c>
      <c r="K45" s="12">
        <v>2.6029000000000056E-2</v>
      </c>
      <c r="L45" s="12">
        <v>1785.9014195583645</v>
      </c>
      <c r="M45" s="12">
        <v>3.2744430997240141E-122</v>
      </c>
      <c r="N45" s="12">
        <v>2.4340651357887815</v>
      </c>
    </row>
    <row r="46" spans="8:14" x14ac:dyDescent="0.2">
      <c r="H46" s="12" t="s">
        <v>21</v>
      </c>
      <c r="I46" s="12">
        <v>2.1133333333333321E-3</v>
      </c>
      <c r="J46" s="12">
        <v>145</v>
      </c>
      <c r="K46" s="12">
        <v>1.4574712643678152E-5</v>
      </c>
      <c r="L46" s="12"/>
      <c r="M46" s="12"/>
      <c r="N46" s="12"/>
    </row>
    <row r="47" spans="8:14" x14ac:dyDescent="0.2">
      <c r="H47" s="12"/>
      <c r="I47" s="12"/>
      <c r="J47" s="12"/>
      <c r="K47" s="12"/>
      <c r="L47" s="12"/>
      <c r="M47" s="12"/>
      <c r="N47" s="12"/>
    </row>
    <row r="48" spans="8:14" ht="16" thickBot="1" x14ac:dyDescent="0.25">
      <c r="H48" s="13" t="s">
        <v>22</v>
      </c>
      <c r="I48" s="13">
        <v>0.10622933333333355</v>
      </c>
      <c r="J48" s="13">
        <v>149</v>
      </c>
      <c r="K48" s="13"/>
      <c r="L48" s="13"/>
      <c r="M48" s="13"/>
      <c r="N48" s="13"/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L48"/>
  <sheetViews>
    <sheetView topLeftCell="H1" workbookViewId="0">
      <selection activeCell="AI18" sqref="AI18"/>
    </sheetView>
  </sheetViews>
  <sheetFormatPr baseColWidth="10" defaultColWidth="8.83203125" defaultRowHeight="15" x14ac:dyDescent="0.2"/>
  <cols>
    <col min="1" max="1" width="9.5" bestFit="1" customWidth="1"/>
    <col min="2" max="2" width="8.1640625" bestFit="1" customWidth="1"/>
    <col min="3" max="3" width="6.83203125" bestFit="1" customWidth="1"/>
    <col min="4" max="4" width="10.83203125" bestFit="1" customWidth="1"/>
    <col min="5" max="5" width="6.1640625" bestFit="1" customWidth="1"/>
    <col min="8" max="8" width="17.1640625" bestFit="1" customWidth="1"/>
    <col min="35" max="35" width="19.6640625" bestFit="1" customWidth="1"/>
    <col min="36" max="36" width="8.6640625" bestFit="1" customWidth="1"/>
    <col min="37" max="37" width="7.6640625" bestFit="1" customWidth="1"/>
    <col min="38" max="38" width="10" bestFit="1" customWidth="1"/>
  </cols>
  <sheetData>
    <row r="1" spans="1:38" x14ac:dyDescent="0.2">
      <c r="A1" s="1" t="s">
        <v>0</v>
      </c>
      <c r="B1" s="1" t="s">
        <v>60</v>
      </c>
      <c r="C1" s="1" t="s">
        <v>2</v>
      </c>
      <c r="D1" s="1" t="s">
        <v>3</v>
      </c>
      <c r="E1" s="1" t="s">
        <v>4</v>
      </c>
    </row>
    <row r="2" spans="1:38" x14ac:dyDescent="0.2">
      <c r="A2" s="5">
        <v>4.49</v>
      </c>
      <c r="B2" s="5">
        <v>2.09</v>
      </c>
      <c r="C2" s="5">
        <v>2.0099999999999998</v>
      </c>
      <c r="D2" s="5">
        <v>1.83</v>
      </c>
      <c r="E2" s="5">
        <v>2.2000000000000002</v>
      </c>
    </row>
    <row r="3" spans="1:38" ht="16" thickBot="1" x14ac:dyDescent="0.25">
      <c r="A3" s="5">
        <v>4.59</v>
      </c>
      <c r="B3" s="5">
        <v>2.06</v>
      </c>
      <c r="C3" s="5">
        <v>2</v>
      </c>
      <c r="D3" s="5">
        <v>1.76</v>
      </c>
      <c r="E3" s="5">
        <v>2.27</v>
      </c>
      <c r="H3" t="s">
        <v>23</v>
      </c>
      <c r="R3" t="s">
        <v>36</v>
      </c>
      <c r="U3" t="s">
        <v>37</v>
      </c>
      <c r="V3">
        <v>0.05</v>
      </c>
      <c r="AC3" t="s">
        <v>53</v>
      </c>
      <c r="AI3" s="8" t="s">
        <v>61</v>
      </c>
      <c r="AJ3" s="8" t="s">
        <v>62</v>
      </c>
      <c r="AK3" s="8" t="s">
        <v>126</v>
      </c>
      <c r="AL3" s="8" t="s">
        <v>64</v>
      </c>
    </row>
    <row r="4" spans="1:38" ht="17" thickTop="1" thickBot="1" x14ac:dyDescent="0.25">
      <c r="A4" s="5">
        <v>4.41</v>
      </c>
      <c r="B4" s="5">
        <v>2.0299999999999998</v>
      </c>
      <c r="C4" s="5">
        <v>1.99</v>
      </c>
      <c r="D4" s="5">
        <v>1.82</v>
      </c>
      <c r="E4" s="5">
        <v>2.21</v>
      </c>
      <c r="R4" s="2" t="s">
        <v>38</v>
      </c>
      <c r="S4" s="2" t="s">
        <v>39</v>
      </c>
      <c r="T4" s="2" t="s">
        <v>40</v>
      </c>
      <c r="U4" s="2" t="s">
        <v>41</v>
      </c>
      <c r="V4" s="2" t="s">
        <v>15</v>
      </c>
      <c r="W4" s="2" t="s">
        <v>42</v>
      </c>
      <c r="AI4" t="s">
        <v>99</v>
      </c>
      <c r="AJ4" t="s">
        <v>127</v>
      </c>
      <c r="AK4" t="s">
        <v>67</v>
      </c>
      <c r="AL4" t="s">
        <v>68</v>
      </c>
    </row>
    <row r="5" spans="1:38" ht="17" thickTop="1" thickBot="1" x14ac:dyDescent="0.25">
      <c r="A5" s="5">
        <v>4.55</v>
      </c>
      <c r="B5" s="5">
        <v>2.11</v>
      </c>
      <c r="C5" s="5">
        <v>1.96</v>
      </c>
      <c r="D5" s="5">
        <v>1.85</v>
      </c>
      <c r="E5" s="5">
        <v>2.19</v>
      </c>
      <c r="H5" t="s">
        <v>24</v>
      </c>
      <c r="M5" t="s">
        <v>25</v>
      </c>
      <c r="N5">
        <v>0.05</v>
      </c>
      <c r="R5" t="str">
        <f>A1</f>
        <v>Traditional</v>
      </c>
      <c r="S5">
        <f>AVERAGE(A2:A31)</f>
        <v>4.504666666666667</v>
      </c>
      <c r="T5">
        <f>COUNT(A2:A31)</f>
        <v>30</v>
      </c>
      <c r="U5">
        <f>DEVSQ(A2:A31)</f>
        <v>0.29194666666666641</v>
      </c>
      <c r="AC5" s="2" t="s">
        <v>44</v>
      </c>
      <c r="AD5" s="2" t="s">
        <v>45</v>
      </c>
      <c r="AE5" s="2" t="s">
        <v>50</v>
      </c>
      <c r="AF5" s="2" t="s">
        <v>39</v>
      </c>
      <c r="AI5" t="s">
        <v>101</v>
      </c>
      <c r="AJ5" t="s">
        <v>128</v>
      </c>
      <c r="AK5" t="s">
        <v>67</v>
      </c>
      <c r="AL5" t="s">
        <v>68</v>
      </c>
    </row>
    <row r="6" spans="1:38" ht="16" thickTop="1" x14ac:dyDescent="0.2">
      <c r="A6" s="5">
        <v>4.45</v>
      </c>
      <c r="B6" s="5">
        <v>2.0699999999999998</v>
      </c>
      <c r="C6" s="5">
        <v>1.98</v>
      </c>
      <c r="D6" s="5">
        <v>1.71</v>
      </c>
      <c r="E6" s="5">
        <v>2.2400000000000002</v>
      </c>
      <c r="H6" s="2" t="s">
        <v>26</v>
      </c>
      <c r="I6" s="2" t="s">
        <v>8</v>
      </c>
      <c r="J6" s="2" t="s">
        <v>9</v>
      </c>
      <c r="K6" s="2" t="s">
        <v>27</v>
      </c>
      <c r="L6" s="2" t="s">
        <v>11</v>
      </c>
      <c r="M6" s="2" t="s">
        <v>14</v>
      </c>
      <c r="N6" s="2" t="s">
        <v>28</v>
      </c>
      <c r="O6" s="2" t="s">
        <v>29</v>
      </c>
      <c r="P6" s="2" t="s">
        <v>30</v>
      </c>
      <c r="R6" t="str">
        <f>B1</f>
        <v>Windsurf</v>
      </c>
      <c r="S6">
        <f>AVERAGE(B2:B31)</f>
        <v>2.0906666666666669</v>
      </c>
      <c r="T6">
        <f>COUNT(B2:B31)</f>
        <v>30</v>
      </c>
      <c r="U6">
        <f>DEVSQ(B2:B31)</f>
        <v>5.0786666666666778E-2</v>
      </c>
      <c r="AC6" t="str">
        <f>A1</f>
        <v>Traditional</v>
      </c>
      <c r="AD6" t="str">
        <f>B1</f>
        <v>Windsurf</v>
      </c>
      <c r="AE6">
        <f>_xlfn.T.TEST(A2:A31,B2:B31,2,3)</f>
        <v>1.0353833956540867E-51</v>
      </c>
      <c r="AF6">
        <f>ABS(AVERAGE(A2:A31)-AVERAGE(B2:B31))</f>
        <v>2.4140000000000001</v>
      </c>
      <c r="AI6" t="s">
        <v>102</v>
      </c>
      <c r="AJ6" t="s">
        <v>129</v>
      </c>
      <c r="AK6" t="s">
        <v>67</v>
      </c>
      <c r="AL6" t="s">
        <v>68</v>
      </c>
    </row>
    <row r="7" spans="1:38" x14ac:dyDescent="0.2">
      <c r="A7" s="5">
        <v>4.43</v>
      </c>
      <c r="B7" s="5">
        <v>2.04</v>
      </c>
      <c r="C7" s="5">
        <v>2.0299999999999998</v>
      </c>
      <c r="D7" s="5">
        <v>1.77</v>
      </c>
      <c r="E7" s="5">
        <v>2.1</v>
      </c>
      <c r="H7" t="str">
        <f>A1</f>
        <v>Traditional</v>
      </c>
      <c r="I7">
        <f>COUNT(A2:A31)</f>
        <v>30</v>
      </c>
      <c r="J7">
        <f>SUM(A2:A31)</f>
        <v>135.14000000000001</v>
      </c>
      <c r="K7">
        <f>AVERAGE(A2:A31)</f>
        <v>4.504666666666667</v>
      </c>
      <c r="L7">
        <f>_xlfn.VAR.S(A2:A31)</f>
        <v>1.00671264367816E-2</v>
      </c>
      <c r="M7">
        <f>DEVSQ(A2:A31)</f>
        <v>0.29194666666666641</v>
      </c>
      <c r="N7">
        <f>SQRT(K16/I7)</f>
        <v>1.0275216621967268E-2</v>
      </c>
      <c r="O7">
        <f>K7-N7*_xlfn.T.INV.2T(N5,J16)</f>
        <v>4.4843581165160549</v>
      </c>
      <c r="P7">
        <f>K7+N7*_xlfn.T.INV.2T(N5,J16)</f>
        <v>4.5249752168172792</v>
      </c>
      <c r="R7" t="str">
        <f>C1</f>
        <v>Copilot</v>
      </c>
      <c r="S7">
        <f>AVERAGE(C2:C31)</f>
        <v>1.9856666666666665</v>
      </c>
      <c r="T7">
        <f>COUNT(C2:C31)</f>
        <v>30</v>
      </c>
      <c r="U7">
        <f>DEVSQ(C2:C31)</f>
        <v>3.1336666666666631E-2</v>
      </c>
      <c r="AC7" t="str">
        <f>A1</f>
        <v>Traditional</v>
      </c>
      <c r="AD7" t="str">
        <f>C1</f>
        <v>Copilot</v>
      </c>
      <c r="AE7">
        <f>_xlfn.T.TEST(A2:A31,C2:C31,2,3)</f>
        <v>7.7751461084043133E-49</v>
      </c>
      <c r="AF7">
        <f>ABS(AVERAGE(A2:A31)-AVERAGE(C2:C31))</f>
        <v>2.5190000000000006</v>
      </c>
      <c r="AI7" t="s">
        <v>103</v>
      </c>
      <c r="AJ7" t="s">
        <v>130</v>
      </c>
      <c r="AK7" t="s">
        <v>67</v>
      </c>
      <c r="AL7" t="s">
        <v>68</v>
      </c>
    </row>
    <row r="8" spans="1:38" x14ac:dyDescent="0.2">
      <c r="A8" s="5">
        <v>4.49</v>
      </c>
      <c r="B8" s="5">
        <v>2.0699999999999998</v>
      </c>
      <c r="C8" s="5">
        <v>2.02</v>
      </c>
      <c r="D8" s="5">
        <v>1.82</v>
      </c>
      <c r="E8" s="5">
        <v>2.21</v>
      </c>
      <c r="H8" t="str">
        <f>B1</f>
        <v>Windsurf</v>
      </c>
      <c r="I8">
        <f>COUNT(B2:B31)</f>
        <v>30</v>
      </c>
      <c r="J8">
        <f>SUM(B2:B31)</f>
        <v>62.720000000000006</v>
      </c>
      <c r="K8">
        <f>AVERAGE(B2:B31)</f>
        <v>2.0906666666666669</v>
      </c>
      <c r="L8">
        <f>_xlfn.VAR.S(B2:B31)</f>
        <v>1.7512643678160957E-3</v>
      </c>
      <c r="M8">
        <f>DEVSQ(B2:B31)</f>
        <v>5.0786666666666778E-2</v>
      </c>
      <c r="N8">
        <f>SQRT(K16/I8)</f>
        <v>1.0275216621967268E-2</v>
      </c>
      <c r="O8">
        <f>K8-N8*_xlfn.T.INV.2T(N5,J16)</f>
        <v>2.0703581165160552</v>
      </c>
      <c r="P8">
        <f>K8+N8*_xlfn.T.INV.2T(N5,J16)</f>
        <v>2.1109752168172786</v>
      </c>
      <c r="R8" t="str">
        <f>D1</f>
        <v>Claude Code</v>
      </c>
      <c r="S8">
        <f>AVERAGE(D2:D31)</f>
        <v>1.7956666666666663</v>
      </c>
      <c r="T8">
        <f>COUNT(D2:D31)</f>
        <v>30</v>
      </c>
      <c r="U8">
        <f>DEVSQ(D2:D31)</f>
        <v>3.733666666666674E-2</v>
      </c>
      <c r="AC8" t="str">
        <f>A1</f>
        <v>Traditional</v>
      </c>
      <c r="AD8" t="str">
        <f>D1</f>
        <v>Claude Code</v>
      </c>
      <c r="AE8">
        <f>_xlfn.T.TEST(A2:A31,D2:D31,2,3)</f>
        <v>3.9782833080460622E-51</v>
      </c>
      <c r="AF8">
        <f>ABS(AVERAGE(A2:A31)-AVERAGE(D2:D31))</f>
        <v>2.7090000000000005</v>
      </c>
      <c r="AI8" t="s">
        <v>105</v>
      </c>
      <c r="AJ8" t="s">
        <v>131</v>
      </c>
      <c r="AK8" t="s">
        <v>80</v>
      </c>
      <c r="AL8" t="s">
        <v>81</v>
      </c>
    </row>
    <row r="9" spans="1:38" x14ac:dyDescent="0.2">
      <c r="A9" s="5">
        <v>4.41</v>
      </c>
      <c r="B9" s="5">
        <v>2.0499999999999998</v>
      </c>
      <c r="C9" s="5">
        <v>1.96</v>
      </c>
      <c r="D9" s="5">
        <v>1.79</v>
      </c>
      <c r="E9" s="5">
        <v>2.23</v>
      </c>
      <c r="H9" t="str">
        <f>C1</f>
        <v>Copilot</v>
      </c>
      <c r="I9">
        <f>COUNT(C2:C31)</f>
        <v>30</v>
      </c>
      <c r="J9">
        <f>SUM(C2:C31)</f>
        <v>59.569999999999993</v>
      </c>
      <c r="K9">
        <f>AVERAGE(C2:C31)</f>
        <v>1.9856666666666665</v>
      </c>
      <c r="L9">
        <f>_xlfn.VAR.S(C2:C31)</f>
        <v>1.0805747126436769E-3</v>
      </c>
      <c r="M9">
        <f>DEVSQ(C2:C31)</f>
        <v>3.1336666666666631E-2</v>
      </c>
      <c r="N9">
        <f>SQRT(K16/I9)</f>
        <v>1.0275216621967268E-2</v>
      </c>
      <c r="O9">
        <f>K9-N9*_xlfn.T.INV.2T(N5,J16)</f>
        <v>1.9653581165160545</v>
      </c>
      <c r="P9">
        <f>K9+N9*_xlfn.T.INV.2T(N5,J16)</f>
        <v>2.0059752168172782</v>
      </c>
      <c r="R9" t="str">
        <f>E1</f>
        <v>Cursor</v>
      </c>
      <c r="S9">
        <f>AVERAGE(E2:E31)</f>
        <v>2.203333333333334</v>
      </c>
      <c r="T9">
        <f>COUNT(E2:E31)</f>
        <v>30</v>
      </c>
      <c r="U9">
        <f>DEVSQ(E2:E31)</f>
        <v>4.7866666666666613E-2</v>
      </c>
      <c r="AC9" t="str">
        <f>A1</f>
        <v>Traditional</v>
      </c>
      <c r="AD9" t="str">
        <f>E1</f>
        <v>Cursor</v>
      </c>
      <c r="AE9">
        <f>_xlfn.T.TEST(A2:A31,E2:E31,2,3)</f>
        <v>2.0535621119501214E-50</v>
      </c>
      <c r="AF9">
        <f>ABS(AVERAGE(A2:A31)-AVERAGE(E2:E31))</f>
        <v>2.301333333333333</v>
      </c>
      <c r="AI9" t="s">
        <v>107</v>
      </c>
      <c r="AJ9" t="s">
        <v>132</v>
      </c>
      <c r="AK9" t="s">
        <v>67</v>
      </c>
      <c r="AL9" t="s">
        <v>68</v>
      </c>
    </row>
    <row r="10" spans="1:38" x14ac:dyDescent="0.2">
      <c r="A10" s="5">
        <v>4.45</v>
      </c>
      <c r="B10" s="5">
        <v>2.17</v>
      </c>
      <c r="C10" s="5">
        <v>2</v>
      </c>
      <c r="D10" s="5">
        <v>1.81</v>
      </c>
      <c r="E10" s="5">
        <v>2.13</v>
      </c>
      <c r="H10" t="str">
        <f>D1</f>
        <v>Claude Code</v>
      </c>
      <c r="I10">
        <f>COUNT(D2:D31)</f>
        <v>30</v>
      </c>
      <c r="J10">
        <f>SUM(D2:D31)</f>
        <v>53.86999999999999</v>
      </c>
      <c r="K10">
        <f>AVERAGE(D2:D31)</f>
        <v>1.7956666666666663</v>
      </c>
      <c r="L10">
        <f>_xlfn.VAR.S(D2:D31)</f>
        <v>1.2874712643678185E-3</v>
      </c>
      <c r="M10">
        <f>DEVSQ(D2:D31)</f>
        <v>3.733666666666674E-2</v>
      </c>
      <c r="N10">
        <f>SQRT(K16/I10)</f>
        <v>1.0275216621967268E-2</v>
      </c>
      <c r="O10">
        <f>K10-N10*_xlfn.T.INV.2T(N5,J16)</f>
        <v>1.7753581165160544</v>
      </c>
      <c r="P10">
        <f>K10+N10*_xlfn.T.INV.2T(N5,J16)</f>
        <v>1.8159752168172782</v>
      </c>
      <c r="R10" s="3"/>
      <c r="S10" s="3"/>
      <c r="T10" s="3">
        <f>SUM(T5:T9)</f>
        <v>150</v>
      </c>
      <c r="U10" s="3">
        <f>SUM(U5:U9)</f>
        <v>0.45927333333333314</v>
      </c>
      <c r="V10" s="3">
        <f>T10-COUNT(T5:T9)</f>
        <v>145</v>
      </c>
      <c r="W10" s="3">
        <f>[1]!QCRIT(COUNT(T5:T9),V10,V3,2)</f>
        <v>3.9066551724137928</v>
      </c>
      <c r="AC10" t="str">
        <f>B1</f>
        <v>Windsurf</v>
      </c>
      <c r="AD10" t="str">
        <f>C1</f>
        <v>Copilot</v>
      </c>
      <c r="AE10">
        <f>_xlfn.T.TEST(B2:B31,C2:C31,2,3)</f>
        <v>3.2761489676570137E-15</v>
      </c>
      <c r="AF10">
        <f>ABS(AVERAGE(B2:B31)-AVERAGE(C2:C31))</f>
        <v>0.10500000000000043</v>
      </c>
      <c r="AI10" t="s">
        <v>108</v>
      </c>
      <c r="AJ10" t="s">
        <v>133</v>
      </c>
      <c r="AK10" t="s">
        <v>80</v>
      </c>
      <c r="AL10" t="s">
        <v>81</v>
      </c>
    </row>
    <row r="11" spans="1:38" ht="16" thickBot="1" x14ac:dyDescent="0.25">
      <c r="A11" s="5">
        <v>4.3899999999999997</v>
      </c>
      <c r="B11" s="5">
        <v>2.14</v>
      </c>
      <c r="C11" s="5">
        <v>2.0299999999999998</v>
      </c>
      <c r="D11" s="5">
        <v>1.78</v>
      </c>
      <c r="E11" s="5">
        <v>2.25</v>
      </c>
      <c r="H11" t="str">
        <f>E1</f>
        <v>Cursor</v>
      </c>
      <c r="I11">
        <f>COUNT(E2:E31)</f>
        <v>30</v>
      </c>
      <c r="J11">
        <f>SUM(E2:E31)</f>
        <v>66.100000000000023</v>
      </c>
      <c r="K11">
        <f>AVERAGE(E2:E31)</f>
        <v>2.203333333333334</v>
      </c>
      <c r="L11">
        <f>_xlfn.VAR.S(E2:E31)</f>
        <v>1.6505747126436764E-3</v>
      </c>
      <c r="M11">
        <f>DEVSQ(E2:E31)</f>
        <v>4.7866666666666613E-2</v>
      </c>
      <c r="N11">
        <f>SQRT(K16/I11)</f>
        <v>1.0275216621967268E-2</v>
      </c>
      <c r="O11">
        <f>K11-N11*_xlfn.T.INV.2T(N5,J16)</f>
        <v>2.1830247831827223</v>
      </c>
      <c r="P11">
        <f>K11+N11*_xlfn.T.INV.2T(N5,J16)</f>
        <v>2.2236418834839458</v>
      </c>
      <c r="R11" t="s">
        <v>43</v>
      </c>
      <c r="AC11" t="str">
        <f>B1</f>
        <v>Windsurf</v>
      </c>
      <c r="AD11" t="str">
        <f>D1</f>
        <v>Claude Code</v>
      </c>
      <c r="AE11">
        <f>_xlfn.T.TEST(B2:B31,D2:D31,2,3)</f>
        <v>6.1818248441659586E-36</v>
      </c>
      <c r="AF11">
        <f>ABS(AVERAGE(B2:B31)-AVERAGE(D2:D31))</f>
        <v>0.2950000000000006</v>
      </c>
      <c r="AI11" t="s">
        <v>110</v>
      </c>
      <c r="AJ11" t="s">
        <v>134</v>
      </c>
      <c r="AK11" t="s">
        <v>67</v>
      </c>
      <c r="AL11" t="s">
        <v>68</v>
      </c>
    </row>
    <row r="12" spans="1:38" ht="16" thickTop="1" x14ac:dyDescent="0.2">
      <c r="A12" s="5">
        <v>4.68</v>
      </c>
      <c r="B12" s="5">
        <v>2.1</v>
      </c>
      <c r="C12" s="5">
        <v>1.93</v>
      </c>
      <c r="D12" s="5">
        <v>1.8</v>
      </c>
      <c r="E12" s="5">
        <v>2.21</v>
      </c>
      <c r="H12" s="3"/>
      <c r="I12" s="3"/>
      <c r="J12" s="3"/>
      <c r="K12" s="3"/>
      <c r="L12" s="3"/>
      <c r="M12" s="3"/>
      <c r="N12" s="3"/>
      <c r="O12" s="3"/>
      <c r="P12" s="3"/>
      <c r="R12" s="2" t="s">
        <v>44</v>
      </c>
      <c r="S12" s="2" t="s">
        <v>45</v>
      </c>
      <c r="T12" s="2" t="s">
        <v>39</v>
      </c>
      <c r="U12" s="2" t="s">
        <v>46</v>
      </c>
      <c r="V12" s="2" t="s">
        <v>47</v>
      </c>
      <c r="W12" s="2" t="s">
        <v>48</v>
      </c>
      <c r="X12" s="2" t="s">
        <v>49</v>
      </c>
      <c r="Y12" s="2" t="s">
        <v>50</v>
      </c>
      <c r="Z12" s="2" t="s">
        <v>51</v>
      </c>
      <c r="AA12" s="2" t="s">
        <v>52</v>
      </c>
      <c r="AC12" t="str">
        <f>B1</f>
        <v>Windsurf</v>
      </c>
      <c r="AD12" t="str">
        <f>E1</f>
        <v>Cursor</v>
      </c>
      <c r="AE12">
        <f>_xlfn.T.TEST(B2:B31,E2:E31,2,3)</f>
        <v>3.720799508097606E-15</v>
      </c>
      <c r="AF12">
        <f>ABS(AVERAGE(B2:B31)-AVERAGE(E2:E31))</f>
        <v>0.11266666666666714</v>
      </c>
      <c r="AI12" t="s">
        <v>111</v>
      </c>
      <c r="AJ12" t="s">
        <v>135</v>
      </c>
      <c r="AK12" t="s">
        <v>67</v>
      </c>
      <c r="AL12" t="s">
        <v>68</v>
      </c>
    </row>
    <row r="13" spans="1:38" ht="16" thickBot="1" x14ac:dyDescent="0.25">
      <c r="A13" s="5">
        <v>4.5</v>
      </c>
      <c r="B13" s="5">
        <v>2.16</v>
      </c>
      <c r="C13" s="5">
        <v>2.02</v>
      </c>
      <c r="D13" s="5">
        <v>1.79</v>
      </c>
      <c r="E13" s="5">
        <v>2.1800000000000002</v>
      </c>
      <c r="H13" t="s">
        <v>12</v>
      </c>
      <c r="R13" s="3" t="str">
        <f>R5</f>
        <v>Traditional</v>
      </c>
      <c r="S13" s="3" t="str">
        <f>R6</f>
        <v>Windsurf</v>
      </c>
      <c r="T13" s="3">
        <f>ABS(S5-S6)</f>
        <v>2.4140000000000001</v>
      </c>
      <c r="U13" s="3">
        <f>SQRT(U10/V10/HARMEAN(T5,T6))</f>
        <v>1.0275216621967268E-2</v>
      </c>
      <c r="V13" s="3">
        <f>T13/U13</f>
        <v>234.93421976517141</v>
      </c>
      <c r="W13" s="3">
        <f>T13-U13*W$10</f>
        <v>2.3738582718361196</v>
      </c>
      <c r="X13" s="3">
        <f>T13+U13*W$10</f>
        <v>2.4541417281638807</v>
      </c>
      <c r="Y13" s="3">
        <f>[1]!QDIST(V13,COUNT($T$5:$T$9),V$10)</f>
        <v>3.3306690738754696E-14</v>
      </c>
      <c r="Z13" s="3">
        <f>U13*W$10</f>
        <v>4.0141728163880605E-2</v>
      </c>
      <c r="AA13" s="3">
        <f>T13*SQRT(V$10/U$10)</f>
        <v>42.892923898420136</v>
      </c>
      <c r="AC13" t="str">
        <f>C1</f>
        <v>Copilot</v>
      </c>
      <c r="AD13" t="str">
        <f>D1</f>
        <v>Claude Code</v>
      </c>
      <c r="AE13">
        <f>_xlfn.T.TEST(C2:C31,D2:D31,2,3)</f>
        <v>4.5452887702132345E-29</v>
      </c>
      <c r="AF13">
        <f>ABS(AVERAGE(C2:C31)-AVERAGE(D2:D31))</f>
        <v>0.19000000000000017</v>
      </c>
      <c r="AI13" t="s">
        <v>113</v>
      </c>
      <c r="AJ13" t="s">
        <v>136</v>
      </c>
      <c r="AK13" t="s">
        <v>67</v>
      </c>
      <c r="AL13" t="s">
        <v>68</v>
      </c>
    </row>
    <row r="14" spans="1:38" ht="16" thickTop="1" x14ac:dyDescent="0.2">
      <c r="A14" s="5">
        <v>4.4400000000000004</v>
      </c>
      <c r="B14" s="5">
        <v>2.1</v>
      </c>
      <c r="C14" s="5">
        <v>1.97</v>
      </c>
      <c r="D14" s="5">
        <v>1.84</v>
      </c>
      <c r="E14" s="5">
        <v>2.23</v>
      </c>
      <c r="H14" s="2" t="s">
        <v>31</v>
      </c>
      <c r="I14" s="2" t="s">
        <v>14</v>
      </c>
      <c r="J14" s="2" t="s">
        <v>15</v>
      </c>
      <c r="K14" s="2" t="s">
        <v>16</v>
      </c>
      <c r="L14" s="2" t="s">
        <v>17</v>
      </c>
      <c r="M14" s="2" t="s">
        <v>32</v>
      </c>
      <c r="N14" s="2" t="s">
        <v>33</v>
      </c>
      <c r="O14" s="2" t="s">
        <v>34</v>
      </c>
      <c r="P14" s="2" t="s">
        <v>35</v>
      </c>
      <c r="R14" s="7" t="str">
        <f>R5</f>
        <v>Traditional</v>
      </c>
      <c r="S14" s="7" t="str">
        <f>R7</f>
        <v>Copilot</v>
      </c>
      <c r="T14" s="7">
        <f>ABS(S5-S7)</f>
        <v>2.5190000000000006</v>
      </c>
      <c r="U14" s="7">
        <f>SQRT(U10/V10/HARMEAN(T5,T7))</f>
        <v>1.0275216621967268E-2</v>
      </c>
      <c r="V14" s="7">
        <f t="shared" ref="V14:V22" si="0">T14/U14</f>
        <v>245.15298243101361</v>
      </c>
      <c r="W14" s="7">
        <f t="shared" ref="W14:W22" si="1">T14-U14*W$10</f>
        <v>2.4788582718361201</v>
      </c>
      <c r="X14" s="7">
        <f t="shared" ref="X14:X22" si="2">T14+U14*W$10</f>
        <v>2.5591417281638811</v>
      </c>
      <c r="Y14" s="7">
        <f>[1]!QDIST(V14,COUNT($T$5:$T$9),V$10)</f>
        <v>3.3306690738754696E-14</v>
      </c>
      <c r="Z14" s="7">
        <f t="shared" ref="Z14:Z22" si="3">U14*W$10</f>
        <v>4.0141728163880605E-2</v>
      </c>
      <c r="AA14" s="7">
        <f t="shared" ref="AA14:AA22" si="4">T14*SQRT(V$10/U$10)</f>
        <v>44.758606172377938</v>
      </c>
      <c r="AC14" t="str">
        <f>C1</f>
        <v>Copilot</v>
      </c>
      <c r="AD14" t="str">
        <f>E1</f>
        <v>Cursor</v>
      </c>
      <c r="AE14">
        <f>_xlfn.T.TEST(C2:C31,E2:E31,2,3)</f>
        <v>6.7303112219493645E-30</v>
      </c>
      <c r="AF14">
        <f>ABS(AVERAGE(C2:C31)-AVERAGE(E2:E31))</f>
        <v>0.21766666666666756</v>
      </c>
    </row>
    <row r="15" spans="1:38" x14ac:dyDescent="0.2">
      <c r="A15" s="5">
        <v>4.5199999999999996</v>
      </c>
      <c r="B15" s="5">
        <v>2.06</v>
      </c>
      <c r="C15" s="5">
        <v>2.02</v>
      </c>
      <c r="D15" s="5">
        <v>1.81</v>
      </c>
      <c r="E15" s="5">
        <v>2.2999999999999998</v>
      </c>
      <c r="H15" t="s">
        <v>20</v>
      </c>
      <c r="I15">
        <f>I17-I16</f>
        <v>151.00792666666675</v>
      </c>
      <c r="J15">
        <f>COUNTA(H7:H11)-1</f>
        <v>4</v>
      </c>
      <c r="K15">
        <f>I15/J15</f>
        <v>37.751981666666687</v>
      </c>
      <c r="L15">
        <f>K15/K16</f>
        <v>11918.909599947756</v>
      </c>
      <c r="M15">
        <f>_xlfn.F.DIST.RT(L15,J15,J16)</f>
        <v>1.9590806872008475E-181</v>
      </c>
      <c r="N15">
        <f>I15/I17</f>
        <v>0.99696783638085784</v>
      </c>
      <c r="O15">
        <f>SQRT(DEVSQ(K7:K11)/(K16*J15))</f>
        <v>19.932310118622105</v>
      </c>
      <c r="P15">
        <f>(I17-J17*K16)/(I17+K16)</f>
        <v>0.99686334460676584</v>
      </c>
      <c r="R15" s="7" t="str">
        <f>R5</f>
        <v>Traditional</v>
      </c>
      <c r="S15" s="7" t="str">
        <f>R8</f>
        <v>Claude Code</v>
      </c>
      <c r="T15" s="7">
        <f>ABS(S5-S8)</f>
        <v>2.7090000000000005</v>
      </c>
      <c r="U15" s="7">
        <f>SQRT(U10/V10/HARMEAN(T5,T8))</f>
        <v>1.0275216621967268E-2</v>
      </c>
      <c r="V15" s="7">
        <f t="shared" si="0"/>
        <v>263.64407677872799</v>
      </c>
      <c r="W15" s="7">
        <f t="shared" si="1"/>
        <v>2.66885827183612</v>
      </c>
      <c r="X15" s="7">
        <f t="shared" si="2"/>
        <v>2.749141728163881</v>
      </c>
      <c r="Y15" s="7">
        <f>[1]!QDIST(V15,COUNT($T$5:$T$9),V$10)</f>
        <v>3.3306690738754696E-14</v>
      </c>
      <c r="Z15" s="7">
        <f t="shared" si="3"/>
        <v>4.0141728163880605E-2</v>
      </c>
      <c r="AA15" s="7">
        <f t="shared" si="4"/>
        <v>48.134602668111093</v>
      </c>
      <c r="AC15" s="4" t="str">
        <f>D1</f>
        <v>Claude Code</v>
      </c>
      <c r="AD15" s="4" t="str">
        <f>E1</f>
        <v>Cursor</v>
      </c>
      <c r="AE15" s="4">
        <f>_xlfn.T.TEST(D2:D31,E2:E31,2,3)</f>
        <v>3.5347833859640995E-44</v>
      </c>
      <c r="AF15" s="4">
        <f>ABS(AVERAGE(D2:D31)-AVERAGE(E2:E31))</f>
        <v>0.40766666666666773</v>
      </c>
    </row>
    <row r="16" spans="1:38" x14ac:dyDescent="0.2">
      <c r="A16" s="5">
        <v>4.49</v>
      </c>
      <c r="B16" s="5">
        <v>2.16</v>
      </c>
      <c r="C16" s="5">
        <v>1.97</v>
      </c>
      <c r="D16" s="5">
        <v>1.81</v>
      </c>
      <c r="E16" s="5">
        <v>2.21</v>
      </c>
      <c r="H16" t="s">
        <v>21</v>
      </c>
      <c r="I16">
        <f>SUM(M7:M11)</f>
        <v>0.45927333333333314</v>
      </c>
      <c r="J16">
        <f>J17-J15</f>
        <v>145</v>
      </c>
      <c r="K16">
        <f>I16/J16</f>
        <v>3.1674022988505733E-3</v>
      </c>
      <c r="R16" s="7" t="str">
        <f>R5</f>
        <v>Traditional</v>
      </c>
      <c r="S16" s="7" t="str">
        <f>R9</f>
        <v>Cursor</v>
      </c>
      <c r="T16" s="7">
        <f>ABS(S5-S9)</f>
        <v>2.301333333333333</v>
      </c>
      <c r="U16" s="7">
        <f>SQRT(U10/V10/HARMEAN(T5,T9))</f>
        <v>1.0275216621967268E-2</v>
      </c>
      <c r="V16" s="7">
        <f t="shared" si="0"/>
        <v>223.9693252221407</v>
      </c>
      <c r="W16" s="7">
        <f t="shared" si="1"/>
        <v>2.2611916051694525</v>
      </c>
      <c r="X16" s="7">
        <f t="shared" si="2"/>
        <v>2.3414750614972135</v>
      </c>
      <c r="Y16" s="7">
        <f>[1]!QDIST(V16,COUNT($T$5:$T$9),V$10)</f>
        <v>3.3306690738754696E-14</v>
      </c>
      <c r="Z16" s="7">
        <f t="shared" si="3"/>
        <v>4.0141728163880605E-2</v>
      </c>
      <c r="AA16" s="7">
        <f t="shared" si="4"/>
        <v>40.891017204459068</v>
      </c>
    </row>
    <row r="17" spans="1:27" x14ac:dyDescent="0.2">
      <c r="A17" s="5">
        <v>4.4800000000000004</v>
      </c>
      <c r="B17" s="5">
        <v>2.12</v>
      </c>
      <c r="C17" s="5">
        <v>1.93</v>
      </c>
      <c r="D17" s="5">
        <v>1.79</v>
      </c>
      <c r="E17" s="5">
        <v>2.21</v>
      </c>
      <c r="H17" s="4" t="s">
        <v>22</v>
      </c>
      <c r="I17" s="4">
        <f>DEVSQ(A2:E31)</f>
        <v>151.46720000000008</v>
      </c>
      <c r="J17" s="4">
        <f>COUNT(A2:E31)-1</f>
        <v>149</v>
      </c>
      <c r="K17" s="4">
        <f>I17/J17</f>
        <v>1.0165583892617456</v>
      </c>
      <c r="L17" s="4"/>
      <c r="M17" s="4"/>
      <c r="N17" s="4"/>
      <c r="O17" s="4"/>
      <c r="P17" s="4"/>
      <c r="R17" s="7" t="str">
        <f>R6</f>
        <v>Windsurf</v>
      </c>
      <c r="S17" s="7" t="str">
        <f>R7</f>
        <v>Copilot</v>
      </c>
      <c r="T17" s="7">
        <f>ABS(S6-S7)</f>
        <v>0.10500000000000043</v>
      </c>
      <c r="U17" s="7">
        <f>SQRT(U10/V10/HARMEAN(T6,T7))</f>
        <v>1.0275216621967268E-2</v>
      </c>
      <c r="V17" s="7">
        <f t="shared" si="0"/>
        <v>10.21876266584221</v>
      </c>
      <c r="W17" s="7">
        <f t="shared" si="1"/>
        <v>6.4858271836119821E-2</v>
      </c>
      <c r="X17" s="7">
        <f t="shared" si="2"/>
        <v>0.14514172816388105</v>
      </c>
      <c r="Y17" s="7">
        <f>[1]!QDIST(V17,COUNT($T$5:$T$9),V$10)</f>
        <v>2.6145818843303914E-10</v>
      </c>
      <c r="Z17" s="7">
        <f t="shared" si="3"/>
        <v>4.0141728163880605E-2</v>
      </c>
      <c r="AA17" s="7">
        <f t="shared" si="4"/>
        <v>1.8656822739578014</v>
      </c>
    </row>
    <row r="18" spans="1:27" x14ac:dyDescent="0.2">
      <c r="A18" s="5">
        <v>4.5599999999999996</v>
      </c>
      <c r="B18" s="5">
        <v>2.06</v>
      </c>
      <c r="C18" s="5">
        <v>1.93</v>
      </c>
      <c r="D18" s="5">
        <v>1.78</v>
      </c>
      <c r="E18" s="5">
        <v>2.1800000000000002</v>
      </c>
      <c r="R18" s="7" t="str">
        <f>R6</f>
        <v>Windsurf</v>
      </c>
      <c r="S18" s="7" t="str">
        <f>R8</f>
        <v>Claude Code</v>
      </c>
      <c r="T18" s="7">
        <f>ABS(S6-S8)</f>
        <v>0.2950000000000006</v>
      </c>
      <c r="U18" s="7">
        <f>SQRT(U10/V10/HARMEAN(T6,T8))</f>
        <v>1.0275216621967268E-2</v>
      </c>
      <c r="V18" s="7">
        <f t="shared" si="0"/>
        <v>28.709857013556626</v>
      </c>
      <c r="W18" s="7">
        <f t="shared" si="1"/>
        <v>0.25485827183611998</v>
      </c>
      <c r="X18" s="7">
        <f t="shared" si="2"/>
        <v>0.33514172816388121</v>
      </c>
      <c r="Y18" s="7">
        <f>[1]!QDIST(V18,COUNT($T$5:$T$9),V$10)</f>
        <v>3.3306690738754696E-14</v>
      </c>
      <c r="Z18" s="7">
        <f t="shared" si="3"/>
        <v>4.0141728163880605E-2</v>
      </c>
      <c r="AA18" s="7">
        <f t="shared" si="4"/>
        <v>5.2416787696909548</v>
      </c>
    </row>
    <row r="19" spans="1:27" x14ac:dyDescent="0.2">
      <c r="A19" s="5">
        <v>4.57</v>
      </c>
      <c r="B19" s="5">
        <v>2.09</v>
      </c>
      <c r="C19" s="5">
        <v>2</v>
      </c>
      <c r="D19" s="5">
        <v>1.78</v>
      </c>
      <c r="E19" s="5">
        <v>2.16</v>
      </c>
      <c r="R19" s="7" t="str">
        <f>R6</f>
        <v>Windsurf</v>
      </c>
      <c r="S19" s="7" t="str">
        <f>R9</f>
        <v>Cursor</v>
      </c>
      <c r="T19" s="7">
        <f>ABS(S6-S9)</f>
        <v>0.11266666666666714</v>
      </c>
      <c r="U19" s="7">
        <f>SQRT(U10/V10/HARMEAN(T6,T9))</f>
        <v>1.0275216621967268E-2</v>
      </c>
      <c r="V19" s="7">
        <f t="shared" si="0"/>
        <v>10.96489454303069</v>
      </c>
      <c r="W19" s="7">
        <f t="shared" si="1"/>
        <v>7.2524938502786532E-2</v>
      </c>
      <c r="X19" s="7">
        <f t="shared" si="2"/>
        <v>0.15280839483054776</v>
      </c>
      <c r="Y19" s="7">
        <f>[1]!QDIST(V19,COUNT($T$5:$T$9),V$10)</f>
        <v>1.4461543074162364E-11</v>
      </c>
      <c r="Z19" s="7">
        <f t="shared" si="3"/>
        <v>4.0141728163880605E-2</v>
      </c>
      <c r="AA19" s="7">
        <f t="shared" si="4"/>
        <v>2.0019066939610699</v>
      </c>
    </row>
    <row r="20" spans="1:27" x14ac:dyDescent="0.2">
      <c r="A20" s="5">
        <v>4.45</v>
      </c>
      <c r="B20" s="5">
        <v>2.06</v>
      </c>
      <c r="C20" s="5">
        <v>2.0099999999999998</v>
      </c>
      <c r="D20" s="5">
        <v>1.81</v>
      </c>
      <c r="E20" s="5">
        <v>2.2400000000000002</v>
      </c>
      <c r="R20" s="7" t="str">
        <f>R7</f>
        <v>Copilot</v>
      </c>
      <c r="S20" s="7" t="str">
        <f>R8</f>
        <v>Claude Code</v>
      </c>
      <c r="T20" s="7">
        <f>ABS(S7-S8)</f>
        <v>0.19000000000000017</v>
      </c>
      <c r="U20" s="7">
        <f>SQRT(U10/V10/HARMEAN(T7,T8))</f>
        <v>1.0275216621967268E-2</v>
      </c>
      <c r="V20" s="7">
        <f t="shared" si="0"/>
        <v>18.491094347714416</v>
      </c>
      <c r="W20" s="7">
        <f t="shared" si="1"/>
        <v>0.14985827183611955</v>
      </c>
      <c r="X20" s="7">
        <f t="shared" si="2"/>
        <v>0.23014172816388079</v>
      </c>
      <c r="Y20" s="7">
        <f>[1]!QDIST(V20,COUNT($T$5:$T$9),V$10)</f>
        <v>3.3306690738754696E-14</v>
      </c>
      <c r="Z20" s="7">
        <f t="shared" si="3"/>
        <v>4.0141728163880605E-2</v>
      </c>
      <c r="AA20" s="7">
        <f t="shared" si="4"/>
        <v>3.3759964957331539</v>
      </c>
    </row>
    <row r="21" spans="1:27" x14ac:dyDescent="0.2">
      <c r="A21" s="5">
        <v>4.45</v>
      </c>
      <c r="B21" s="5">
        <v>2.04</v>
      </c>
      <c r="C21" s="5">
        <v>1.96</v>
      </c>
      <c r="D21" s="5">
        <v>1.78</v>
      </c>
      <c r="E21" s="5">
        <v>2.16</v>
      </c>
      <c r="R21" s="7" t="str">
        <f>R7</f>
        <v>Copilot</v>
      </c>
      <c r="S21" s="7" t="str">
        <f>R9</f>
        <v>Cursor</v>
      </c>
      <c r="T21" s="7">
        <f>ABS(S7-S9)</f>
        <v>0.21766666666666756</v>
      </c>
      <c r="U21" s="7">
        <f>SQRT(U10/V10/HARMEAN(T7,T9))</f>
        <v>1.0275216621967268E-2</v>
      </c>
      <c r="V21" s="7">
        <f t="shared" si="0"/>
        <v>21.183657208872901</v>
      </c>
      <c r="W21" s="7">
        <f t="shared" si="1"/>
        <v>0.17752493850278694</v>
      </c>
      <c r="X21" s="7">
        <f t="shared" si="2"/>
        <v>0.25780839483054818</v>
      </c>
      <c r="Y21" s="7">
        <f>[1]!QDIST(V21,COUNT($T$5:$T$9),V$10)</f>
        <v>3.3306690738754696E-14</v>
      </c>
      <c r="Z21" s="7">
        <f t="shared" si="3"/>
        <v>4.0141728163880605E-2</v>
      </c>
      <c r="AA21" s="7">
        <f t="shared" si="4"/>
        <v>3.8675889679188713</v>
      </c>
    </row>
    <row r="22" spans="1:27" x14ac:dyDescent="0.2">
      <c r="A22" s="5">
        <v>4.4800000000000004</v>
      </c>
      <c r="B22" s="5">
        <v>2.14</v>
      </c>
      <c r="C22" s="5">
        <v>2.0299999999999998</v>
      </c>
      <c r="D22" s="5">
        <v>1.81</v>
      </c>
      <c r="E22" s="5">
        <v>2.2000000000000002</v>
      </c>
      <c r="R22" s="4" t="str">
        <f>R8</f>
        <v>Claude Code</v>
      </c>
      <c r="S22" s="4" t="str">
        <f>R9</f>
        <v>Cursor</v>
      </c>
      <c r="T22" s="4">
        <f>ABS(S8-S9)</f>
        <v>0.40766666666666773</v>
      </c>
      <c r="U22" s="4">
        <f>SQRT(U10/V10/HARMEAN(T8,T9))</f>
        <v>1.0275216621967268E-2</v>
      </c>
      <c r="V22" s="4">
        <f t="shared" si="0"/>
        <v>39.674751556587317</v>
      </c>
      <c r="W22" s="4">
        <f t="shared" si="1"/>
        <v>0.36752493850278711</v>
      </c>
      <c r="X22" s="4">
        <f t="shared" si="2"/>
        <v>0.44780839483054835</v>
      </c>
      <c r="Y22" s="4">
        <f>[1]!QDIST(V22,COUNT($T$5:$T$9),V$10)</f>
        <v>3.3306690738754696E-14</v>
      </c>
      <c r="Z22" s="4">
        <f t="shared" si="3"/>
        <v>4.0141728163880605E-2</v>
      </c>
      <c r="AA22" s="4">
        <f t="shared" si="4"/>
        <v>7.2435854636520247</v>
      </c>
    </row>
    <row r="23" spans="1:27" x14ac:dyDescent="0.2">
      <c r="A23" s="5">
        <v>4.29</v>
      </c>
      <c r="B23" s="5">
        <v>2.1800000000000002</v>
      </c>
      <c r="C23" s="5">
        <v>1.93</v>
      </c>
      <c r="D23" s="5">
        <v>1.87</v>
      </c>
      <c r="E23" s="5">
        <v>2.1800000000000002</v>
      </c>
    </row>
    <row r="24" spans="1:27" x14ac:dyDescent="0.2">
      <c r="A24" s="5">
        <v>4.3600000000000003</v>
      </c>
      <c r="B24" s="5">
        <v>2.04</v>
      </c>
      <c r="C24" s="5">
        <v>2</v>
      </c>
      <c r="D24" s="5">
        <v>1.83</v>
      </c>
      <c r="E24" s="5">
        <v>2.2200000000000002</v>
      </c>
    </row>
    <row r="25" spans="1:27" x14ac:dyDescent="0.2">
      <c r="A25" s="5">
        <v>4.62</v>
      </c>
      <c r="B25" s="5">
        <v>2.12</v>
      </c>
      <c r="C25" s="5">
        <v>1.95</v>
      </c>
      <c r="D25" s="5">
        <v>1.79</v>
      </c>
      <c r="E25" s="5">
        <v>2.21</v>
      </c>
    </row>
    <row r="26" spans="1:27" x14ac:dyDescent="0.2">
      <c r="A26" s="5">
        <v>4.6500000000000004</v>
      </c>
      <c r="B26" s="5">
        <v>2.0699999999999998</v>
      </c>
      <c r="C26" s="5">
        <v>1.97</v>
      </c>
      <c r="D26" s="5">
        <v>1.84</v>
      </c>
      <c r="E26" s="5">
        <v>2.25</v>
      </c>
    </row>
    <row r="27" spans="1:27" x14ac:dyDescent="0.2">
      <c r="A27" s="5">
        <v>4.4800000000000004</v>
      </c>
      <c r="B27" s="5">
        <v>2.08</v>
      </c>
      <c r="C27" s="5">
        <v>2</v>
      </c>
      <c r="D27" s="5">
        <v>1.79</v>
      </c>
      <c r="E27" s="5">
        <v>2.1800000000000002</v>
      </c>
    </row>
    <row r="28" spans="1:27" x14ac:dyDescent="0.2">
      <c r="A28" s="5">
        <v>4.55</v>
      </c>
      <c r="B28" s="5">
        <v>2.08</v>
      </c>
      <c r="C28" s="5">
        <v>1.97</v>
      </c>
      <c r="D28" s="5">
        <v>1.73</v>
      </c>
      <c r="E28" s="5">
        <v>2.19</v>
      </c>
    </row>
    <row r="29" spans="1:27" x14ac:dyDescent="0.2">
      <c r="A29" s="5">
        <v>4.53</v>
      </c>
      <c r="B29" s="5">
        <v>2.06</v>
      </c>
      <c r="C29" s="5">
        <v>1.98</v>
      </c>
      <c r="D29" s="5">
        <v>1.76</v>
      </c>
      <c r="E29" s="5">
        <v>2.16</v>
      </c>
    </row>
    <row r="30" spans="1:27" x14ac:dyDescent="0.2">
      <c r="A30" s="5">
        <v>4.78</v>
      </c>
      <c r="B30" s="5">
        <v>2.1</v>
      </c>
      <c r="C30" s="5">
        <v>2.04</v>
      </c>
      <c r="D30" s="5">
        <v>1.73</v>
      </c>
      <c r="E30" s="5">
        <v>2.1800000000000002</v>
      </c>
    </row>
    <row r="31" spans="1:27" x14ac:dyDescent="0.2">
      <c r="A31" s="5">
        <v>4.5999999999999996</v>
      </c>
      <c r="B31" s="5">
        <v>2.0699999999999998</v>
      </c>
      <c r="C31" s="5">
        <v>1.98</v>
      </c>
      <c r="D31" s="5">
        <v>1.79</v>
      </c>
      <c r="E31" s="5">
        <v>2.2200000000000002</v>
      </c>
    </row>
    <row r="32" spans="1:27" x14ac:dyDescent="0.2">
      <c r="H32" t="s">
        <v>5</v>
      </c>
    </row>
    <row r="34" spans="8:14" ht="16" thickBot="1" x14ac:dyDescent="0.25">
      <c r="H34" t="s">
        <v>6</v>
      </c>
    </row>
    <row r="35" spans="8:14" x14ac:dyDescent="0.2">
      <c r="H35" s="14" t="s">
        <v>7</v>
      </c>
      <c r="I35" s="14" t="s">
        <v>8</v>
      </c>
      <c r="J35" s="14" t="s">
        <v>9</v>
      </c>
      <c r="K35" s="14" t="s">
        <v>10</v>
      </c>
      <c r="L35" s="14" t="s">
        <v>11</v>
      </c>
    </row>
    <row r="36" spans="8:14" x14ac:dyDescent="0.2">
      <c r="H36" s="12" t="s">
        <v>0</v>
      </c>
      <c r="I36" s="12">
        <v>30</v>
      </c>
      <c r="J36" s="12">
        <v>135.14000000000001</v>
      </c>
      <c r="K36" s="12">
        <v>4.504666666666667</v>
      </c>
      <c r="L36" s="12">
        <v>1.00671264367816E-2</v>
      </c>
    </row>
    <row r="37" spans="8:14" x14ac:dyDescent="0.2">
      <c r="H37" s="12" t="s">
        <v>60</v>
      </c>
      <c r="I37" s="12">
        <v>30</v>
      </c>
      <c r="J37" s="12">
        <v>62.720000000000006</v>
      </c>
      <c r="K37" s="12">
        <v>2.0906666666666669</v>
      </c>
      <c r="L37" s="12">
        <v>1.7512643678160957E-3</v>
      </c>
    </row>
    <row r="38" spans="8:14" x14ac:dyDescent="0.2">
      <c r="H38" s="12" t="s">
        <v>2</v>
      </c>
      <c r="I38" s="12">
        <v>30</v>
      </c>
      <c r="J38" s="12">
        <v>59.569999999999993</v>
      </c>
      <c r="K38" s="12">
        <v>1.9856666666666665</v>
      </c>
      <c r="L38" s="12">
        <v>1.0805747126436769E-3</v>
      </c>
    </row>
    <row r="39" spans="8:14" x14ac:dyDescent="0.2">
      <c r="H39" s="12" t="s">
        <v>3</v>
      </c>
      <c r="I39" s="12">
        <v>30</v>
      </c>
      <c r="J39" s="12">
        <v>53.86999999999999</v>
      </c>
      <c r="K39" s="12">
        <v>1.7956666666666663</v>
      </c>
      <c r="L39" s="12">
        <v>1.2874712643678185E-3</v>
      </c>
    </row>
    <row r="40" spans="8:14" ht="16" thickBot="1" x14ac:dyDescent="0.25">
      <c r="H40" s="13" t="s">
        <v>4</v>
      </c>
      <c r="I40" s="13">
        <v>30</v>
      </c>
      <c r="J40" s="13">
        <v>66.100000000000023</v>
      </c>
      <c r="K40" s="13">
        <v>2.203333333333334</v>
      </c>
      <c r="L40" s="13">
        <v>1.6505747126436764E-3</v>
      </c>
    </row>
    <row r="43" spans="8:14" ht="16" thickBot="1" x14ac:dyDescent="0.25">
      <c r="H43" t="s">
        <v>12</v>
      </c>
    </row>
    <row r="44" spans="8:14" x14ac:dyDescent="0.2">
      <c r="H44" s="14" t="s">
        <v>13</v>
      </c>
      <c r="I44" s="14" t="s">
        <v>14</v>
      </c>
      <c r="J44" s="14" t="s">
        <v>15</v>
      </c>
      <c r="K44" s="14" t="s">
        <v>16</v>
      </c>
      <c r="L44" s="14" t="s">
        <v>17</v>
      </c>
      <c r="M44" s="14" t="s">
        <v>18</v>
      </c>
      <c r="N44" s="14" t="s">
        <v>19</v>
      </c>
    </row>
    <row r="45" spans="8:14" x14ac:dyDescent="0.2">
      <c r="H45" s="12" t="s">
        <v>20</v>
      </c>
      <c r="I45" s="12">
        <v>151.00792666666675</v>
      </c>
      <c r="J45" s="12">
        <v>4</v>
      </c>
      <c r="K45" s="12">
        <v>37.751981666666687</v>
      </c>
      <c r="L45" s="12">
        <v>11918.909599947756</v>
      </c>
      <c r="M45" s="12">
        <v>1.9590806872008475E-181</v>
      </c>
      <c r="N45" s="12">
        <v>2.4340651357887815</v>
      </c>
    </row>
    <row r="46" spans="8:14" x14ac:dyDescent="0.2">
      <c r="H46" s="12" t="s">
        <v>21</v>
      </c>
      <c r="I46" s="12">
        <v>0.45927333333333314</v>
      </c>
      <c r="J46" s="12">
        <v>145</v>
      </c>
      <c r="K46" s="12">
        <v>3.1674022988505733E-3</v>
      </c>
      <c r="L46" s="12"/>
      <c r="M46" s="12"/>
      <c r="N46" s="12"/>
    </row>
    <row r="47" spans="8:14" x14ac:dyDescent="0.2">
      <c r="H47" s="12"/>
      <c r="I47" s="12"/>
      <c r="J47" s="12"/>
      <c r="K47" s="12"/>
      <c r="L47" s="12"/>
      <c r="M47" s="12"/>
      <c r="N47" s="12"/>
    </row>
    <row r="48" spans="8:14" ht="16" thickBot="1" x14ac:dyDescent="0.25">
      <c r="H48" s="13" t="s">
        <v>22</v>
      </c>
      <c r="I48" s="13">
        <v>151.46720000000008</v>
      </c>
      <c r="J48" s="13">
        <v>149</v>
      </c>
      <c r="K48" s="13"/>
      <c r="L48" s="13"/>
      <c r="M48" s="13"/>
      <c r="N48" s="13"/>
    </row>
  </sheetData>
  <pageMargins left="0.75" right="0.75" top="1" bottom="1" header="0.5" footer="0.5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428E4-DDAB-B045-BE54-60D8801D770B}">
  <dimension ref="A1:AM48"/>
  <sheetViews>
    <sheetView workbookViewId="0">
      <selection activeCell="AI15" sqref="AI15"/>
    </sheetView>
  </sheetViews>
  <sheetFormatPr baseColWidth="10" defaultRowHeight="15" x14ac:dyDescent="0.2"/>
  <cols>
    <col min="1" max="1" width="9.5" bestFit="1" customWidth="1"/>
    <col min="2" max="2" width="8.1640625" bestFit="1" customWidth="1"/>
    <col min="3" max="3" width="6.83203125" bestFit="1" customWidth="1"/>
    <col min="5" max="5" width="6.1640625" bestFit="1" customWidth="1"/>
    <col min="36" max="36" width="19.6640625" bestFit="1" customWidth="1"/>
    <col min="37" max="37" width="8.6640625" bestFit="1" customWidth="1"/>
    <col min="38" max="38" width="7.6640625" bestFit="1" customWidth="1"/>
    <col min="39" max="39" width="10" bestFit="1" customWidth="1"/>
  </cols>
  <sheetData>
    <row r="1" spans="1:39" x14ac:dyDescent="0.2">
      <c r="A1" s="9" t="s">
        <v>0</v>
      </c>
      <c r="B1" s="9" t="s">
        <v>60</v>
      </c>
      <c r="C1" s="9" t="s">
        <v>2</v>
      </c>
      <c r="D1" s="9" t="s">
        <v>3</v>
      </c>
      <c r="E1" s="9" t="s">
        <v>4</v>
      </c>
    </row>
    <row r="2" spans="1:39" x14ac:dyDescent="0.2">
      <c r="A2" s="5">
        <v>8.3000000000000007</v>
      </c>
      <c r="B2" s="5">
        <v>4.4000000000000004</v>
      </c>
      <c r="C2" s="5">
        <v>4.2</v>
      </c>
      <c r="D2" s="5">
        <v>4</v>
      </c>
      <c r="E2" s="5">
        <v>4.3499999999999996</v>
      </c>
    </row>
    <row r="3" spans="1:39" ht="16" thickBot="1" x14ac:dyDescent="0.25">
      <c r="A3" s="5">
        <v>8.25</v>
      </c>
      <c r="B3" s="5">
        <v>4.3499999999999996</v>
      </c>
      <c r="C3" s="5">
        <v>4.25</v>
      </c>
      <c r="D3" s="5">
        <v>3.95</v>
      </c>
      <c r="E3" s="5">
        <v>4.4000000000000004</v>
      </c>
      <c r="H3" t="s">
        <v>23</v>
      </c>
      <c r="R3" t="s">
        <v>36</v>
      </c>
      <c r="U3" t="s">
        <v>37</v>
      </c>
      <c r="V3">
        <v>0.05</v>
      </c>
      <c r="AC3" t="s">
        <v>53</v>
      </c>
      <c r="AJ3" s="8" t="s">
        <v>61</v>
      </c>
      <c r="AK3" s="8" t="s">
        <v>62</v>
      </c>
      <c r="AL3" s="8" t="s">
        <v>115</v>
      </c>
      <c r="AM3" s="8" t="s">
        <v>64</v>
      </c>
    </row>
    <row r="4" spans="1:39" ht="17" thickTop="1" thickBot="1" x14ac:dyDescent="0.25">
      <c r="A4" s="5">
        <v>8.4</v>
      </c>
      <c r="B4" s="5">
        <v>4.38</v>
      </c>
      <c r="C4" s="5">
        <v>4.22</v>
      </c>
      <c r="D4" s="5">
        <v>3.98</v>
      </c>
      <c r="E4" s="5">
        <v>4.42</v>
      </c>
      <c r="R4" s="2" t="s">
        <v>38</v>
      </c>
      <c r="S4" s="2" t="s">
        <v>39</v>
      </c>
      <c r="T4" s="2" t="s">
        <v>40</v>
      </c>
      <c r="U4" s="2" t="s">
        <v>41</v>
      </c>
      <c r="V4" s="2" t="s">
        <v>15</v>
      </c>
      <c r="W4" s="2" t="s">
        <v>42</v>
      </c>
      <c r="AJ4" t="s">
        <v>99</v>
      </c>
      <c r="AK4" t="s">
        <v>116</v>
      </c>
      <c r="AL4" t="s">
        <v>67</v>
      </c>
      <c r="AM4" t="s">
        <v>68</v>
      </c>
    </row>
    <row r="5" spans="1:39" ht="17" thickTop="1" thickBot="1" x14ac:dyDescent="0.25">
      <c r="A5" s="5">
        <v>8.35</v>
      </c>
      <c r="B5" s="5">
        <v>4.37</v>
      </c>
      <c r="C5" s="5">
        <v>4.18</v>
      </c>
      <c r="D5" s="5">
        <v>4.0199999999999996</v>
      </c>
      <c r="E5" s="5">
        <v>4.38</v>
      </c>
      <c r="H5" t="s">
        <v>24</v>
      </c>
      <c r="M5" t="s">
        <v>25</v>
      </c>
      <c r="N5">
        <v>0.05</v>
      </c>
      <c r="R5" t="str">
        <f>A1</f>
        <v>Traditional</v>
      </c>
      <c r="S5">
        <f>AVERAGE(A2:A31)</f>
        <v>8.3433333333333337</v>
      </c>
      <c r="T5">
        <f>COUNT(A2:A31)</f>
        <v>30</v>
      </c>
      <c r="U5">
        <f>DEVSQ(A2:A31)</f>
        <v>0.137866666666667</v>
      </c>
      <c r="AC5" s="2" t="s">
        <v>44</v>
      </c>
      <c r="AD5" s="2" t="s">
        <v>45</v>
      </c>
      <c r="AE5" s="2" t="s">
        <v>50</v>
      </c>
      <c r="AF5" s="2" t="s">
        <v>39</v>
      </c>
      <c r="AJ5" t="s">
        <v>101</v>
      </c>
      <c r="AK5" t="s">
        <v>117</v>
      </c>
      <c r="AL5" t="s">
        <v>67</v>
      </c>
      <c r="AM5" t="s">
        <v>68</v>
      </c>
    </row>
    <row r="6" spans="1:39" ht="16" thickTop="1" x14ac:dyDescent="0.2">
      <c r="A6" s="5">
        <v>8.4499999999999993</v>
      </c>
      <c r="B6" s="5">
        <v>4.3899999999999997</v>
      </c>
      <c r="C6" s="5">
        <v>4.21</v>
      </c>
      <c r="D6" s="5">
        <v>4</v>
      </c>
      <c r="E6" s="5">
        <v>4.37</v>
      </c>
      <c r="H6" s="2" t="s">
        <v>26</v>
      </c>
      <c r="I6" s="2" t="s">
        <v>8</v>
      </c>
      <c r="J6" s="2" t="s">
        <v>9</v>
      </c>
      <c r="K6" s="2" t="s">
        <v>27</v>
      </c>
      <c r="L6" s="2" t="s">
        <v>11</v>
      </c>
      <c r="M6" s="2" t="s">
        <v>14</v>
      </c>
      <c r="N6" s="2" t="s">
        <v>28</v>
      </c>
      <c r="O6" s="2" t="s">
        <v>29</v>
      </c>
      <c r="P6" s="2" t="s">
        <v>30</v>
      </c>
      <c r="R6" t="str">
        <f>B1</f>
        <v>Windsurf</v>
      </c>
      <c r="S6">
        <f>AVERAGE(B2:B31)</f>
        <v>4.3786666666666658</v>
      </c>
      <c r="T6">
        <f>COUNT(B2:B31)</f>
        <v>30</v>
      </c>
      <c r="U6">
        <f>DEVSQ(B2:B31)</f>
        <v>3.3746666666666709E-2</v>
      </c>
      <c r="AC6" t="str">
        <f>A1</f>
        <v>Traditional</v>
      </c>
      <c r="AD6" t="str">
        <f>B1</f>
        <v>Windsurf</v>
      </c>
      <c r="AE6">
        <f>_xlfn.T.TEST(A2:A31,B2:B31,2,3)</f>
        <v>4.7812666186847477E-71</v>
      </c>
      <c r="AF6">
        <f>ABS(AVERAGE(A2:A31)-AVERAGE(B2:B31))</f>
        <v>3.9646666666666679</v>
      </c>
      <c r="AJ6" t="s">
        <v>102</v>
      </c>
      <c r="AK6" t="s">
        <v>118</v>
      </c>
      <c r="AL6" t="s">
        <v>67</v>
      </c>
      <c r="AM6" t="s">
        <v>68</v>
      </c>
    </row>
    <row r="7" spans="1:39" x14ac:dyDescent="0.2">
      <c r="A7" s="5">
        <v>8.2799999999999994</v>
      </c>
      <c r="B7" s="5">
        <v>4.3600000000000003</v>
      </c>
      <c r="C7" s="5">
        <v>4.16</v>
      </c>
      <c r="D7" s="5">
        <v>3.96</v>
      </c>
      <c r="E7" s="5">
        <v>4.41</v>
      </c>
      <c r="H7" t="str">
        <f>A1</f>
        <v>Traditional</v>
      </c>
      <c r="I7">
        <f>COUNT(A2:A31)</f>
        <v>30</v>
      </c>
      <c r="J7">
        <f>SUM(A2:A31)</f>
        <v>250.3</v>
      </c>
      <c r="K7">
        <f>AVERAGE(A2:A31)</f>
        <v>8.3433333333333337</v>
      </c>
      <c r="L7">
        <f>_xlfn.VAR.S(A2:A31)</f>
        <v>4.7540229885057583E-3</v>
      </c>
      <c r="M7">
        <f>DEVSQ(A2:A31)</f>
        <v>0.137866666666667</v>
      </c>
      <c r="N7">
        <f>SQRT(K16/I7)</f>
        <v>7.3476349571546893E-3</v>
      </c>
      <c r="O7">
        <f>K7-N7*_xlfn.T.INV.2T(N5,J16)</f>
        <v>8.3288110299595299</v>
      </c>
      <c r="P7">
        <f>K7+N7*_xlfn.T.INV.2T(N5,J16)</f>
        <v>8.3578556367071375</v>
      </c>
      <c r="R7" t="str">
        <f>C1</f>
        <v>Copilot</v>
      </c>
      <c r="S7">
        <f>AVERAGE(C2:C31)</f>
        <v>4.2116666666666669</v>
      </c>
      <c r="T7">
        <f>COUNT(C2:C31)</f>
        <v>30</v>
      </c>
      <c r="U7">
        <f>DEVSQ(C2:C31)</f>
        <v>1.9816666666666677E-2</v>
      </c>
      <c r="AC7" t="str">
        <f>A1</f>
        <v>Traditional</v>
      </c>
      <c r="AD7" t="str">
        <f>C1</f>
        <v>Copilot</v>
      </c>
      <c r="AE7">
        <f>_xlfn.T.TEST(A2:A31,C2:C31,2,3)</f>
        <v>7.1494711744411965E-65</v>
      </c>
      <c r="AF7">
        <f>ABS(AVERAGE(A2:A31)-AVERAGE(C2:C31))</f>
        <v>4.1316666666666668</v>
      </c>
      <c r="AJ7" t="s">
        <v>103</v>
      </c>
      <c r="AK7" t="s">
        <v>119</v>
      </c>
      <c r="AL7" t="s">
        <v>67</v>
      </c>
      <c r="AM7" t="s">
        <v>68</v>
      </c>
    </row>
    <row r="8" spans="1:39" x14ac:dyDescent="0.2">
      <c r="A8" s="5">
        <v>8.3800000000000008</v>
      </c>
      <c r="B8" s="5">
        <v>4.42</v>
      </c>
      <c r="C8" s="5">
        <v>4.17</v>
      </c>
      <c r="D8" s="5">
        <v>3.97</v>
      </c>
      <c r="E8" s="5">
        <v>4.3899999999999997</v>
      </c>
      <c r="H8" t="str">
        <f>B1</f>
        <v>Windsurf</v>
      </c>
      <c r="I8">
        <f>COUNT(B2:B31)</f>
        <v>30</v>
      </c>
      <c r="J8">
        <f>SUM(B2:B31)</f>
        <v>131.35999999999999</v>
      </c>
      <c r="K8">
        <f>AVERAGE(B2:B31)</f>
        <v>4.3786666666666658</v>
      </c>
      <c r="L8">
        <f>_xlfn.VAR.S(B2:B31)</f>
        <v>1.1636781609195416E-3</v>
      </c>
      <c r="M8">
        <f>DEVSQ(B2:B31)</f>
        <v>3.3746666666666709E-2</v>
      </c>
      <c r="N8">
        <f>SQRT(K16/I8)</f>
        <v>7.3476349571546893E-3</v>
      </c>
      <c r="O8">
        <f>K8-N8*_xlfn.T.INV.2T(N5,J16)</f>
        <v>4.3641443632928612</v>
      </c>
      <c r="P8">
        <f>K8+N8*_xlfn.T.INV.2T(N5,J16)</f>
        <v>4.3931889700404705</v>
      </c>
      <c r="R8" t="str">
        <f>D1</f>
        <v>Claude Code</v>
      </c>
      <c r="S8">
        <f>AVERAGE(D2:D31)</f>
        <v>3.9889999999999994</v>
      </c>
      <c r="T8">
        <f>COUNT(D2:D31)</f>
        <v>30</v>
      </c>
      <c r="U8">
        <f>DEVSQ(D2:D31)</f>
        <v>2.3269999999999871E-2</v>
      </c>
      <c r="AC8" t="str">
        <f>A1</f>
        <v>Traditional</v>
      </c>
      <c r="AD8" t="str">
        <f>D1</f>
        <v>Claude Code</v>
      </c>
      <c r="AE8">
        <f>_xlfn.T.TEST(A2:A31,D2:D31,2,3)</f>
        <v>1.4126562191042117E-67</v>
      </c>
      <c r="AF8">
        <f>ABS(AVERAGE(A2:A31)-AVERAGE(D2:D31))</f>
        <v>4.3543333333333347</v>
      </c>
      <c r="AJ8" t="s">
        <v>105</v>
      </c>
      <c r="AK8" t="s">
        <v>120</v>
      </c>
      <c r="AL8" t="s">
        <v>67</v>
      </c>
      <c r="AM8" t="s">
        <v>68</v>
      </c>
    </row>
    <row r="9" spans="1:39" x14ac:dyDescent="0.2">
      <c r="A9" s="5">
        <v>8.1999999999999993</v>
      </c>
      <c r="B9" s="5">
        <v>4.33</v>
      </c>
      <c r="C9" s="5">
        <v>4.1900000000000004</v>
      </c>
      <c r="D9" s="5">
        <v>3.94</v>
      </c>
      <c r="E9" s="5">
        <v>4.3600000000000003</v>
      </c>
      <c r="H9" t="str">
        <f>C1</f>
        <v>Copilot</v>
      </c>
      <c r="I9">
        <f>COUNT(C2:C31)</f>
        <v>30</v>
      </c>
      <c r="J9">
        <f>SUM(C2:C31)</f>
        <v>126.35</v>
      </c>
      <c r="K9">
        <f>AVERAGE(C2:C31)</f>
        <v>4.2116666666666669</v>
      </c>
      <c r="L9">
        <f>_xlfn.VAR.S(C2:C31)</f>
        <v>6.8333333333333364E-4</v>
      </c>
      <c r="M9">
        <f>DEVSQ(C2:C31)</f>
        <v>1.9816666666666677E-2</v>
      </c>
      <c r="N9">
        <f>SQRT(K16/I9)</f>
        <v>7.3476349571546893E-3</v>
      </c>
      <c r="O9">
        <f>K9-N9*_xlfn.T.INV.2T(N5,J16)</f>
        <v>4.1971443632928622</v>
      </c>
      <c r="P9">
        <f>K9+N9*_xlfn.T.INV.2T(N5,J16)</f>
        <v>4.2261889700404716</v>
      </c>
      <c r="R9" t="str">
        <f>E1</f>
        <v>Cursor</v>
      </c>
      <c r="S9">
        <f>AVERAGE(E2:E31)</f>
        <v>4.3946666666666667</v>
      </c>
      <c r="T9">
        <f>COUNT(E2:E31)</f>
        <v>30</v>
      </c>
      <c r="U9">
        <f>DEVSQ(E2:E31)</f>
        <v>2.0146666666666653E-2</v>
      </c>
      <c r="AC9" t="str">
        <f>A1</f>
        <v>Traditional</v>
      </c>
      <c r="AD9" t="str">
        <f>E1</f>
        <v>Cursor</v>
      </c>
      <c r="AE9">
        <f>_xlfn.T.TEST(A2:A31,E2:E31,2,3)</f>
        <v>2.5729937512393711E-64</v>
      </c>
      <c r="AF9">
        <f>ABS(AVERAGE(A2:A31)-AVERAGE(E2:E31))</f>
        <v>3.948666666666667</v>
      </c>
      <c r="AJ9" t="s">
        <v>107</v>
      </c>
      <c r="AK9" t="s">
        <v>121</v>
      </c>
      <c r="AL9" t="s">
        <v>67</v>
      </c>
      <c r="AM9" t="s">
        <v>68</v>
      </c>
    </row>
    <row r="10" spans="1:39" x14ac:dyDescent="0.2">
      <c r="A10" s="5">
        <v>8.31</v>
      </c>
      <c r="B10" s="5">
        <v>4.37</v>
      </c>
      <c r="C10" s="5">
        <v>4.2300000000000004</v>
      </c>
      <c r="D10" s="5">
        <v>4.0199999999999996</v>
      </c>
      <c r="E10" s="5">
        <v>4.45</v>
      </c>
      <c r="H10" t="str">
        <f>D1</f>
        <v>Claude Code</v>
      </c>
      <c r="I10">
        <f>COUNT(D2:D31)</f>
        <v>30</v>
      </c>
      <c r="J10">
        <f>SUM(D2:D31)</f>
        <v>119.66999999999999</v>
      </c>
      <c r="K10">
        <f>AVERAGE(D2:D31)</f>
        <v>3.9889999999999994</v>
      </c>
      <c r="L10">
        <f>_xlfn.VAR.S(D2:D31)</f>
        <v>8.0241379310344379E-4</v>
      </c>
      <c r="M10">
        <f>DEVSQ(D2:D31)</f>
        <v>2.3269999999999871E-2</v>
      </c>
      <c r="N10">
        <f>SQRT(K16/I10)</f>
        <v>7.3476349571546893E-3</v>
      </c>
      <c r="O10">
        <f>K10-N10*_xlfn.T.INV.2T(N5,J16)</f>
        <v>3.9744776966261952</v>
      </c>
      <c r="P10">
        <f>K10+N10*_xlfn.T.INV.2T(N5,J16)</f>
        <v>4.0035223033738037</v>
      </c>
      <c r="R10" s="3"/>
      <c r="S10" s="3"/>
      <c r="T10" s="3">
        <f>SUM(T5:T9)</f>
        <v>150</v>
      </c>
      <c r="U10" s="3">
        <f>SUM(U5:U9)</f>
        <v>0.2348466666666669</v>
      </c>
      <c r="V10" s="3">
        <f>T10-COUNT(T5:T9)</f>
        <v>145</v>
      </c>
      <c r="W10" s="3">
        <f>[1]!QCRIT(COUNT(T5:T9),V10,V3,2)</f>
        <v>3.9066551724137928</v>
      </c>
      <c r="AC10" t="str">
        <f>B1</f>
        <v>Windsurf</v>
      </c>
      <c r="AD10" t="str">
        <f>C1</f>
        <v>Copilot</v>
      </c>
      <c r="AE10">
        <f>_xlfn.T.TEST(B2:B31,C2:C31,2,3)</f>
        <v>5.0214247412229294E-28</v>
      </c>
      <c r="AF10">
        <f>ABS(AVERAGE(B2:B31)-AVERAGE(C2:C31))</f>
        <v>0.16699999999999893</v>
      </c>
      <c r="AJ10" t="s">
        <v>108</v>
      </c>
      <c r="AK10" t="s">
        <v>122</v>
      </c>
      <c r="AL10" t="s">
        <v>80</v>
      </c>
      <c r="AM10" t="s">
        <v>81</v>
      </c>
    </row>
    <row r="11" spans="1:39" ht="16" thickBot="1" x14ac:dyDescent="0.25">
      <c r="A11" s="5">
        <v>8.32</v>
      </c>
      <c r="B11" s="5">
        <v>4.41</v>
      </c>
      <c r="C11" s="5">
        <v>4.24</v>
      </c>
      <c r="D11" s="5">
        <v>4</v>
      </c>
      <c r="E11" s="5">
        <v>4.38</v>
      </c>
      <c r="H11" t="str">
        <f>E1</f>
        <v>Cursor</v>
      </c>
      <c r="I11">
        <f>COUNT(E2:E31)</f>
        <v>30</v>
      </c>
      <c r="J11">
        <f>SUM(E2:E31)</f>
        <v>131.84</v>
      </c>
      <c r="K11">
        <f>AVERAGE(E2:E31)</f>
        <v>4.3946666666666667</v>
      </c>
      <c r="L11">
        <f>_xlfn.VAR.S(E2:E31)</f>
        <v>6.9471264367816047E-4</v>
      </c>
      <c r="M11">
        <f>DEVSQ(E2:E31)</f>
        <v>2.0146666666666653E-2</v>
      </c>
      <c r="N11">
        <f>SQRT(K16/I11)</f>
        <v>7.3476349571546893E-3</v>
      </c>
      <c r="O11">
        <f>K11-N11*_xlfn.T.INV.2T(N5,J16)</f>
        <v>4.3801443632928621</v>
      </c>
      <c r="P11">
        <f>K11+N11*_xlfn.T.INV.2T(N5,J16)</f>
        <v>4.4091889700404714</v>
      </c>
      <c r="R11" t="s">
        <v>43</v>
      </c>
      <c r="AC11" t="str">
        <f>B1</f>
        <v>Windsurf</v>
      </c>
      <c r="AD11" t="str">
        <f>D1</f>
        <v>Claude Code</v>
      </c>
      <c r="AE11">
        <f>_xlfn.T.TEST(B2:B31,D2:D31,2,3)</f>
        <v>2.5614771225240996E-47</v>
      </c>
      <c r="AF11">
        <f>ABS(AVERAGE(B2:B31)-AVERAGE(D2:D31))</f>
        <v>0.38966666666666638</v>
      </c>
      <c r="AJ11" t="s">
        <v>110</v>
      </c>
      <c r="AK11" t="s">
        <v>123</v>
      </c>
      <c r="AL11" t="s">
        <v>67</v>
      </c>
      <c r="AM11" t="s">
        <v>68</v>
      </c>
    </row>
    <row r="12" spans="1:39" ht="16" thickTop="1" x14ac:dyDescent="0.2">
      <c r="A12" s="5">
        <v>8.3699999999999992</v>
      </c>
      <c r="B12" s="5">
        <v>4.3899999999999997</v>
      </c>
      <c r="C12" s="5">
        <v>4.2</v>
      </c>
      <c r="D12" s="5">
        <v>3.98</v>
      </c>
      <c r="E12" s="5">
        <v>4.41</v>
      </c>
      <c r="H12" s="3"/>
      <c r="I12" s="3"/>
      <c r="J12" s="3"/>
      <c r="K12" s="3"/>
      <c r="L12" s="3"/>
      <c r="M12" s="3"/>
      <c r="N12" s="3"/>
      <c r="O12" s="3"/>
      <c r="P12" s="3"/>
      <c r="R12" s="2" t="s">
        <v>44</v>
      </c>
      <c r="S12" s="2" t="s">
        <v>45</v>
      </c>
      <c r="T12" s="2" t="s">
        <v>39</v>
      </c>
      <c r="U12" s="2" t="s">
        <v>46</v>
      </c>
      <c r="V12" s="2" t="s">
        <v>47</v>
      </c>
      <c r="W12" s="2" t="s">
        <v>48</v>
      </c>
      <c r="X12" s="2" t="s">
        <v>49</v>
      </c>
      <c r="Y12" s="2" t="s">
        <v>50</v>
      </c>
      <c r="Z12" s="2" t="s">
        <v>51</v>
      </c>
      <c r="AA12" s="2" t="s">
        <v>52</v>
      </c>
      <c r="AC12" t="str">
        <f>B1</f>
        <v>Windsurf</v>
      </c>
      <c r="AD12" t="str">
        <f>E1</f>
        <v>Cursor</v>
      </c>
      <c r="AE12">
        <f>_xlfn.T.TEST(B2:B31,E2:E31,2,3)</f>
        <v>4.6945058246886127E-2</v>
      </c>
      <c r="AF12">
        <f>ABS(AVERAGE(B2:B31)-AVERAGE(E2:E31))</f>
        <v>1.6000000000000902E-2</v>
      </c>
      <c r="AJ12" t="s">
        <v>111</v>
      </c>
      <c r="AK12" t="s">
        <v>124</v>
      </c>
      <c r="AL12" t="s">
        <v>67</v>
      </c>
      <c r="AM12" t="s">
        <v>68</v>
      </c>
    </row>
    <row r="13" spans="1:39" ht="16" thickBot="1" x14ac:dyDescent="0.25">
      <c r="A13" s="5">
        <v>8.2899999999999991</v>
      </c>
      <c r="B13" s="5">
        <v>4.3499999999999996</v>
      </c>
      <c r="C13" s="5">
        <v>4.22</v>
      </c>
      <c r="D13" s="5">
        <v>4.03</v>
      </c>
      <c r="E13" s="5">
        <v>4.42</v>
      </c>
      <c r="H13" t="s">
        <v>12</v>
      </c>
      <c r="R13" s="3" t="str">
        <f>R5</f>
        <v>Traditional</v>
      </c>
      <c r="S13" s="3" t="str">
        <f>R6</f>
        <v>Windsurf</v>
      </c>
      <c r="T13" s="3">
        <f>ABS(S5-S6)</f>
        <v>3.9646666666666679</v>
      </c>
      <c r="U13" s="3">
        <f>SQRT(U10/V10/HARMEAN(T5,T6))</f>
        <v>7.3476349571546893E-3</v>
      </c>
      <c r="V13" s="3">
        <f>T13/U13</f>
        <v>539.58405524843226</v>
      </c>
      <c r="W13" s="3">
        <f>T13-U13*W$10</f>
        <v>3.935961990556291</v>
      </c>
      <c r="X13" s="3">
        <f>T13+U13*W$10</f>
        <v>3.9933713427770448</v>
      </c>
      <c r="Y13" s="3">
        <f>[1]!QDIST(V13,COUNT($T$5:$T$9),V$10)</f>
        <v>3.3306690738754696E-14</v>
      </c>
      <c r="Z13" s="3">
        <f>U13*W$10</f>
        <v>2.8704676110376765E-2</v>
      </c>
      <c r="AA13" s="3">
        <f>T13*SQRT(V$10/U$10)</f>
        <v>98.514119576560063</v>
      </c>
      <c r="AC13" t="str">
        <f>C1</f>
        <v>Copilot</v>
      </c>
      <c r="AD13" t="str">
        <f>D1</f>
        <v>Claude Code</v>
      </c>
      <c r="AE13">
        <f>_xlfn.T.TEST(C2:C31,D2:D31,2,3)</f>
        <v>4.0290640341861009E-38</v>
      </c>
      <c r="AF13">
        <f>ABS(AVERAGE(C2:C31)-AVERAGE(D2:D31))</f>
        <v>0.22266666666666746</v>
      </c>
      <c r="AJ13" t="s">
        <v>113</v>
      </c>
      <c r="AK13" t="s">
        <v>125</v>
      </c>
      <c r="AL13" t="s">
        <v>67</v>
      </c>
      <c r="AM13" t="s">
        <v>68</v>
      </c>
    </row>
    <row r="14" spans="1:39" ht="16" thickTop="1" x14ac:dyDescent="0.2">
      <c r="A14" s="5">
        <v>8.41</v>
      </c>
      <c r="B14" s="5">
        <v>4.4000000000000004</v>
      </c>
      <c r="C14" s="5">
        <v>4.25</v>
      </c>
      <c r="D14" s="5">
        <v>4.01</v>
      </c>
      <c r="E14" s="5">
        <v>4.4000000000000004</v>
      </c>
      <c r="H14" s="2" t="s">
        <v>31</v>
      </c>
      <c r="I14" s="2" t="s">
        <v>14</v>
      </c>
      <c r="J14" s="2" t="s">
        <v>15</v>
      </c>
      <c r="K14" s="2" t="s">
        <v>16</v>
      </c>
      <c r="L14" s="2" t="s">
        <v>17</v>
      </c>
      <c r="M14" s="2" t="s">
        <v>32</v>
      </c>
      <c r="N14" s="2" t="s">
        <v>33</v>
      </c>
      <c r="O14" s="2" t="s">
        <v>34</v>
      </c>
      <c r="P14" s="2" t="s">
        <v>35</v>
      </c>
      <c r="R14" s="7" t="str">
        <f>R5</f>
        <v>Traditional</v>
      </c>
      <c r="S14" s="7" t="str">
        <f>R7</f>
        <v>Copilot</v>
      </c>
      <c r="T14" s="7">
        <f>ABS(S5-S7)</f>
        <v>4.1316666666666668</v>
      </c>
      <c r="U14" s="7">
        <f>SQRT(U10/V10/HARMEAN(T5,T7))</f>
        <v>7.3476349571546893E-3</v>
      </c>
      <c r="V14" s="7">
        <f t="shared" ref="V14:V22" si="0">T14/U14</f>
        <v>562.31245710478527</v>
      </c>
      <c r="W14" s="7">
        <f t="shared" ref="W14:W22" si="1">T14-U14*W$10</f>
        <v>4.10296199055629</v>
      </c>
      <c r="X14" s="7">
        <f t="shared" ref="X14:X22" si="2">T14+U14*W$10</f>
        <v>4.1603713427770437</v>
      </c>
      <c r="Y14" s="7">
        <f>[1]!QDIST(V14,COUNT($T$5:$T$9),V$10)</f>
        <v>3.3306690738754696E-14</v>
      </c>
      <c r="Z14" s="7">
        <f t="shared" ref="Z14:Z22" si="3">U14*W$10</f>
        <v>2.8704676110376765E-2</v>
      </c>
      <c r="AA14" s="7">
        <f t="shared" ref="AA14:AA22" si="4">T14*SQRT(V$10/U$10)</f>
        <v>102.66373904081567</v>
      </c>
      <c r="AC14" t="str">
        <f>C1</f>
        <v>Copilot</v>
      </c>
      <c r="AD14" t="str">
        <f>E1</f>
        <v>Cursor</v>
      </c>
      <c r="AE14">
        <f>_xlfn.T.TEST(C2:C31,E2:E31,2,3)</f>
        <v>1.5528869705431284E-34</v>
      </c>
      <c r="AF14">
        <f>ABS(AVERAGE(C2:C31)-AVERAGE(E2:E31))</f>
        <v>0.18299999999999983</v>
      </c>
    </row>
    <row r="15" spans="1:39" x14ac:dyDescent="0.2">
      <c r="A15" s="5">
        <v>8.24</v>
      </c>
      <c r="B15" s="5">
        <v>4.3099999999999996</v>
      </c>
      <c r="C15" s="5">
        <v>4.1900000000000004</v>
      </c>
      <c r="D15" s="5">
        <v>3.97</v>
      </c>
      <c r="E15" s="5">
        <v>4.3600000000000003</v>
      </c>
      <c r="H15" t="s">
        <v>20</v>
      </c>
      <c r="I15">
        <f>I17-I16</f>
        <v>406.61435066666644</v>
      </c>
      <c r="J15">
        <f>COUNTA(H7:H11)-1</f>
        <v>4</v>
      </c>
      <c r="K15">
        <f>I15/J15</f>
        <v>101.65358766666661</v>
      </c>
      <c r="L15">
        <f>K15/K16</f>
        <v>62763.378424219962</v>
      </c>
      <c r="M15">
        <f>_xlfn.F.DIST.RT(L15,J15,J16)</f>
        <v>1.1587317566783737E-233</v>
      </c>
      <c r="N15">
        <f>I15/I17</f>
        <v>0.99942276728525958</v>
      </c>
      <c r="O15">
        <f>SQRT(DEVSQ(K7:K11)/(K16*J15))</f>
        <v>45.73961755568871</v>
      </c>
      <c r="P15">
        <f>(I17-J17*K16)/(I17+K16)</f>
        <v>0.99940286508603282</v>
      </c>
      <c r="R15" s="7" t="str">
        <f>R5</f>
        <v>Traditional</v>
      </c>
      <c r="S15" s="7" t="str">
        <f>R8</f>
        <v>Claude Code</v>
      </c>
      <c r="T15" s="7">
        <f>ABS(S5-S8)</f>
        <v>4.3543333333333347</v>
      </c>
      <c r="U15" s="7">
        <f>SQRT(U10/V10/HARMEAN(T5,T8))</f>
        <v>7.3476349571546893E-3</v>
      </c>
      <c r="V15" s="7">
        <f t="shared" si="0"/>
        <v>592.61699291325624</v>
      </c>
      <c r="W15" s="7">
        <f t="shared" si="1"/>
        <v>4.3256286572229579</v>
      </c>
      <c r="X15" s="7">
        <f t="shared" si="2"/>
        <v>4.3830380094437116</v>
      </c>
      <c r="Y15" s="7">
        <f>[1]!QDIST(V15,COUNT($T$5:$T$9),V$10)</f>
        <v>3.3306690738754696E-14</v>
      </c>
      <c r="Z15" s="7">
        <f t="shared" si="3"/>
        <v>2.8704676110376765E-2</v>
      </c>
      <c r="AA15" s="7">
        <f t="shared" si="4"/>
        <v>108.19656499315656</v>
      </c>
      <c r="AC15" s="4" t="str">
        <f>D1</f>
        <v>Claude Code</v>
      </c>
      <c r="AD15" s="4" t="str">
        <f>E1</f>
        <v>Cursor</v>
      </c>
      <c r="AE15" s="4">
        <f>_xlfn.T.TEST(D2:D31,E2:E31,2,3)</f>
        <v>1.3021247784498096E-52</v>
      </c>
      <c r="AF15" s="4">
        <f>ABS(AVERAGE(D2:D31)-AVERAGE(E2:E31))</f>
        <v>0.40566666666666729</v>
      </c>
    </row>
    <row r="16" spans="1:39" x14ac:dyDescent="0.2">
      <c r="A16" s="5">
        <v>8.4499999999999993</v>
      </c>
      <c r="B16" s="5">
        <v>4.3899999999999997</v>
      </c>
      <c r="C16" s="5">
        <v>4.2300000000000004</v>
      </c>
      <c r="D16" s="5">
        <v>4.0199999999999996</v>
      </c>
      <c r="E16" s="5">
        <v>4.43</v>
      </c>
      <c r="H16" t="s">
        <v>21</v>
      </c>
      <c r="I16">
        <f>SUM(M7:M11)</f>
        <v>0.2348466666666669</v>
      </c>
      <c r="J16">
        <f>J17-J15</f>
        <v>145</v>
      </c>
      <c r="K16">
        <f>I16/J16</f>
        <v>1.6196321839080476E-3</v>
      </c>
      <c r="R16" s="7" t="str">
        <f>R5</f>
        <v>Traditional</v>
      </c>
      <c r="S16" s="7" t="str">
        <f>R9</f>
        <v>Cursor</v>
      </c>
      <c r="T16" s="7">
        <f>ABS(S5-S9)</f>
        <v>3.948666666666667</v>
      </c>
      <c r="U16" s="7">
        <f>SQRT(U10/V10/HARMEAN(T5,T9))</f>
        <v>7.3476349571546893E-3</v>
      </c>
      <c r="V16" s="7">
        <f t="shared" si="0"/>
        <v>537.4064838130929</v>
      </c>
      <c r="W16" s="7">
        <f t="shared" si="1"/>
        <v>3.9199619905562901</v>
      </c>
      <c r="X16" s="7">
        <f t="shared" si="2"/>
        <v>3.9773713427770438</v>
      </c>
      <c r="Y16" s="7">
        <f>[1]!QDIST(V16,COUNT($T$5:$T$9),V$10)</f>
        <v>3.3306690738754696E-14</v>
      </c>
      <c r="Z16" s="7">
        <f t="shared" si="3"/>
        <v>2.8704676110376765E-2</v>
      </c>
      <c r="AA16" s="7">
        <f t="shared" si="4"/>
        <v>98.116551244655298</v>
      </c>
    </row>
    <row r="17" spans="1:27" x14ac:dyDescent="0.2">
      <c r="A17" s="5">
        <v>8.35</v>
      </c>
      <c r="B17" s="5">
        <v>4.37</v>
      </c>
      <c r="C17" s="5">
        <v>4.18</v>
      </c>
      <c r="D17" s="5">
        <v>3.99</v>
      </c>
      <c r="E17" s="5">
        <v>4.37</v>
      </c>
      <c r="H17" s="4" t="s">
        <v>22</v>
      </c>
      <c r="I17" s="4">
        <f>DEVSQ(A2:E31)</f>
        <v>406.84919733333311</v>
      </c>
      <c r="J17" s="4">
        <f>COUNT(A2:E31)-1</f>
        <v>149</v>
      </c>
      <c r="K17" s="4">
        <f>I17/J17</f>
        <v>2.7305315257270677</v>
      </c>
      <c r="L17" s="4"/>
      <c r="M17" s="4"/>
      <c r="N17" s="4"/>
      <c r="O17" s="4"/>
      <c r="P17" s="4"/>
      <c r="R17" s="7" t="str">
        <f>R6</f>
        <v>Windsurf</v>
      </c>
      <c r="S17" s="7" t="str">
        <f>R7</f>
        <v>Copilot</v>
      </c>
      <c r="T17" s="7">
        <f>ABS(S6-S7)</f>
        <v>0.16699999999999893</v>
      </c>
      <c r="U17" s="7">
        <f>SQRT(U10/V10/HARMEAN(T6,T7))</f>
        <v>7.3476349571546893E-3</v>
      </c>
      <c r="V17" s="7">
        <f t="shared" si="0"/>
        <v>22.728401856353013</v>
      </c>
      <c r="W17" s="7">
        <f t="shared" si="1"/>
        <v>0.13829532388962215</v>
      </c>
      <c r="X17" s="7">
        <f t="shared" si="2"/>
        <v>0.1957046761103757</v>
      </c>
      <c r="Y17" s="7">
        <f>[1]!QDIST(V17,COUNT($T$5:$T$9),V$10)</f>
        <v>3.3306690738754696E-14</v>
      </c>
      <c r="Z17" s="7">
        <f t="shared" si="3"/>
        <v>2.8704676110376765E-2</v>
      </c>
      <c r="AA17" s="7">
        <f t="shared" si="4"/>
        <v>4.149619464255613</v>
      </c>
    </row>
    <row r="18" spans="1:27" x14ac:dyDescent="0.2">
      <c r="A18" s="5">
        <v>8.39</v>
      </c>
      <c r="B18" s="5">
        <v>4.43</v>
      </c>
      <c r="C18" s="5">
        <v>4.26</v>
      </c>
      <c r="D18" s="5">
        <v>4.05</v>
      </c>
      <c r="E18" s="5">
        <v>4.41</v>
      </c>
      <c r="R18" s="7" t="str">
        <f>R6</f>
        <v>Windsurf</v>
      </c>
      <c r="S18" s="7" t="str">
        <f>R8</f>
        <v>Claude Code</v>
      </c>
      <c r="T18" s="7">
        <f>ABS(S6-S8)</f>
        <v>0.38966666666666638</v>
      </c>
      <c r="U18" s="7">
        <f>SQRT(U10/V10/HARMEAN(T6,T8))</f>
        <v>7.3476349571546893E-3</v>
      </c>
      <c r="V18" s="7">
        <f t="shared" si="0"/>
        <v>53.032937664823997</v>
      </c>
      <c r="W18" s="7">
        <f t="shared" si="1"/>
        <v>0.36096199055628964</v>
      </c>
      <c r="X18" s="7">
        <f t="shared" si="2"/>
        <v>0.41837134277704313</v>
      </c>
      <c r="Y18" s="7">
        <f>[1]!QDIST(V18,COUNT($T$5:$T$9),V$10)</f>
        <v>3.3306690738754696E-14</v>
      </c>
      <c r="Z18" s="7">
        <f t="shared" si="3"/>
        <v>2.8704676110376765E-2</v>
      </c>
      <c r="AA18" s="7">
        <f t="shared" si="4"/>
        <v>9.6824454165964848</v>
      </c>
    </row>
    <row r="19" spans="1:27" x14ac:dyDescent="0.2">
      <c r="A19" s="5">
        <v>8.26</v>
      </c>
      <c r="B19" s="5">
        <v>4.3499999999999996</v>
      </c>
      <c r="C19" s="5">
        <v>4.2</v>
      </c>
      <c r="D19" s="5">
        <v>3.95</v>
      </c>
      <c r="E19" s="5">
        <v>4.38</v>
      </c>
      <c r="R19" s="7" t="str">
        <f>R6</f>
        <v>Windsurf</v>
      </c>
      <c r="S19" s="7" t="str">
        <f>R9</f>
        <v>Cursor</v>
      </c>
      <c r="T19" s="7">
        <f>ABS(S6-S9)</f>
        <v>1.6000000000000902E-2</v>
      </c>
      <c r="U19" s="7">
        <f>SQRT(U10/V10/HARMEAN(T6,T9))</f>
        <v>7.3476349571546893E-3</v>
      </c>
      <c r="V19" s="7">
        <f t="shared" si="0"/>
        <v>2.1775714353393476</v>
      </c>
      <c r="W19" s="7">
        <f t="shared" si="1"/>
        <v>-1.2704676110375863E-2</v>
      </c>
      <c r="X19" s="7">
        <f t="shared" si="2"/>
        <v>4.4704676110377664E-2</v>
      </c>
      <c r="Y19" s="7">
        <f>[1]!QDIST(V19,COUNT($T$5:$T$9),V$10)</f>
        <v>0.53846210759155877</v>
      </c>
      <c r="Z19" s="7">
        <f t="shared" si="3"/>
        <v>2.8704676110376765E-2</v>
      </c>
      <c r="AA19" s="7">
        <f t="shared" si="4"/>
        <v>0.39756833190475432</v>
      </c>
    </row>
    <row r="20" spans="1:27" x14ac:dyDescent="0.2">
      <c r="A20" s="5">
        <v>8.32</v>
      </c>
      <c r="B20" s="5">
        <v>4.38</v>
      </c>
      <c r="C20" s="5">
        <v>4.22</v>
      </c>
      <c r="D20" s="5">
        <v>3.97</v>
      </c>
      <c r="E20" s="5">
        <v>4.3600000000000003</v>
      </c>
      <c r="R20" s="7" t="str">
        <f>R7</f>
        <v>Copilot</v>
      </c>
      <c r="S20" s="7" t="str">
        <f>R8</f>
        <v>Claude Code</v>
      </c>
      <c r="T20" s="7">
        <f>ABS(S7-S8)</f>
        <v>0.22266666666666746</v>
      </c>
      <c r="U20" s="7">
        <f>SQRT(U10/V10/HARMEAN(T7,T8))</f>
        <v>7.3476349571546893E-3</v>
      </c>
      <c r="V20" s="7">
        <f t="shared" si="0"/>
        <v>30.304535808470984</v>
      </c>
      <c r="W20" s="7">
        <f t="shared" si="1"/>
        <v>0.19396199055629068</v>
      </c>
      <c r="X20" s="7">
        <f t="shared" si="2"/>
        <v>0.2513713427770442</v>
      </c>
      <c r="Y20" s="7">
        <f>[1]!QDIST(V20,COUNT($T$5:$T$9),V$10)</f>
        <v>3.3306690738754696E-14</v>
      </c>
      <c r="Z20" s="7">
        <f t="shared" si="3"/>
        <v>2.8704676110376765E-2</v>
      </c>
      <c r="AA20" s="7">
        <f t="shared" si="4"/>
        <v>5.5328259523408718</v>
      </c>
    </row>
    <row r="21" spans="1:27" x14ac:dyDescent="0.2">
      <c r="A21" s="5">
        <v>8.4</v>
      </c>
      <c r="B21" s="5">
        <v>4.41</v>
      </c>
      <c r="C21" s="5">
        <v>4.21</v>
      </c>
      <c r="D21" s="5">
        <v>3.99</v>
      </c>
      <c r="E21" s="5">
        <v>4.42</v>
      </c>
      <c r="R21" s="7" t="str">
        <f>R7</f>
        <v>Copilot</v>
      </c>
      <c r="S21" s="7" t="str">
        <f>R9</f>
        <v>Cursor</v>
      </c>
      <c r="T21" s="7">
        <f>ABS(S7-S9)</f>
        <v>0.18299999999999983</v>
      </c>
      <c r="U21" s="7">
        <f>SQRT(U10/V10/HARMEAN(T7,T9))</f>
        <v>7.3476349571546893E-3</v>
      </c>
      <c r="V21" s="7">
        <f t="shared" si="0"/>
        <v>24.905973291692359</v>
      </c>
      <c r="W21" s="7">
        <f t="shared" si="1"/>
        <v>0.15429532388962305</v>
      </c>
      <c r="X21" s="7">
        <f t="shared" si="2"/>
        <v>0.21170467611037661</v>
      </c>
      <c r="Y21" s="7">
        <f>[1]!QDIST(V21,COUNT($T$5:$T$9),V$10)</f>
        <v>3.3306690738754696E-14</v>
      </c>
      <c r="Z21" s="7">
        <f t="shared" si="3"/>
        <v>2.8704676110376765E-2</v>
      </c>
      <c r="AA21" s="7">
        <f t="shared" si="4"/>
        <v>4.5471877961603671</v>
      </c>
    </row>
    <row r="22" spans="1:27" x14ac:dyDescent="0.2">
      <c r="A22" s="5">
        <v>8.33</v>
      </c>
      <c r="B22" s="5">
        <v>4.3600000000000003</v>
      </c>
      <c r="C22" s="5">
        <v>4.2300000000000004</v>
      </c>
      <c r="D22" s="5">
        <v>3.94</v>
      </c>
      <c r="E22" s="5">
        <v>4.3899999999999997</v>
      </c>
      <c r="R22" s="4" t="str">
        <f>R8</f>
        <v>Claude Code</v>
      </c>
      <c r="S22" s="4" t="str">
        <f>R9</f>
        <v>Cursor</v>
      </c>
      <c r="T22" s="4">
        <f>ABS(S8-S9)</f>
        <v>0.40566666666666729</v>
      </c>
      <c r="U22" s="4">
        <f>SQRT(U10/V10/HARMEAN(T8,T9))</f>
        <v>7.3476349571546893E-3</v>
      </c>
      <c r="V22" s="4">
        <f t="shared" si="0"/>
        <v>55.210509100163343</v>
      </c>
      <c r="W22" s="4">
        <f t="shared" si="1"/>
        <v>0.37696199055629054</v>
      </c>
      <c r="X22" s="4">
        <f t="shared" si="2"/>
        <v>0.43437134277704403</v>
      </c>
      <c r="Y22" s="4">
        <f>[1]!QDIST(V22,COUNT($T$5:$T$9),V$10)</f>
        <v>3.3306690738754696E-14</v>
      </c>
      <c r="Z22" s="4">
        <f t="shared" si="3"/>
        <v>2.8704676110376765E-2</v>
      </c>
      <c r="AA22" s="4">
        <f t="shared" si="4"/>
        <v>10.080013748501239</v>
      </c>
    </row>
    <row r="23" spans="1:27" x14ac:dyDescent="0.2">
      <c r="A23" s="5">
        <v>8.3800000000000008</v>
      </c>
      <c r="B23" s="5">
        <v>4.3899999999999997</v>
      </c>
      <c r="C23" s="5">
        <v>4.1900000000000004</v>
      </c>
      <c r="D23" s="5">
        <v>4.0199999999999996</v>
      </c>
      <c r="E23" s="5">
        <v>4.37</v>
      </c>
    </row>
    <row r="24" spans="1:27" x14ac:dyDescent="0.2">
      <c r="A24" s="5">
        <v>8.2899999999999991</v>
      </c>
      <c r="B24" s="5">
        <v>4.34</v>
      </c>
      <c r="C24" s="5">
        <v>4.18</v>
      </c>
      <c r="D24" s="5">
        <v>4</v>
      </c>
      <c r="E24" s="5">
        <v>4.41</v>
      </c>
    </row>
    <row r="25" spans="1:27" x14ac:dyDescent="0.2">
      <c r="A25" s="5">
        <v>8.44</v>
      </c>
      <c r="B25" s="5">
        <v>4.43</v>
      </c>
      <c r="C25" s="5">
        <v>4.24</v>
      </c>
      <c r="D25" s="5">
        <v>3.98</v>
      </c>
      <c r="E25" s="5">
        <v>4.43</v>
      </c>
    </row>
    <row r="26" spans="1:27" x14ac:dyDescent="0.2">
      <c r="A26" s="5">
        <v>8.36</v>
      </c>
      <c r="B26" s="5">
        <v>4.38</v>
      </c>
      <c r="C26" s="5">
        <v>4.2</v>
      </c>
      <c r="D26" s="5">
        <v>3.99</v>
      </c>
      <c r="E26" s="5">
        <v>4.4000000000000004</v>
      </c>
    </row>
    <row r="27" spans="1:27" x14ac:dyDescent="0.2">
      <c r="A27" s="5">
        <v>8.27</v>
      </c>
      <c r="B27" s="5">
        <v>4.32</v>
      </c>
      <c r="C27" s="5">
        <v>4.21</v>
      </c>
      <c r="D27" s="5">
        <v>4.03</v>
      </c>
      <c r="E27" s="5">
        <v>4.3600000000000003</v>
      </c>
    </row>
    <row r="28" spans="1:27" x14ac:dyDescent="0.2">
      <c r="A28" s="5">
        <v>8.48</v>
      </c>
      <c r="B28" s="5">
        <v>4.46</v>
      </c>
      <c r="C28" s="5">
        <v>4.25</v>
      </c>
      <c r="D28" s="5">
        <v>3.97</v>
      </c>
      <c r="E28" s="5">
        <v>4.4400000000000004</v>
      </c>
    </row>
    <row r="29" spans="1:27" x14ac:dyDescent="0.2">
      <c r="A29" s="5">
        <v>8.34</v>
      </c>
      <c r="B29" s="5">
        <v>4.37</v>
      </c>
      <c r="C29" s="5">
        <v>4.1900000000000004</v>
      </c>
      <c r="D29" s="5">
        <v>3.96</v>
      </c>
      <c r="E29" s="5">
        <v>4.38</v>
      </c>
    </row>
    <row r="30" spans="1:27" x14ac:dyDescent="0.2">
      <c r="A30" s="5">
        <v>8.3000000000000007</v>
      </c>
      <c r="B30" s="5">
        <v>4.3499999999999996</v>
      </c>
      <c r="C30" s="5">
        <v>4.2300000000000004</v>
      </c>
      <c r="D30" s="5">
        <v>4</v>
      </c>
      <c r="E30" s="5">
        <v>4.4000000000000004</v>
      </c>
    </row>
    <row r="31" spans="1:27" x14ac:dyDescent="0.2">
      <c r="A31" s="5">
        <v>8.39</v>
      </c>
      <c r="B31" s="5">
        <v>4.4000000000000004</v>
      </c>
      <c r="C31" s="5">
        <v>4.22</v>
      </c>
      <c r="D31" s="5">
        <v>3.98</v>
      </c>
      <c r="E31" s="5">
        <v>4.3899999999999997</v>
      </c>
    </row>
    <row r="32" spans="1:27" x14ac:dyDescent="0.2">
      <c r="H32" t="s">
        <v>5</v>
      </c>
    </row>
    <row r="34" spans="8:14" ht="16" thickBot="1" x14ac:dyDescent="0.25">
      <c r="H34" t="s">
        <v>6</v>
      </c>
    </row>
    <row r="35" spans="8:14" x14ac:dyDescent="0.2">
      <c r="H35" s="14" t="s">
        <v>7</v>
      </c>
      <c r="I35" s="14" t="s">
        <v>8</v>
      </c>
      <c r="J35" s="14" t="s">
        <v>9</v>
      </c>
      <c r="K35" s="14" t="s">
        <v>10</v>
      </c>
      <c r="L35" s="14" t="s">
        <v>11</v>
      </c>
    </row>
    <row r="36" spans="8:14" x14ac:dyDescent="0.2">
      <c r="H36" s="12" t="s">
        <v>0</v>
      </c>
      <c r="I36" s="12">
        <v>30</v>
      </c>
      <c r="J36" s="12">
        <v>250.3</v>
      </c>
      <c r="K36" s="12">
        <v>8.3433333333333337</v>
      </c>
      <c r="L36" s="12">
        <v>4.7540229885057583E-3</v>
      </c>
    </row>
    <row r="37" spans="8:14" x14ac:dyDescent="0.2">
      <c r="H37" s="12" t="s">
        <v>60</v>
      </c>
      <c r="I37" s="12">
        <v>30</v>
      </c>
      <c r="J37" s="12">
        <v>131.35999999999999</v>
      </c>
      <c r="K37" s="12">
        <v>4.3786666666666658</v>
      </c>
      <c r="L37" s="12">
        <v>1.1636781609195416E-3</v>
      </c>
    </row>
    <row r="38" spans="8:14" x14ac:dyDescent="0.2">
      <c r="H38" s="12" t="s">
        <v>2</v>
      </c>
      <c r="I38" s="12">
        <v>30</v>
      </c>
      <c r="J38" s="12">
        <v>126.35</v>
      </c>
      <c r="K38" s="12">
        <v>4.2116666666666669</v>
      </c>
      <c r="L38" s="12">
        <v>6.8333333333333364E-4</v>
      </c>
    </row>
    <row r="39" spans="8:14" x14ac:dyDescent="0.2">
      <c r="H39" s="12" t="s">
        <v>3</v>
      </c>
      <c r="I39" s="12">
        <v>30</v>
      </c>
      <c r="J39" s="12">
        <v>119.66999999999999</v>
      </c>
      <c r="K39" s="12">
        <v>3.9889999999999994</v>
      </c>
      <c r="L39" s="12">
        <v>8.0241379310344379E-4</v>
      </c>
    </row>
    <row r="40" spans="8:14" ht="16" thickBot="1" x14ac:dyDescent="0.25">
      <c r="H40" s="13" t="s">
        <v>4</v>
      </c>
      <c r="I40" s="13">
        <v>30</v>
      </c>
      <c r="J40" s="13">
        <v>131.84</v>
      </c>
      <c r="K40" s="13">
        <v>4.3946666666666667</v>
      </c>
      <c r="L40" s="13">
        <v>6.9471264367816047E-4</v>
      </c>
    </row>
    <row r="43" spans="8:14" ht="16" thickBot="1" x14ac:dyDescent="0.25">
      <c r="H43" t="s">
        <v>12</v>
      </c>
    </row>
    <row r="44" spans="8:14" x14ac:dyDescent="0.2">
      <c r="H44" s="14" t="s">
        <v>13</v>
      </c>
      <c r="I44" s="14" t="s">
        <v>14</v>
      </c>
      <c r="J44" s="14" t="s">
        <v>15</v>
      </c>
      <c r="K44" s="14" t="s">
        <v>16</v>
      </c>
      <c r="L44" s="14" t="s">
        <v>17</v>
      </c>
      <c r="M44" s="14" t="s">
        <v>18</v>
      </c>
      <c r="N44" s="14" t="s">
        <v>19</v>
      </c>
    </row>
    <row r="45" spans="8:14" x14ac:dyDescent="0.2">
      <c r="H45" s="12" t="s">
        <v>20</v>
      </c>
      <c r="I45" s="12">
        <v>406.61435066666644</v>
      </c>
      <c r="J45" s="12">
        <v>4</v>
      </c>
      <c r="K45" s="12">
        <v>101.65358766666661</v>
      </c>
      <c r="L45" s="12">
        <v>62763.378424219962</v>
      </c>
      <c r="M45" s="12">
        <v>1.1587317566783737E-233</v>
      </c>
      <c r="N45" s="12">
        <v>2.4340651357887815</v>
      </c>
    </row>
    <row r="46" spans="8:14" x14ac:dyDescent="0.2">
      <c r="H46" s="12" t="s">
        <v>21</v>
      </c>
      <c r="I46" s="12">
        <v>0.2348466666666669</v>
      </c>
      <c r="J46" s="12">
        <v>145</v>
      </c>
      <c r="K46" s="12">
        <v>1.6196321839080476E-3</v>
      </c>
      <c r="L46" s="12"/>
      <c r="M46" s="12"/>
      <c r="N46" s="12"/>
    </row>
    <row r="47" spans="8:14" x14ac:dyDescent="0.2">
      <c r="H47" s="12"/>
      <c r="I47" s="12"/>
      <c r="J47" s="12"/>
      <c r="K47" s="12"/>
      <c r="L47" s="12"/>
      <c r="M47" s="12"/>
      <c r="N47" s="12"/>
    </row>
    <row r="48" spans="8:14" ht="16" thickBot="1" x14ac:dyDescent="0.25">
      <c r="H48" s="13" t="s">
        <v>22</v>
      </c>
      <c r="I48" s="13">
        <v>406.84919733333311</v>
      </c>
      <c r="J48" s="13">
        <v>149</v>
      </c>
      <c r="K48" s="13"/>
      <c r="L48" s="13"/>
      <c r="M48" s="13"/>
      <c r="N48" s="13"/>
    </row>
  </sheetData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0C9CC-4516-9147-9D6F-2760BC4B10D7}">
  <dimension ref="A1:AL48"/>
  <sheetViews>
    <sheetView topLeftCell="Y1" workbookViewId="0">
      <selection activeCell="AJ24" sqref="AJ24"/>
    </sheetView>
  </sheetViews>
  <sheetFormatPr baseColWidth="10" defaultRowHeight="15" x14ac:dyDescent="0.2"/>
  <cols>
    <col min="1" max="1" width="9.5" bestFit="1" customWidth="1"/>
    <col min="2" max="2" width="8.1640625" bestFit="1" customWidth="1"/>
    <col min="3" max="3" width="6.83203125" bestFit="1" customWidth="1"/>
    <col min="5" max="5" width="6.1640625" bestFit="1" customWidth="1"/>
    <col min="8" max="8" width="17.1640625" bestFit="1" customWidth="1"/>
    <col min="35" max="35" width="19.6640625" bestFit="1" customWidth="1"/>
    <col min="36" max="36" width="8.6640625" bestFit="1" customWidth="1"/>
    <col min="37" max="37" width="6.6640625" bestFit="1" customWidth="1"/>
    <col min="38" max="38" width="10" bestFit="1" customWidth="1"/>
  </cols>
  <sheetData>
    <row r="1" spans="1:38" x14ac:dyDescent="0.2">
      <c r="A1" s="9" t="s">
        <v>0</v>
      </c>
      <c r="B1" s="9" t="s">
        <v>60</v>
      </c>
      <c r="C1" s="9" t="s">
        <v>2</v>
      </c>
      <c r="D1" s="9" t="s">
        <v>3</v>
      </c>
      <c r="E1" s="9" t="s">
        <v>4</v>
      </c>
    </row>
    <row r="2" spans="1:38" x14ac:dyDescent="0.2">
      <c r="A2" s="5">
        <v>10.4</v>
      </c>
      <c r="B2" s="5">
        <v>6.85</v>
      </c>
      <c r="C2" s="5">
        <v>6.5</v>
      </c>
      <c r="D2" s="5">
        <v>6.25</v>
      </c>
      <c r="E2" s="5">
        <v>6.95</v>
      </c>
    </row>
    <row r="3" spans="1:38" x14ac:dyDescent="0.2">
      <c r="A3" s="5">
        <v>10.55</v>
      </c>
      <c r="B3" s="5">
        <v>6.8</v>
      </c>
      <c r="C3" s="5">
        <v>6.45</v>
      </c>
      <c r="D3" s="5">
        <v>6.2</v>
      </c>
      <c r="E3" s="5">
        <v>6.88</v>
      </c>
    </row>
    <row r="4" spans="1:38" ht="16" thickBot="1" x14ac:dyDescent="0.25">
      <c r="A4" s="5">
        <v>10.6</v>
      </c>
      <c r="B4" s="5">
        <v>6.75</v>
      </c>
      <c r="C4" s="5">
        <v>6.4</v>
      </c>
      <c r="D4" s="5">
        <v>6.15</v>
      </c>
      <c r="E4" s="5">
        <v>6.91</v>
      </c>
      <c r="H4" t="s">
        <v>23</v>
      </c>
      <c r="R4" t="s">
        <v>36</v>
      </c>
      <c r="U4" t="s">
        <v>37</v>
      </c>
      <c r="V4">
        <v>0.05</v>
      </c>
      <c r="AC4" t="s">
        <v>53</v>
      </c>
    </row>
    <row r="5" spans="1:38" ht="17" thickTop="1" thickBot="1" x14ac:dyDescent="0.25">
      <c r="A5" s="5">
        <v>10.5</v>
      </c>
      <c r="B5" s="5">
        <v>6.9</v>
      </c>
      <c r="C5" s="5">
        <v>6.55</v>
      </c>
      <c r="D5" s="5">
        <v>6.3</v>
      </c>
      <c r="E5" s="5">
        <v>6.85</v>
      </c>
      <c r="R5" s="2" t="s">
        <v>38</v>
      </c>
      <c r="S5" s="2" t="s">
        <v>39</v>
      </c>
      <c r="T5" s="2" t="s">
        <v>40</v>
      </c>
      <c r="U5" s="2" t="s">
        <v>41</v>
      </c>
      <c r="V5" s="2" t="s">
        <v>15</v>
      </c>
      <c r="W5" s="2" t="s">
        <v>42</v>
      </c>
      <c r="AI5" s="8" t="s">
        <v>61</v>
      </c>
      <c r="AJ5" s="8" t="s">
        <v>62</v>
      </c>
      <c r="AK5" s="8" t="s">
        <v>63</v>
      </c>
      <c r="AL5" s="8" t="s">
        <v>64</v>
      </c>
    </row>
    <row r="6" spans="1:38" ht="17" thickTop="1" thickBot="1" x14ac:dyDescent="0.25">
      <c r="A6" s="5">
        <v>10.45</v>
      </c>
      <c r="B6" s="5">
        <v>6.82</v>
      </c>
      <c r="C6" s="5">
        <v>6.48</v>
      </c>
      <c r="D6" s="5">
        <v>6.18</v>
      </c>
      <c r="E6" s="5">
        <v>6.92</v>
      </c>
      <c r="H6" t="s">
        <v>24</v>
      </c>
      <c r="M6" t="s">
        <v>25</v>
      </c>
      <c r="N6">
        <v>0.05</v>
      </c>
      <c r="R6" t="str">
        <f>A1</f>
        <v>Traditional</v>
      </c>
      <c r="S6">
        <f>AVERAGE(A2:A31)</f>
        <v>10.537333333333331</v>
      </c>
      <c r="T6">
        <f>COUNT(A2:A31)</f>
        <v>30</v>
      </c>
      <c r="U6">
        <f>DEVSQ(A2:A31)</f>
        <v>0.19658666666666619</v>
      </c>
      <c r="AC6" s="2" t="s">
        <v>44</v>
      </c>
      <c r="AD6" s="2" t="s">
        <v>45</v>
      </c>
      <c r="AE6" s="2" t="s">
        <v>50</v>
      </c>
      <c r="AF6" s="2" t="s">
        <v>39</v>
      </c>
      <c r="AI6" t="s">
        <v>99</v>
      </c>
      <c r="AJ6" t="s">
        <v>100</v>
      </c>
      <c r="AK6" t="s">
        <v>67</v>
      </c>
      <c r="AL6" t="s">
        <v>68</v>
      </c>
    </row>
    <row r="7" spans="1:38" ht="16" thickTop="1" x14ac:dyDescent="0.2">
      <c r="A7" s="5">
        <v>10.58</v>
      </c>
      <c r="B7" s="5">
        <v>6.88</v>
      </c>
      <c r="C7" s="5">
        <v>6.49</v>
      </c>
      <c r="D7" s="5">
        <v>6.28</v>
      </c>
      <c r="E7" s="5">
        <v>6.97</v>
      </c>
      <c r="H7" s="2" t="s">
        <v>26</v>
      </c>
      <c r="I7" s="2" t="s">
        <v>8</v>
      </c>
      <c r="J7" s="2" t="s">
        <v>9</v>
      </c>
      <c r="K7" s="2" t="s">
        <v>27</v>
      </c>
      <c r="L7" s="2" t="s">
        <v>11</v>
      </c>
      <c r="M7" s="2" t="s">
        <v>14</v>
      </c>
      <c r="N7" s="2" t="s">
        <v>28</v>
      </c>
      <c r="O7" s="2" t="s">
        <v>29</v>
      </c>
      <c r="P7" s="2" t="s">
        <v>30</v>
      </c>
      <c r="R7" t="str">
        <f>B1</f>
        <v>Windsurf</v>
      </c>
      <c r="S7">
        <f>AVERAGE(B2:B31)</f>
        <v>6.8366666666666678</v>
      </c>
      <c r="T7">
        <f>COUNT(B2:B31)</f>
        <v>30</v>
      </c>
      <c r="U7">
        <f>DEVSQ(B2:B31)</f>
        <v>6.4066666666666758E-2</v>
      </c>
      <c r="AC7" t="str">
        <f>A1</f>
        <v>Traditional</v>
      </c>
      <c r="AD7" t="str">
        <f>B1</f>
        <v>Windsurf</v>
      </c>
      <c r="AE7">
        <f>_xlfn.T.TEST(A2:A31,B2:B31,2,3)</f>
        <v>1.0217232843731163E-70</v>
      </c>
      <c r="AF7">
        <f>ABS(AVERAGE(A2:A31)-AVERAGE(B2:B31))</f>
        <v>3.7006666666666632</v>
      </c>
      <c r="AI7" t="s">
        <v>101</v>
      </c>
      <c r="AJ7" t="s">
        <v>57</v>
      </c>
      <c r="AK7" t="s">
        <v>67</v>
      </c>
      <c r="AL7" t="s">
        <v>68</v>
      </c>
    </row>
    <row r="8" spans="1:38" x14ac:dyDescent="0.2">
      <c r="A8" s="5">
        <v>10.52</v>
      </c>
      <c r="B8" s="5">
        <v>6.84</v>
      </c>
      <c r="C8" s="5">
        <v>6.46</v>
      </c>
      <c r="D8" s="5">
        <v>6.22</v>
      </c>
      <c r="E8" s="5">
        <v>6.89</v>
      </c>
      <c r="H8" t="str">
        <f>A1</f>
        <v>Traditional</v>
      </c>
      <c r="I8">
        <f>COUNT(A2:A31)</f>
        <v>30</v>
      </c>
      <c r="J8">
        <f>SUM(A2:A31)</f>
        <v>316.11999999999995</v>
      </c>
      <c r="K8">
        <f>AVERAGE(A2:A31)</f>
        <v>10.537333333333331</v>
      </c>
      <c r="L8">
        <f>_xlfn.VAR.S(A2:A31)</f>
        <v>6.7788505747126268E-3</v>
      </c>
      <c r="M8">
        <f>DEVSQ(A2:A31)</f>
        <v>0.19658666666666619</v>
      </c>
      <c r="N8">
        <f>SQRT(K17/I8)</f>
        <v>9.1787694398061132E-3</v>
      </c>
      <c r="O8">
        <f>K8-N8*_xlfn.T.INV.2T(N6,J17)</f>
        <v>10.519191866700824</v>
      </c>
      <c r="P8">
        <f>K8+N8*_xlfn.T.INV.2T(N6,J17)</f>
        <v>10.555474799965838</v>
      </c>
      <c r="R8" t="str">
        <f>C1</f>
        <v>Copilot</v>
      </c>
      <c r="S8">
        <f>AVERAGE(C2:C31)</f>
        <v>6.4850000000000003</v>
      </c>
      <c r="T8">
        <f>COUNT(C2:C31)</f>
        <v>30</v>
      </c>
      <c r="U8">
        <f>DEVSQ(C2:C31)</f>
        <v>3.3949999999999765E-2</v>
      </c>
      <c r="AC8" t="str">
        <f>A1</f>
        <v>Traditional</v>
      </c>
      <c r="AD8" t="str">
        <f>C1</f>
        <v>Copilot</v>
      </c>
      <c r="AE8">
        <f>_xlfn.T.TEST(A2:A31,C2:C31,2,3)</f>
        <v>1.1398103919219161E-63</v>
      </c>
      <c r="AF8">
        <f>ABS(AVERAGE(A2:A31)-AVERAGE(C2:C31))</f>
        <v>4.0523333333333307</v>
      </c>
      <c r="AI8" t="s">
        <v>102</v>
      </c>
      <c r="AJ8" t="s">
        <v>54</v>
      </c>
      <c r="AK8" t="s">
        <v>67</v>
      </c>
      <c r="AL8" t="s">
        <v>68</v>
      </c>
    </row>
    <row r="9" spans="1:38" x14ac:dyDescent="0.2">
      <c r="A9" s="5">
        <v>10.47</v>
      </c>
      <c r="B9" s="5">
        <v>6.79</v>
      </c>
      <c r="C9" s="5">
        <v>6.5</v>
      </c>
      <c r="D9" s="5">
        <v>6.19</v>
      </c>
      <c r="E9" s="5">
        <v>6.91</v>
      </c>
      <c r="H9" t="str">
        <f>B1</f>
        <v>Windsurf</v>
      </c>
      <c r="I9">
        <f>COUNT(B2:B31)</f>
        <v>30</v>
      </c>
      <c r="J9">
        <f>SUM(B2:B31)</f>
        <v>205.10000000000002</v>
      </c>
      <c r="K9">
        <f>AVERAGE(B2:B31)</f>
        <v>6.8366666666666678</v>
      </c>
      <c r="L9">
        <f>_xlfn.VAR.S(B2:B31)</f>
        <v>2.2091954022988537E-3</v>
      </c>
      <c r="M9">
        <f>DEVSQ(B2:B31)</f>
        <v>6.4066666666666758E-2</v>
      </c>
      <c r="N9">
        <f>SQRT(K17/I9)</f>
        <v>9.1787694398061132E-3</v>
      </c>
      <c r="O9">
        <f>K9-N9*_xlfn.T.INV.2T(N6,J17)</f>
        <v>6.8185252000341601</v>
      </c>
      <c r="P9">
        <f>K9+N9*_xlfn.T.INV.2T(N6,J17)</f>
        <v>6.8548081332991755</v>
      </c>
      <c r="R9" t="str">
        <f>D1</f>
        <v>Claude Code</v>
      </c>
      <c r="S9">
        <f>AVERAGE(D2:D31)</f>
        <v>6.2156666666666656</v>
      </c>
      <c r="T9">
        <f>COUNT(D2:D31)</f>
        <v>30</v>
      </c>
      <c r="U9">
        <f>DEVSQ(D2:D31)</f>
        <v>4.3536666666666578E-2</v>
      </c>
      <c r="AC9" t="str">
        <f>A1</f>
        <v>Traditional</v>
      </c>
      <c r="AD9" t="str">
        <f>D1</f>
        <v>Claude Code</v>
      </c>
      <c r="AE9">
        <f>_xlfn.T.TEST(A2:A31,D2:D31,2,3)</f>
        <v>6.1033980923247155E-68</v>
      </c>
      <c r="AF9">
        <f>ABS(AVERAGE(A2:A31)-AVERAGE(D2:D31))</f>
        <v>4.3216666666666654</v>
      </c>
      <c r="AI9" t="s">
        <v>103</v>
      </c>
      <c r="AJ9" t="s">
        <v>104</v>
      </c>
      <c r="AK9" t="s">
        <v>67</v>
      </c>
      <c r="AL9" t="s">
        <v>68</v>
      </c>
    </row>
    <row r="10" spans="1:38" x14ac:dyDescent="0.2">
      <c r="A10" s="5">
        <v>10.63</v>
      </c>
      <c r="B10" s="5">
        <v>6.91</v>
      </c>
      <c r="C10" s="5">
        <v>6.53</v>
      </c>
      <c r="D10" s="5">
        <v>6.26</v>
      </c>
      <c r="E10" s="5">
        <v>6.93</v>
      </c>
      <c r="H10" t="str">
        <f>C1</f>
        <v>Copilot</v>
      </c>
      <c r="I10">
        <f>COUNT(C2:C31)</f>
        <v>30</v>
      </c>
      <c r="J10">
        <f>SUM(C2:C31)</f>
        <v>194.55</v>
      </c>
      <c r="K10">
        <f>AVERAGE(C2:C31)</f>
        <v>6.4850000000000003</v>
      </c>
      <c r="L10">
        <f>_xlfn.VAR.S(C2:C31)</f>
        <v>1.1706896551724056E-3</v>
      </c>
      <c r="M10">
        <f>DEVSQ(C2:C31)</f>
        <v>3.3949999999999765E-2</v>
      </c>
      <c r="N10">
        <f>SQRT(K17/I10)</f>
        <v>9.1787694398061132E-3</v>
      </c>
      <c r="O10">
        <f>K10-N10*_xlfn.T.INV.2T(N6,J17)</f>
        <v>6.4668585333674926</v>
      </c>
      <c r="P10">
        <f>K10+N10*_xlfn.T.INV.2T(N6,J17)</f>
        <v>6.503141466632508</v>
      </c>
      <c r="R10" t="str">
        <f>E1</f>
        <v>Cursor</v>
      </c>
      <c r="S10">
        <f>AVERAGE(E2:E31)</f>
        <v>6.9013333333333318</v>
      </c>
      <c r="T10">
        <f>COUNT(E2:E31)</f>
        <v>30</v>
      </c>
      <c r="U10">
        <f>DEVSQ(E2:E31)</f>
        <v>2.8346666666666749E-2</v>
      </c>
      <c r="AC10" t="str">
        <f>A1</f>
        <v>Traditional</v>
      </c>
      <c r="AD10" t="str">
        <f>E1</f>
        <v>Cursor</v>
      </c>
      <c r="AE10">
        <f>_xlfn.T.TEST(A2:A31,E2:E31,2,3)</f>
        <v>5.5933867136644691E-60</v>
      </c>
      <c r="AF10">
        <f>ABS(AVERAGE(A2:A31)-AVERAGE(E2:E31))</f>
        <v>3.6359999999999992</v>
      </c>
      <c r="AI10" t="s">
        <v>105</v>
      </c>
      <c r="AJ10" t="s">
        <v>106</v>
      </c>
      <c r="AK10" t="s">
        <v>80</v>
      </c>
      <c r="AL10" t="s">
        <v>81</v>
      </c>
    </row>
    <row r="11" spans="1:38" x14ac:dyDescent="0.2">
      <c r="A11" s="5">
        <v>10.4</v>
      </c>
      <c r="B11" s="5">
        <v>6.86</v>
      </c>
      <c r="C11" s="5">
        <v>6.44</v>
      </c>
      <c r="D11" s="5">
        <v>6.2</v>
      </c>
      <c r="E11" s="5">
        <v>6.85</v>
      </c>
      <c r="H11" t="str">
        <f>D1</f>
        <v>Claude Code</v>
      </c>
      <c r="I11">
        <f>COUNT(D2:D31)</f>
        <v>30</v>
      </c>
      <c r="J11">
        <f>SUM(D2:D31)</f>
        <v>186.46999999999997</v>
      </c>
      <c r="K11">
        <f>AVERAGE(D2:D31)</f>
        <v>6.2156666666666656</v>
      </c>
      <c r="L11">
        <f>_xlfn.VAR.S(D2:D31)</f>
        <v>1.501264367816089E-3</v>
      </c>
      <c r="M11">
        <f>DEVSQ(D2:D31)</f>
        <v>4.3536666666666578E-2</v>
      </c>
      <c r="N11">
        <f>SQRT(K17/I11)</f>
        <v>9.1787694398061132E-3</v>
      </c>
      <c r="O11">
        <f>K11-N11*_xlfn.T.INV.2T(N6,J17)</f>
        <v>6.1975252000341579</v>
      </c>
      <c r="P11">
        <f>K11+N11*_xlfn.T.INV.2T(N6,J17)</f>
        <v>6.2338081332991733</v>
      </c>
      <c r="R11" s="3"/>
      <c r="S11" s="3"/>
      <c r="T11" s="3">
        <f>SUM(T6:T10)</f>
        <v>150</v>
      </c>
      <c r="U11" s="3">
        <f>SUM(U6:U10)</f>
        <v>0.36648666666666602</v>
      </c>
      <c r="V11" s="3">
        <f>T11-COUNT(T6:T10)</f>
        <v>145</v>
      </c>
      <c r="W11" s="3">
        <f>[1]!QCRIT(COUNT(T6:T10),V11,V4,2)</f>
        <v>3.9066551724137928</v>
      </c>
      <c r="AC11" t="str">
        <f>B1</f>
        <v>Windsurf</v>
      </c>
      <c r="AD11" t="str">
        <f>C1</f>
        <v>Copilot</v>
      </c>
      <c r="AE11">
        <f>_xlfn.T.TEST(B2:B31,C2:C31,2,3)</f>
        <v>4.2368305870726791E-37</v>
      </c>
      <c r="AF11">
        <f>ABS(AVERAGE(B2:B31)-AVERAGE(C2:C31))</f>
        <v>0.35166666666666746</v>
      </c>
      <c r="AI11" t="s">
        <v>107</v>
      </c>
      <c r="AJ11" t="s">
        <v>56</v>
      </c>
      <c r="AK11" t="s">
        <v>80</v>
      </c>
      <c r="AL11" t="s">
        <v>81</v>
      </c>
    </row>
    <row r="12" spans="1:38" ht="16" thickBot="1" x14ac:dyDescent="0.25">
      <c r="A12" s="5">
        <v>10.55</v>
      </c>
      <c r="B12" s="5">
        <v>6.83</v>
      </c>
      <c r="C12" s="5">
        <v>6.47</v>
      </c>
      <c r="D12" s="5">
        <v>6.27</v>
      </c>
      <c r="E12" s="5">
        <v>6.88</v>
      </c>
      <c r="H12" t="str">
        <f>E1</f>
        <v>Cursor</v>
      </c>
      <c r="I12">
        <f>COUNT(E2:E31)</f>
        <v>30</v>
      </c>
      <c r="J12">
        <f>SUM(E2:E31)</f>
        <v>207.03999999999996</v>
      </c>
      <c r="K12">
        <f>AVERAGE(E2:E31)</f>
        <v>6.9013333333333318</v>
      </c>
      <c r="L12">
        <f>_xlfn.VAR.S(E2:E31)</f>
        <v>9.7747126436781902E-4</v>
      </c>
      <c r="M12">
        <f>DEVSQ(E2:E31)</f>
        <v>2.8346666666666749E-2</v>
      </c>
      <c r="N12">
        <f>SQRT(K17/I12)</f>
        <v>9.1787694398061132E-3</v>
      </c>
      <c r="O12">
        <f>K12-N12*_xlfn.T.INV.2T(N6,J17)</f>
        <v>6.8831918667008241</v>
      </c>
      <c r="P12">
        <f>K12+N12*_xlfn.T.INV.2T(N6,J17)</f>
        <v>6.9194747999658395</v>
      </c>
      <c r="R12" t="s">
        <v>43</v>
      </c>
      <c r="AC12" t="str">
        <f>B1</f>
        <v>Windsurf</v>
      </c>
      <c r="AD12" t="str">
        <f>D1</f>
        <v>Claude Code</v>
      </c>
      <c r="AE12">
        <f>_xlfn.T.TEST(B2:B31,D2:D31,2,3)</f>
        <v>9.0926422292719215E-51</v>
      </c>
      <c r="AF12">
        <f>ABS(AVERAGE(B2:B31)-AVERAGE(D2:D31))</f>
        <v>0.62100000000000222</v>
      </c>
      <c r="AI12" t="s">
        <v>108</v>
      </c>
      <c r="AJ12" t="s">
        <v>109</v>
      </c>
      <c r="AK12" t="s">
        <v>80</v>
      </c>
      <c r="AL12" t="s">
        <v>81</v>
      </c>
    </row>
    <row r="13" spans="1:38" ht="16" thickTop="1" x14ac:dyDescent="0.2">
      <c r="A13" s="5">
        <v>10.6</v>
      </c>
      <c r="B13" s="5">
        <v>6.89</v>
      </c>
      <c r="C13" s="5">
        <v>6.48</v>
      </c>
      <c r="D13" s="5">
        <v>6.25</v>
      </c>
      <c r="E13" s="5">
        <v>6.94</v>
      </c>
      <c r="H13" s="3"/>
      <c r="I13" s="3"/>
      <c r="J13" s="3"/>
      <c r="K13" s="3"/>
      <c r="L13" s="3"/>
      <c r="M13" s="3"/>
      <c r="N13" s="3"/>
      <c r="O13" s="3"/>
      <c r="P13" s="3"/>
      <c r="R13" s="2" t="s">
        <v>44</v>
      </c>
      <c r="S13" s="2" t="s">
        <v>45</v>
      </c>
      <c r="T13" s="2" t="s">
        <v>39</v>
      </c>
      <c r="U13" s="2" t="s">
        <v>46</v>
      </c>
      <c r="V13" s="2" t="s">
        <v>47</v>
      </c>
      <c r="W13" s="2" t="s">
        <v>48</v>
      </c>
      <c r="X13" s="2" t="s">
        <v>49</v>
      </c>
      <c r="Y13" s="2" t="s">
        <v>50</v>
      </c>
      <c r="Z13" s="2" t="s">
        <v>51</v>
      </c>
      <c r="AA13" s="2" t="s">
        <v>52</v>
      </c>
      <c r="AC13" t="str">
        <f>B1</f>
        <v>Windsurf</v>
      </c>
      <c r="AD13" t="str">
        <f>E1</f>
        <v>Cursor</v>
      </c>
      <c r="AE13">
        <f>_xlfn.T.TEST(B2:B31,E2:E31,2,3)</f>
        <v>7.908967478006926E-8</v>
      </c>
      <c r="AF13">
        <f>ABS(AVERAGE(B2:B31)-AVERAGE(E2:E31))</f>
        <v>6.4666666666663986E-2</v>
      </c>
      <c r="AI13" t="s">
        <v>110</v>
      </c>
      <c r="AJ13" t="s">
        <v>87</v>
      </c>
      <c r="AK13" t="s">
        <v>80</v>
      </c>
      <c r="AL13" t="s">
        <v>81</v>
      </c>
    </row>
    <row r="14" spans="1:38" ht="16" thickBot="1" x14ac:dyDescent="0.25">
      <c r="A14" s="5">
        <v>10.58</v>
      </c>
      <c r="B14" s="5">
        <v>6.82</v>
      </c>
      <c r="C14" s="5">
        <v>6.51</v>
      </c>
      <c r="D14" s="5">
        <v>6.23</v>
      </c>
      <c r="E14" s="5">
        <v>6.87</v>
      </c>
      <c r="H14" t="s">
        <v>12</v>
      </c>
      <c r="R14" s="3" t="str">
        <f>R6</f>
        <v>Traditional</v>
      </c>
      <c r="S14" s="3" t="str">
        <f>R7</f>
        <v>Windsurf</v>
      </c>
      <c r="T14" s="3">
        <f>ABS(S6-S7)</f>
        <v>3.7006666666666632</v>
      </c>
      <c r="U14" s="3">
        <f>SQRT(U11/V11/HARMEAN(T6,T7))</f>
        <v>9.1787694398061132E-3</v>
      </c>
      <c r="V14" s="3">
        <f>T14/U14</f>
        <v>403.17677559453261</v>
      </c>
      <c r="W14" s="3">
        <f>T14-U14*W$11</f>
        <v>3.6648083795582509</v>
      </c>
      <c r="X14" s="3">
        <f>T14+U14*W$11</f>
        <v>3.7365249537750755</v>
      </c>
      <c r="Y14" s="3">
        <f>[1]!QDIST(V14,COUNT($T$6:$T$10),V$11)</f>
        <v>3.3306690738754696E-14</v>
      </c>
      <c r="Z14" s="3">
        <f>U14*W$11</f>
        <v>3.5858287108412205E-2</v>
      </c>
      <c r="AA14" s="3">
        <f>T14*SQRT(V$11/U$11)</f>
        <v>73.609671551774611</v>
      </c>
      <c r="AC14" t="str">
        <f>C1</f>
        <v>Copilot</v>
      </c>
      <c r="AD14" t="str">
        <f>D1</f>
        <v>Claude Code</v>
      </c>
      <c r="AE14">
        <f>_xlfn.T.TEST(C2:C31,D2:D31,2,3)</f>
        <v>1.7071727675505364E-35</v>
      </c>
      <c r="AF14">
        <f>ABS(AVERAGE(C2:C31)-AVERAGE(D2:D31))</f>
        <v>0.26933333333333476</v>
      </c>
      <c r="AI14" t="s">
        <v>111</v>
      </c>
      <c r="AJ14" t="s">
        <v>112</v>
      </c>
      <c r="AK14" t="s">
        <v>80</v>
      </c>
      <c r="AL14" t="s">
        <v>81</v>
      </c>
    </row>
    <row r="15" spans="1:38" ht="16" thickTop="1" x14ac:dyDescent="0.2">
      <c r="A15" s="5">
        <v>10.46</v>
      </c>
      <c r="B15" s="5">
        <v>6.77</v>
      </c>
      <c r="C15" s="5">
        <v>6.52</v>
      </c>
      <c r="D15" s="5">
        <v>6.16</v>
      </c>
      <c r="E15" s="5">
        <v>6.9</v>
      </c>
      <c r="H15" s="2" t="s">
        <v>31</v>
      </c>
      <c r="I15" s="2" t="s">
        <v>14</v>
      </c>
      <c r="J15" s="2" t="s">
        <v>15</v>
      </c>
      <c r="K15" s="2" t="s">
        <v>16</v>
      </c>
      <c r="L15" s="2" t="s">
        <v>17</v>
      </c>
      <c r="M15" s="2" t="s">
        <v>32</v>
      </c>
      <c r="N15" s="2" t="s">
        <v>33</v>
      </c>
      <c r="O15" s="2" t="s">
        <v>34</v>
      </c>
      <c r="P15" s="2" t="s">
        <v>35</v>
      </c>
      <c r="R15" s="7" t="str">
        <f>R6</f>
        <v>Traditional</v>
      </c>
      <c r="S15" s="7" t="str">
        <f>R8</f>
        <v>Copilot</v>
      </c>
      <c r="T15" s="7">
        <f>ABS(S6-S8)</f>
        <v>4.0523333333333307</v>
      </c>
      <c r="U15" s="7">
        <f>SQRT(U11/V11/HARMEAN(T6,T8))</f>
        <v>9.1787694398061132E-3</v>
      </c>
      <c r="V15" s="7">
        <f t="shared" ref="V15:V23" si="0">T15/U15</f>
        <v>441.48982713950051</v>
      </c>
      <c r="W15" s="7">
        <f t="shared" ref="W15:W23" si="1">T15-U15*W$11</f>
        <v>4.0164750462249188</v>
      </c>
      <c r="X15" s="7">
        <f t="shared" ref="X15:X23" si="2">T15+U15*W$11</f>
        <v>4.0881916204417426</v>
      </c>
      <c r="Y15" s="7">
        <f>[1]!QDIST(V15,COUNT($T$6:$T$10),V$11)</f>
        <v>3.3306690738754696E-14</v>
      </c>
      <c r="Z15" s="7">
        <f t="shared" ref="Z15:Z23" si="3">U15*W$11</f>
        <v>3.5858287108412205E-2</v>
      </c>
      <c r="AA15" s="7">
        <f t="shared" ref="AA15:AA23" si="4">T15*SQRT(V$11/U$11)</f>
        <v>80.604645744453634</v>
      </c>
      <c r="AC15" t="str">
        <f>C1</f>
        <v>Copilot</v>
      </c>
      <c r="AD15" t="str">
        <f>E1</f>
        <v>Cursor</v>
      </c>
      <c r="AE15">
        <f>_xlfn.T.TEST(C2:C31,E2:E31,2,3)</f>
        <v>1.0310289867908556E-48</v>
      </c>
      <c r="AF15">
        <f>ABS(AVERAGE(C2:C31)-AVERAGE(E2:E31))</f>
        <v>0.41633333333333145</v>
      </c>
      <c r="AI15" t="s">
        <v>113</v>
      </c>
      <c r="AJ15" t="s">
        <v>114</v>
      </c>
      <c r="AK15" t="s">
        <v>80</v>
      </c>
      <c r="AL15" t="s">
        <v>81</v>
      </c>
    </row>
    <row r="16" spans="1:38" x14ac:dyDescent="0.2">
      <c r="A16" s="5">
        <v>10.64</v>
      </c>
      <c r="B16" s="5">
        <v>6.9</v>
      </c>
      <c r="C16" s="5">
        <v>6.53</v>
      </c>
      <c r="D16" s="5">
        <v>6.28</v>
      </c>
      <c r="E16" s="5">
        <v>6.92</v>
      </c>
      <c r="H16" t="s">
        <v>20</v>
      </c>
      <c r="I16">
        <f>I18-I17</f>
        <v>379.45885733333353</v>
      </c>
      <c r="J16">
        <f>COUNTA(H8:H12)-1</f>
        <v>4</v>
      </c>
      <c r="K16">
        <f>I16/J16</f>
        <v>94.864714333333382</v>
      </c>
      <c r="L16">
        <f>K16/K17</f>
        <v>37533.107830207642</v>
      </c>
      <c r="M16">
        <f>_xlfn.F.DIST.RT(L16,J16,J17)</f>
        <v>1.7388260507788356E-217</v>
      </c>
      <c r="N16">
        <f>I16/I18</f>
        <v>0.99903511792339306</v>
      </c>
      <c r="O16">
        <f>SQRT(DEVSQ(K8:K12)/(K17*J16))</f>
        <v>35.370942796881351</v>
      </c>
      <c r="P16">
        <f>(I18-J18*K17)/(I18+K17)</f>
        <v>0.99900185276967812</v>
      </c>
      <c r="R16" s="7" t="str">
        <f>R6</f>
        <v>Traditional</v>
      </c>
      <c r="S16" s="7" t="str">
        <f>R9</f>
        <v>Claude Code</v>
      </c>
      <c r="T16" s="7">
        <f>ABS(S6-S9)</f>
        <v>4.3216666666666654</v>
      </c>
      <c r="U16" s="7">
        <f>SQRT(U11/V11/HARMEAN(T6,T9))</f>
        <v>9.1787694398061132E-3</v>
      </c>
      <c r="V16" s="7">
        <f t="shared" si="0"/>
        <v>470.83290358341912</v>
      </c>
      <c r="W16" s="7">
        <f t="shared" si="1"/>
        <v>4.2858083795582536</v>
      </c>
      <c r="X16" s="7">
        <f t="shared" si="2"/>
        <v>4.3575249537750773</v>
      </c>
      <c r="Y16" s="7">
        <f>[1]!QDIST(V16,COUNT($T$6:$T$10),V$11)</f>
        <v>3.3306690738754696E-14</v>
      </c>
      <c r="Z16" s="7">
        <f t="shared" si="3"/>
        <v>3.5858287108412205E-2</v>
      </c>
      <c r="AA16" s="7">
        <f t="shared" si="4"/>
        <v>85.961934036097873</v>
      </c>
      <c r="AC16" s="4" t="str">
        <f>D1</f>
        <v>Claude Code</v>
      </c>
      <c r="AD16" s="4" t="str">
        <f>E1</f>
        <v>Cursor</v>
      </c>
      <c r="AE16" s="4">
        <f>_xlfn.T.TEST(D2:D31,E2:E31,2,3)</f>
        <v>1.2473061912653476E-57</v>
      </c>
      <c r="AF16" s="4">
        <f>ABS(AVERAGE(D2:D31)-AVERAGE(E2:E31))</f>
        <v>0.6856666666666662</v>
      </c>
    </row>
    <row r="17" spans="1:27" x14ac:dyDescent="0.2">
      <c r="A17" s="5">
        <v>10.5</v>
      </c>
      <c r="B17" s="5">
        <v>6.81</v>
      </c>
      <c r="C17" s="5">
        <v>6.55</v>
      </c>
      <c r="D17" s="5">
        <v>6.2</v>
      </c>
      <c r="E17" s="5">
        <v>6.86</v>
      </c>
      <c r="H17" t="s">
        <v>21</v>
      </c>
      <c r="I17">
        <f>SUM(M8:M12)</f>
        <v>0.36648666666666602</v>
      </c>
      <c r="J17">
        <f>J18-J16</f>
        <v>145</v>
      </c>
      <c r="K17">
        <f>I17/J17</f>
        <v>2.5274942528735588E-3</v>
      </c>
      <c r="R17" s="7" t="str">
        <f>R6</f>
        <v>Traditional</v>
      </c>
      <c r="S17" s="7" t="str">
        <f>R10</f>
        <v>Cursor</v>
      </c>
      <c r="T17" s="7">
        <f>ABS(S6-S10)</f>
        <v>3.6359999999999992</v>
      </c>
      <c r="U17" s="7">
        <f>SQRT(U11/V11/HARMEAN(T6,T10))</f>
        <v>9.1787694398061132E-3</v>
      </c>
      <c r="V17" s="7">
        <f t="shared" si="0"/>
        <v>396.13153199289906</v>
      </c>
      <c r="W17" s="7">
        <f t="shared" si="1"/>
        <v>3.6001417128915869</v>
      </c>
      <c r="X17" s="7">
        <f t="shared" si="2"/>
        <v>3.6718582871084116</v>
      </c>
      <c r="Y17" s="7">
        <f>[1]!QDIST(V17,COUNT($T$6:$T$10),V$11)</f>
        <v>3.3306690738754696E-14</v>
      </c>
      <c r="Z17" s="7">
        <f t="shared" si="3"/>
        <v>3.5858287108412205E-2</v>
      </c>
      <c r="AA17" s="7">
        <f t="shared" si="4"/>
        <v>72.323391937196732</v>
      </c>
    </row>
    <row r="18" spans="1:27" x14ac:dyDescent="0.2">
      <c r="A18" s="5">
        <v>10.38</v>
      </c>
      <c r="B18" s="5">
        <v>6.78</v>
      </c>
      <c r="C18" s="5">
        <v>6.49</v>
      </c>
      <c r="D18" s="5">
        <v>6.17</v>
      </c>
      <c r="E18" s="5">
        <v>6.88</v>
      </c>
      <c r="H18" s="4" t="s">
        <v>22</v>
      </c>
      <c r="I18" s="4">
        <f>DEVSQ(A2:E31)</f>
        <v>379.8253440000002</v>
      </c>
      <c r="J18" s="4">
        <f>COUNT(A2:E31)-1</f>
        <v>149</v>
      </c>
      <c r="K18" s="4">
        <f>I18/J18</f>
        <v>2.5491633825503368</v>
      </c>
      <c r="L18" s="4"/>
      <c r="M18" s="4"/>
      <c r="N18" s="4"/>
      <c r="O18" s="4"/>
      <c r="P18" s="4"/>
      <c r="R18" s="7" t="str">
        <f>R7</f>
        <v>Windsurf</v>
      </c>
      <c r="S18" s="7" t="str">
        <f>R8</f>
        <v>Copilot</v>
      </c>
      <c r="T18" s="7">
        <f>ABS(S7-S8)</f>
        <v>0.35166666666666746</v>
      </c>
      <c r="U18" s="7">
        <f>SQRT(U11/V11/HARMEAN(T7,T8))</f>
        <v>9.1787694398061132E-3</v>
      </c>
      <c r="V18" s="7">
        <f t="shared" si="0"/>
        <v>38.31305154496787</v>
      </c>
      <c r="W18" s="7">
        <f t="shared" si="1"/>
        <v>0.31580837955825525</v>
      </c>
      <c r="X18" s="7">
        <f t="shared" si="2"/>
        <v>0.38752495377507967</v>
      </c>
      <c r="Y18" s="7">
        <f>[1]!QDIST(V18,COUNT($T$6:$T$10),V$11)</f>
        <v>3.3306690738754696E-14</v>
      </c>
      <c r="Z18" s="7">
        <f t="shared" si="3"/>
        <v>3.5858287108412205E-2</v>
      </c>
      <c r="AA18" s="7">
        <f t="shared" si="4"/>
        <v>6.9949741926790185</v>
      </c>
    </row>
    <row r="19" spans="1:27" x14ac:dyDescent="0.2">
      <c r="A19" s="5">
        <v>10.7</v>
      </c>
      <c r="B19" s="5">
        <v>6.87</v>
      </c>
      <c r="C19" s="5">
        <v>6.5</v>
      </c>
      <c r="D19" s="5">
        <v>6.24</v>
      </c>
      <c r="E19" s="5">
        <v>6.9</v>
      </c>
      <c r="R19" s="7" t="str">
        <f>R7</f>
        <v>Windsurf</v>
      </c>
      <c r="S19" s="7" t="str">
        <f>R9</f>
        <v>Claude Code</v>
      </c>
      <c r="T19" s="7">
        <f>ABS(S7-S9)</f>
        <v>0.62100000000000222</v>
      </c>
      <c r="U19" s="7">
        <f>SQRT(U11/V11/HARMEAN(T7,T9))</f>
        <v>9.1787694398061132E-3</v>
      </c>
      <c r="V19" s="7">
        <f t="shared" si="0"/>
        <v>67.656127988886482</v>
      </c>
      <c r="W19" s="7">
        <f t="shared" si="1"/>
        <v>0.58514171289159</v>
      </c>
      <c r="X19" s="7">
        <f t="shared" si="2"/>
        <v>0.65685828710841443</v>
      </c>
      <c r="Y19" s="7">
        <f>[1]!QDIST(V19,COUNT($T$6:$T$10),V$11)</f>
        <v>3.3306690738754696E-14</v>
      </c>
      <c r="Z19" s="7">
        <f t="shared" si="3"/>
        <v>3.5858287108412205E-2</v>
      </c>
      <c r="AA19" s="7">
        <f t="shared" si="4"/>
        <v>12.352262484323251</v>
      </c>
    </row>
    <row r="20" spans="1:27" x14ac:dyDescent="0.2">
      <c r="A20" s="5">
        <v>10.55</v>
      </c>
      <c r="B20" s="5">
        <v>6.79</v>
      </c>
      <c r="C20" s="5">
        <v>6.44</v>
      </c>
      <c r="D20" s="5">
        <v>6.18</v>
      </c>
      <c r="E20" s="5">
        <v>6.91</v>
      </c>
      <c r="R20" s="7" t="str">
        <f>R7</f>
        <v>Windsurf</v>
      </c>
      <c r="S20" s="7" t="str">
        <f>R10</f>
        <v>Cursor</v>
      </c>
      <c r="T20" s="7">
        <f>ABS(S7-S10)</f>
        <v>6.4666666666663986E-2</v>
      </c>
      <c r="U20" s="7">
        <f>SQRT(U11/V11/HARMEAN(T7,T10))</f>
        <v>9.1787694398061132E-3</v>
      </c>
      <c r="V20" s="7">
        <f t="shared" si="0"/>
        <v>7.0452436016335938</v>
      </c>
      <c r="W20" s="7">
        <f t="shared" si="1"/>
        <v>2.880837955825178E-2</v>
      </c>
      <c r="X20" s="7">
        <f t="shared" si="2"/>
        <v>0.1005249537750762</v>
      </c>
      <c r="Y20" s="7">
        <f>[1]!QDIST(V20,COUNT($T$6:$T$10),V$11)</f>
        <v>1.7351631193984751E-5</v>
      </c>
      <c r="Z20" s="7">
        <f t="shared" si="3"/>
        <v>3.5858287108412205E-2</v>
      </c>
      <c r="AA20" s="7">
        <f t="shared" si="4"/>
        <v>1.2862796145778865</v>
      </c>
    </row>
    <row r="21" spans="1:27" x14ac:dyDescent="0.2">
      <c r="A21" s="5">
        <v>10.48</v>
      </c>
      <c r="B21" s="5">
        <v>6.83</v>
      </c>
      <c r="C21" s="5">
        <v>6.47</v>
      </c>
      <c r="D21" s="5">
        <v>6.22</v>
      </c>
      <c r="E21" s="5">
        <v>6.89</v>
      </c>
      <c r="R21" s="7" t="str">
        <f>R8</f>
        <v>Copilot</v>
      </c>
      <c r="S21" s="7" t="str">
        <f>R9</f>
        <v>Claude Code</v>
      </c>
      <c r="T21" s="7">
        <f>ABS(S8-S9)</f>
        <v>0.26933333333333476</v>
      </c>
      <c r="U21" s="7">
        <f>SQRT(U11/V11/HARMEAN(T8,T9))</f>
        <v>9.1787694398061132E-3</v>
      </c>
      <c r="V21" s="7">
        <f t="shared" si="0"/>
        <v>29.343076443918608</v>
      </c>
      <c r="W21" s="7">
        <f t="shared" si="1"/>
        <v>0.23347504622492254</v>
      </c>
      <c r="X21" s="7">
        <f t="shared" si="2"/>
        <v>0.30519162044174697</v>
      </c>
      <c r="Y21" s="7">
        <f>[1]!QDIST(V21,COUNT($T$6:$T$10),V$11)</f>
        <v>3.3306690738754696E-14</v>
      </c>
      <c r="Z21" s="7">
        <f t="shared" si="3"/>
        <v>3.5858287108412205E-2</v>
      </c>
      <c r="AA21" s="7">
        <f t="shared" si="4"/>
        <v>5.3572882916442319</v>
      </c>
    </row>
    <row r="22" spans="1:27" x14ac:dyDescent="0.2">
      <c r="A22" s="5">
        <v>10.63</v>
      </c>
      <c r="B22" s="5">
        <v>6.85</v>
      </c>
      <c r="C22" s="5">
        <v>6.49</v>
      </c>
      <c r="D22" s="5">
        <v>6.2</v>
      </c>
      <c r="E22" s="5">
        <v>6.87</v>
      </c>
      <c r="R22" s="7" t="str">
        <f>R8</f>
        <v>Copilot</v>
      </c>
      <c r="S22" s="7" t="str">
        <f>R10</f>
        <v>Cursor</v>
      </c>
      <c r="T22" s="7">
        <f>ABS(S8-S10)</f>
        <v>0.41633333333333145</v>
      </c>
      <c r="U22" s="7">
        <f>SQRT(U11/V11/HARMEAN(T8,T10))</f>
        <v>9.1787694398061132E-3</v>
      </c>
      <c r="V22" s="7">
        <f t="shared" si="0"/>
        <v>45.358295146601463</v>
      </c>
      <c r="W22" s="7">
        <f t="shared" si="1"/>
        <v>0.38047504622491923</v>
      </c>
      <c r="X22" s="7">
        <f t="shared" si="2"/>
        <v>0.45219162044174366</v>
      </c>
      <c r="Y22" s="7">
        <f>[1]!QDIST(V22,COUNT($T$6:$T$10),V$11)</f>
        <v>3.3306690738754696E-14</v>
      </c>
      <c r="Z22" s="7">
        <f t="shared" si="3"/>
        <v>3.5858287108412205E-2</v>
      </c>
      <c r="AA22" s="7">
        <f t="shared" si="4"/>
        <v>8.2812538072569062</v>
      </c>
    </row>
    <row r="23" spans="1:27" x14ac:dyDescent="0.2">
      <c r="A23" s="5">
        <v>10.52</v>
      </c>
      <c r="B23" s="5">
        <v>6.78</v>
      </c>
      <c r="C23" s="5">
        <v>6.5</v>
      </c>
      <c r="D23" s="5">
        <v>6.19</v>
      </c>
      <c r="E23" s="5">
        <v>6.93</v>
      </c>
      <c r="R23" s="4" t="str">
        <f>R9</f>
        <v>Claude Code</v>
      </c>
      <c r="S23" s="4" t="str">
        <f>R10</f>
        <v>Cursor</v>
      </c>
      <c r="T23" s="4">
        <f>ABS(S9-S10)</f>
        <v>0.6856666666666662</v>
      </c>
      <c r="U23" s="4">
        <f>SQRT(U11/V11/HARMEAN(T9,T10))</f>
        <v>9.1787694398061132E-3</v>
      </c>
      <c r="V23" s="4">
        <f t="shared" si="0"/>
        <v>74.701371590520068</v>
      </c>
      <c r="W23" s="4">
        <f t="shared" si="1"/>
        <v>0.64980837955825399</v>
      </c>
      <c r="X23" s="4">
        <f t="shared" si="2"/>
        <v>0.72152495377507841</v>
      </c>
      <c r="Y23" s="4">
        <f>[1]!QDIST(V23,COUNT($T$6:$T$10),V$11)</f>
        <v>3.3306690738754696E-14</v>
      </c>
      <c r="Z23" s="4">
        <f t="shared" si="3"/>
        <v>3.5858287108412205E-2</v>
      </c>
      <c r="AA23" s="4">
        <f t="shared" si="4"/>
        <v>13.638542098901137</v>
      </c>
    </row>
    <row r="24" spans="1:27" x14ac:dyDescent="0.2">
      <c r="A24" s="5">
        <v>10.45</v>
      </c>
      <c r="B24" s="5">
        <v>6.81</v>
      </c>
      <c r="C24" s="5">
        <v>6.46</v>
      </c>
      <c r="D24" s="5">
        <v>6.25</v>
      </c>
      <c r="E24" s="5">
        <v>6.88</v>
      </c>
    </row>
    <row r="25" spans="1:27" x14ac:dyDescent="0.2">
      <c r="A25" s="5">
        <v>10.6</v>
      </c>
      <c r="B25" s="5">
        <v>6.83</v>
      </c>
      <c r="C25" s="5">
        <v>6.51</v>
      </c>
      <c r="D25" s="5">
        <v>6.23</v>
      </c>
      <c r="E25" s="5">
        <v>6.95</v>
      </c>
    </row>
    <row r="26" spans="1:27" x14ac:dyDescent="0.2">
      <c r="A26" s="5">
        <v>10.47</v>
      </c>
      <c r="B26" s="5">
        <v>6.8</v>
      </c>
      <c r="C26" s="5">
        <v>6.44</v>
      </c>
      <c r="D26" s="5">
        <v>6.17</v>
      </c>
      <c r="E26" s="5">
        <v>6.86</v>
      </c>
    </row>
    <row r="27" spans="1:27" x14ac:dyDescent="0.2">
      <c r="A27" s="5">
        <v>10.62</v>
      </c>
      <c r="B27" s="5">
        <v>6.91</v>
      </c>
      <c r="C27" s="5">
        <v>6.48</v>
      </c>
      <c r="D27" s="5">
        <v>6.21</v>
      </c>
      <c r="E27" s="5">
        <v>6.89</v>
      </c>
    </row>
    <row r="28" spans="1:27" x14ac:dyDescent="0.2">
      <c r="A28" s="5">
        <v>10.53</v>
      </c>
      <c r="B28" s="5">
        <v>6.88</v>
      </c>
      <c r="C28" s="5">
        <v>6.45</v>
      </c>
      <c r="D28" s="5">
        <v>6.19</v>
      </c>
      <c r="E28" s="5">
        <v>6.9</v>
      </c>
    </row>
    <row r="29" spans="1:27" x14ac:dyDescent="0.2">
      <c r="A29" s="5">
        <v>10.67</v>
      </c>
      <c r="B29" s="5">
        <v>6.92</v>
      </c>
      <c r="C29" s="5">
        <v>6.5</v>
      </c>
      <c r="D29" s="5">
        <v>6.22</v>
      </c>
      <c r="E29" s="5">
        <v>6.94</v>
      </c>
    </row>
    <row r="30" spans="1:27" x14ac:dyDescent="0.2">
      <c r="A30" s="5">
        <v>10.51</v>
      </c>
      <c r="B30" s="5">
        <v>6.79</v>
      </c>
      <c r="C30" s="5">
        <v>6.47</v>
      </c>
      <c r="D30" s="5">
        <v>6.18</v>
      </c>
      <c r="E30" s="5">
        <v>6.89</v>
      </c>
    </row>
    <row r="31" spans="1:27" x14ac:dyDescent="0.2">
      <c r="A31" s="5">
        <v>10.58</v>
      </c>
      <c r="B31" s="5">
        <v>6.84</v>
      </c>
      <c r="C31" s="5">
        <v>6.49</v>
      </c>
      <c r="D31" s="5">
        <v>6.2</v>
      </c>
      <c r="E31" s="5">
        <v>6.92</v>
      </c>
    </row>
    <row r="32" spans="1:27" x14ac:dyDescent="0.2">
      <c r="H32" t="s">
        <v>5</v>
      </c>
    </row>
    <row r="34" spans="8:14" ht="16" thickBot="1" x14ac:dyDescent="0.25">
      <c r="H34" t="s">
        <v>6</v>
      </c>
    </row>
    <row r="35" spans="8:14" x14ac:dyDescent="0.2">
      <c r="H35" s="14" t="s">
        <v>7</v>
      </c>
      <c r="I35" s="14" t="s">
        <v>8</v>
      </c>
      <c r="J35" s="14" t="s">
        <v>9</v>
      </c>
      <c r="K35" s="14" t="s">
        <v>10</v>
      </c>
      <c r="L35" s="14" t="s">
        <v>11</v>
      </c>
    </row>
    <row r="36" spans="8:14" x14ac:dyDescent="0.2">
      <c r="H36" s="12" t="s">
        <v>0</v>
      </c>
      <c r="I36" s="12">
        <v>30</v>
      </c>
      <c r="J36" s="12">
        <v>316.11999999999995</v>
      </c>
      <c r="K36" s="12">
        <v>10.537333333333331</v>
      </c>
      <c r="L36" s="12">
        <v>6.7788505747126268E-3</v>
      </c>
    </row>
    <row r="37" spans="8:14" x14ac:dyDescent="0.2">
      <c r="H37" s="12" t="s">
        <v>60</v>
      </c>
      <c r="I37" s="12">
        <v>30</v>
      </c>
      <c r="J37" s="12">
        <v>205.10000000000002</v>
      </c>
      <c r="K37" s="12">
        <v>6.8366666666666678</v>
      </c>
      <c r="L37" s="12">
        <v>2.2091954022988537E-3</v>
      </c>
    </row>
    <row r="38" spans="8:14" x14ac:dyDescent="0.2">
      <c r="H38" s="12" t="s">
        <v>2</v>
      </c>
      <c r="I38" s="12">
        <v>30</v>
      </c>
      <c r="J38" s="12">
        <v>194.55</v>
      </c>
      <c r="K38" s="12">
        <v>6.4850000000000003</v>
      </c>
      <c r="L38" s="12">
        <v>1.1706896551724056E-3</v>
      </c>
    </row>
    <row r="39" spans="8:14" x14ac:dyDescent="0.2">
      <c r="H39" s="12" t="s">
        <v>3</v>
      </c>
      <c r="I39" s="12">
        <v>30</v>
      </c>
      <c r="J39" s="12">
        <v>186.46999999999997</v>
      </c>
      <c r="K39" s="12">
        <v>6.2156666666666656</v>
      </c>
      <c r="L39" s="12">
        <v>1.501264367816089E-3</v>
      </c>
    </row>
    <row r="40" spans="8:14" ht="16" thickBot="1" x14ac:dyDescent="0.25">
      <c r="H40" s="13" t="s">
        <v>4</v>
      </c>
      <c r="I40" s="13">
        <v>30</v>
      </c>
      <c r="J40" s="13">
        <v>207.03999999999996</v>
      </c>
      <c r="K40" s="13">
        <v>6.9013333333333318</v>
      </c>
      <c r="L40" s="13">
        <v>9.7747126436781902E-4</v>
      </c>
    </row>
    <row r="43" spans="8:14" ht="16" thickBot="1" x14ac:dyDescent="0.25">
      <c r="H43" t="s">
        <v>12</v>
      </c>
    </row>
    <row r="44" spans="8:14" x14ac:dyDescent="0.2">
      <c r="H44" s="14" t="s">
        <v>13</v>
      </c>
      <c r="I44" s="14" t="s">
        <v>14</v>
      </c>
      <c r="J44" s="14" t="s">
        <v>15</v>
      </c>
      <c r="K44" s="14" t="s">
        <v>16</v>
      </c>
      <c r="L44" s="14" t="s">
        <v>17</v>
      </c>
      <c r="M44" s="14" t="s">
        <v>18</v>
      </c>
      <c r="N44" s="14" t="s">
        <v>19</v>
      </c>
    </row>
    <row r="45" spans="8:14" x14ac:dyDescent="0.2">
      <c r="H45" s="12" t="s">
        <v>20</v>
      </c>
      <c r="I45" s="12">
        <v>379.45885733333353</v>
      </c>
      <c r="J45" s="12">
        <v>4</v>
      </c>
      <c r="K45" s="12">
        <v>94.864714333333382</v>
      </c>
      <c r="L45" s="12">
        <v>37533.107830207642</v>
      </c>
      <c r="M45" s="12">
        <v>1.7388260507788356E-217</v>
      </c>
      <c r="N45" s="12">
        <v>2.4340651357887815</v>
      </c>
    </row>
    <row r="46" spans="8:14" x14ac:dyDescent="0.2">
      <c r="H46" s="12" t="s">
        <v>21</v>
      </c>
      <c r="I46" s="12">
        <v>0.36648666666666602</v>
      </c>
      <c r="J46" s="12">
        <v>145</v>
      </c>
      <c r="K46" s="12">
        <v>2.5274942528735588E-3</v>
      </c>
      <c r="L46" s="12"/>
      <c r="M46" s="12"/>
      <c r="N46" s="12"/>
    </row>
    <row r="47" spans="8:14" x14ac:dyDescent="0.2">
      <c r="H47" s="12"/>
      <c r="I47" s="12"/>
      <c r="J47" s="12"/>
      <c r="K47" s="12"/>
      <c r="L47" s="12"/>
      <c r="M47" s="12"/>
      <c r="N47" s="12"/>
    </row>
    <row r="48" spans="8:14" ht="16" thickBot="1" x14ac:dyDescent="0.25">
      <c r="H48" s="13" t="s">
        <v>22</v>
      </c>
      <c r="I48" s="13">
        <v>379.8253440000002</v>
      </c>
      <c r="J48" s="13">
        <v>149</v>
      </c>
      <c r="K48" s="13"/>
      <c r="L48" s="13"/>
      <c r="M48" s="13"/>
      <c r="N48" s="13"/>
    </row>
  </sheetData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B453C7-B4F7-424E-BF2E-42FE0047E941}">
  <dimension ref="A1:AE31"/>
  <sheetViews>
    <sheetView workbookViewId="0">
      <selection activeCell="G4" sqref="G4"/>
    </sheetView>
  </sheetViews>
  <sheetFormatPr baseColWidth="10" defaultRowHeight="15" x14ac:dyDescent="0.2"/>
  <cols>
    <col min="1" max="1" width="9.5" style="5" bestFit="1" customWidth="1"/>
    <col min="2" max="2" width="8.1640625" style="5" bestFit="1" customWidth="1"/>
    <col min="3" max="3" width="6.83203125" style="5" bestFit="1" customWidth="1"/>
    <col min="4" max="4" width="10.83203125" style="5"/>
    <col min="5" max="5" width="6.1640625" style="5" bestFit="1" customWidth="1"/>
    <col min="6" max="16384" width="10.83203125" style="5"/>
  </cols>
  <sheetData>
    <row r="1" spans="1:31" x14ac:dyDescent="0.2">
      <c r="A1" s="9" t="s">
        <v>0</v>
      </c>
      <c r="B1" s="9" t="s">
        <v>60</v>
      </c>
      <c r="C1" s="9" t="s">
        <v>2</v>
      </c>
      <c r="D1" s="9" t="s">
        <v>3</v>
      </c>
      <c r="E1" s="9" t="s">
        <v>4</v>
      </c>
    </row>
    <row r="2" spans="1:31" x14ac:dyDescent="0.2">
      <c r="A2" s="5">
        <v>65.2</v>
      </c>
      <c r="B2" s="5">
        <v>77.8</v>
      </c>
      <c r="C2" s="5">
        <v>80.400000000000006</v>
      </c>
      <c r="D2" s="5">
        <v>82.1</v>
      </c>
      <c r="E2" s="5">
        <v>78.7</v>
      </c>
    </row>
    <row r="3" spans="1:31" x14ac:dyDescent="0.2">
      <c r="A3" s="5">
        <v>64.8</v>
      </c>
      <c r="B3" s="5">
        <v>77.5</v>
      </c>
      <c r="C3" s="5">
        <v>80.599999999999994</v>
      </c>
      <c r="D3" s="5">
        <v>81.900000000000006</v>
      </c>
      <c r="E3" s="5">
        <v>78.400000000000006</v>
      </c>
    </row>
    <row r="4" spans="1:31" ht="16" thickBot="1" x14ac:dyDescent="0.25">
      <c r="A4" s="5">
        <v>65</v>
      </c>
      <c r="B4" s="5">
        <v>78</v>
      </c>
      <c r="C4" s="5">
        <v>80.8</v>
      </c>
      <c r="D4" s="5">
        <v>82.4</v>
      </c>
      <c r="E4" s="5">
        <v>78.900000000000006</v>
      </c>
      <c r="G4" s="5" t="s">
        <v>23</v>
      </c>
      <c r="Q4" s="5" t="s">
        <v>36</v>
      </c>
      <c r="T4" s="5" t="s">
        <v>37</v>
      </c>
      <c r="U4" s="5">
        <v>0.05</v>
      </c>
      <c r="AB4" s="5" t="s">
        <v>53</v>
      </c>
    </row>
    <row r="5" spans="1:31" ht="17" thickTop="1" thickBot="1" x14ac:dyDescent="0.25">
      <c r="A5" s="5">
        <v>65.3</v>
      </c>
      <c r="B5" s="5">
        <v>78.2</v>
      </c>
      <c r="C5" s="5">
        <v>80.2</v>
      </c>
      <c r="D5" s="5">
        <v>81.7</v>
      </c>
      <c r="E5" s="5">
        <v>79</v>
      </c>
      <c r="Q5" s="2" t="s">
        <v>38</v>
      </c>
      <c r="R5" s="2" t="s">
        <v>39</v>
      </c>
      <c r="S5" s="2" t="s">
        <v>40</v>
      </c>
      <c r="T5" s="2" t="s">
        <v>41</v>
      </c>
      <c r="U5" s="2" t="s">
        <v>15</v>
      </c>
      <c r="V5" s="2" t="s">
        <v>42</v>
      </c>
    </row>
    <row r="6" spans="1:31" ht="17" thickTop="1" thickBot="1" x14ac:dyDescent="0.25">
      <c r="A6" s="5">
        <v>65.599999999999994</v>
      </c>
      <c r="B6" s="5">
        <v>77.900000000000006</v>
      </c>
      <c r="C6" s="5">
        <v>80.099999999999994</v>
      </c>
      <c r="D6" s="5">
        <v>82.5</v>
      </c>
      <c r="E6" s="5">
        <v>79.099999999999994</v>
      </c>
      <c r="G6" s="5" t="s">
        <v>24</v>
      </c>
      <c r="L6" s="5" t="s">
        <v>25</v>
      </c>
      <c r="M6" s="5">
        <v>0.05</v>
      </c>
      <c r="Q6" s="5" t="str">
        <f>A1</f>
        <v>Traditional</v>
      </c>
      <c r="R6" s="5">
        <f>AVERAGE(A2:A31)</f>
        <v>65.123333333333335</v>
      </c>
      <c r="S6" s="5">
        <f>COUNT(A2:A31)</f>
        <v>30</v>
      </c>
      <c r="T6" s="5">
        <f>DEVSQ(A2:A31)</f>
        <v>1.7736666666666623</v>
      </c>
      <c r="AB6" s="2" t="s">
        <v>44</v>
      </c>
      <c r="AC6" s="2" t="s">
        <v>45</v>
      </c>
      <c r="AD6" s="2" t="s">
        <v>50</v>
      </c>
      <c r="AE6" s="2" t="s">
        <v>39</v>
      </c>
    </row>
    <row r="7" spans="1:31" ht="16" thickTop="1" x14ac:dyDescent="0.2">
      <c r="A7" s="5">
        <v>65.099999999999994</v>
      </c>
      <c r="B7" s="5">
        <v>78.3</v>
      </c>
      <c r="C7" s="5">
        <v>80.5</v>
      </c>
      <c r="D7" s="5">
        <v>82.2</v>
      </c>
      <c r="E7" s="5">
        <v>79</v>
      </c>
      <c r="G7" s="2" t="s">
        <v>26</v>
      </c>
      <c r="H7" s="2" t="s">
        <v>8</v>
      </c>
      <c r="I7" s="2" t="s">
        <v>9</v>
      </c>
      <c r="J7" s="2" t="s">
        <v>27</v>
      </c>
      <c r="K7" s="2" t="s">
        <v>11</v>
      </c>
      <c r="L7" s="2" t="s">
        <v>14</v>
      </c>
      <c r="M7" s="2" t="s">
        <v>28</v>
      </c>
      <c r="N7" s="2" t="s">
        <v>29</v>
      </c>
      <c r="O7" s="2" t="s">
        <v>30</v>
      </c>
      <c r="Q7" s="5" t="str">
        <f>B1</f>
        <v>Windsurf</v>
      </c>
      <c r="R7" s="5">
        <f>AVERAGE(B2:B31)</f>
        <v>78.023333333333341</v>
      </c>
      <c r="S7" s="5">
        <f>COUNT(B2:B31)</f>
        <v>30</v>
      </c>
      <c r="T7" s="5">
        <f>DEVSQ(B2:B31)</f>
        <v>1.0936666666666568</v>
      </c>
      <c r="AB7" s="5" t="str">
        <f>A1</f>
        <v>Traditional</v>
      </c>
      <c r="AC7" s="5" t="str">
        <f>B1</f>
        <v>Windsurf</v>
      </c>
      <c r="AD7" s="5">
        <f>_xlfn.T.TEST(A2:A31,B2:B31,2,3)</f>
        <v>4.472168595999737E-83</v>
      </c>
      <c r="AE7" s="5">
        <f>ABS(AVERAGE(A2:A31)-AVERAGE(B2:B31))</f>
        <v>12.900000000000006</v>
      </c>
    </row>
    <row r="8" spans="1:31" x14ac:dyDescent="0.2">
      <c r="A8" s="5">
        <v>64.900000000000006</v>
      </c>
      <c r="B8" s="5">
        <v>78.099999999999994</v>
      </c>
      <c r="C8" s="5">
        <v>79.900000000000006</v>
      </c>
      <c r="D8" s="5">
        <v>81.8</v>
      </c>
      <c r="E8" s="5">
        <v>78.5</v>
      </c>
      <c r="G8" s="5" t="str">
        <f>A1</f>
        <v>Traditional</v>
      </c>
      <c r="H8" s="5">
        <f>COUNT(A2:A31)</f>
        <v>30</v>
      </c>
      <c r="I8" s="5">
        <f>SUM(A2:A31)</f>
        <v>1953.7</v>
      </c>
      <c r="J8" s="5">
        <f>AVERAGE(A2:A31)</f>
        <v>65.123333333333335</v>
      </c>
      <c r="K8" s="5">
        <f>_xlfn.VAR.S(A2:A31)</f>
        <v>6.1160919540229737E-2</v>
      </c>
      <c r="L8" s="5">
        <f>DEVSQ(A2:A31)</f>
        <v>1.7736666666666623</v>
      </c>
      <c r="M8" s="5">
        <f>SQRT(J17/H8)</f>
        <v>4.2474242814698686E-2</v>
      </c>
      <c r="N8" s="5">
        <f>J8-M8*_xlfn.T.INV.2T(M6,I17)</f>
        <v>65.039384709956636</v>
      </c>
      <c r="O8" s="5">
        <f>J8+M8*_xlfn.T.INV.2T(M6,I17)</f>
        <v>65.207281956710034</v>
      </c>
      <c r="Q8" s="5" t="str">
        <f>C1</f>
        <v>Copilot</v>
      </c>
      <c r="R8" s="5">
        <f>AVERAGE(C2:C31)</f>
        <v>80.410000000000011</v>
      </c>
      <c r="S8" s="5">
        <f>COUNT(C2:C31)</f>
        <v>30</v>
      </c>
      <c r="T8" s="5">
        <f>DEVSQ(C2:C31)</f>
        <v>1.7669999999999795</v>
      </c>
      <c r="AB8" s="5" t="str">
        <f>A1</f>
        <v>Traditional</v>
      </c>
      <c r="AC8" s="5" t="str">
        <f>C1</f>
        <v>Copilot</v>
      </c>
      <c r="AD8" s="5">
        <f>_xlfn.T.TEST(A2:A31,C2:C31,2,3)</f>
        <v>1.3576644266920854E-88</v>
      </c>
      <c r="AE8" s="5">
        <f>ABS(AVERAGE(A2:A31)-AVERAGE(C2:C31))</f>
        <v>15.286666666666676</v>
      </c>
    </row>
    <row r="9" spans="1:31" x14ac:dyDescent="0.2">
      <c r="A9" s="5">
        <v>65.400000000000006</v>
      </c>
      <c r="B9" s="5">
        <v>78</v>
      </c>
      <c r="C9" s="5">
        <v>80.599999999999994</v>
      </c>
      <c r="D9" s="5">
        <v>82.6</v>
      </c>
      <c r="E9" s="5">
        <v>79.2</v>
      </c>
      <c r="G9" s="5" t="str">
        <f>B1</f>
        <v>Windsurf</v>
      </c>
      <c r="H9" s="5">
        <f>COUNT(B2:B31)</f>
        <v>30</v>
      </c>
      <c r="I9" s="5">
        <f>SUM(B2:B31)</f>
        <v>2340.7000000000003</v>
      </c>
      <c r="J9" s="5">
        <f>AVERAGE(B2:B31)</f>
        <v>78.023333333333341</v>
      </c>
      <c r="K9" s="5">
        <f>_xlfn.VAR.S(B2:B31)</f>
        <v>3.771264367816058E-2</v>
      </c>
      <c r="L9" s="5">
        <f>DEVSQ(B2:B31)</f>
        <v>1.0936666666666568</v>
      </c>
      <c r="M9" s="5">
        <f>SQRT(J17/H9)</f>
        <v>4.2474242814698686E-2</v>
      </c>
      <c r="N9" s="5">
        <f>J9-M9*_xlfn.T.INV.2T(M6,I17)</f>
        <v>77.939384709956641</v>
      </c>
      <c r="O9" s="5">
        <f>J9+M9*_xlfn.T.INV.2T(M6,I17)</f>
        <v>78.10728195671004</v>
      </c>
      <c r="Q9" s="5" t="str">
        <f>D1</f>
        <v>Claude Code</v>
      </c>
      <c r="R9" s="5">
        <f>AVERAGE(D2:D31)</f>
        <v>82.213333333333352</v>
      </c>
      <c r="S9" s="5">
        <f>COUNT(D2:D31)</f>
        <v>30</v>
      </c>
      <c r="T9" s="5">
        <f>DEVSQ(D2:D31)</f>
        <v>1.7546666666666668</v>
      </c>
      <c r="AB9" s="5" t="str">
        <f>A1</f>
        <v>Traditional</v>
      </c>
      <c r="AC9" s="5" t="str">
        <f>D1</f>
        <v>Claude Code</v>
      </c>
      <c r="AD9" s="5">
        <f>_xlfn.T.TEST(A2:A31,D2:D31,2,3)</f>
        <v>1.9251294060376833E-91</v>
      </c>
      <c r="AE9" s="5">
        <f>ABS(AVERAGE(A2:A31)-AVERAGE(D2:D31))</f>
        <v>17.090000000000018</v>
      </c>
    </row>
    <row r="10" spans="1:31" x14ac:dyDescent="0.2">
      <c r="A10" s="5">
        <v>65</v>
      </c>
      <c r="B10" s="5">
        <v>77.7</v>
      </c>
      <c r="C10" s="5">
        <v>80.3</v>
      </c>
      <c r="D10" s="5">
        <v>82</v>
      </c>
      <c r="E10" s="5">
        <v>78.900000000000006</v>
      </c>
      <c r="G10" s="5" t="str">
        <f>C1</f>
        <v>Copilot</v>
      </c>
      <c r="H10" s="5">
        <f>COUNT(C2:C31)</f>
        <v>30</v>
      </c>
      <c r="I10" s="5">
        <f>SUM(C2:C31)</f>
        <v>2412.3000000000002</v>
      </c>
      <c r="J10" s="5">
        <f>AVERAGE(C2:C31)</f>
        <v>80.410000000000011</v>
      </c>
      <c r="K10" s="5">
        <f>_xlfn.VAR.S(C2:C31)</f>
        <v>6.0931034482757912E-2</v>
      </c>
      <c r="L10" s="5">
        <f>DEVSQ(C2:C31)</f>
        <v>1.7669999999999795</v>
      </c>
      <c r="M10" s="5">
        <f>SQRT(J17/H10)</f>
        <v>4.2474242814698686E-2</v>
      </c>
      <c r="N10" s="5">
        <f>J10-M10*_xlfn.T.INV.2T(M6,I17)</f>
        <v>80.326051376623312</v>
      </c>
      <c r="O10" s="5">
        <f>J10+M10*_xlfn.T.INV.2T(M6,I17)</f>
        <v>80.49394862337671</v>
      </c>
      <c r="Q10" s="5" t="str">
        <f>E1</f>
        <v>Cursor</v>
      </c>
      <c r="R10" s="5">
        <f>AVERAGE(E2:E31)</f>
        <v>78.926666666666662</v>
      </c>
      <c r="S10" s="5">
        <f>COUNT(E2:E31)</f>
        <v>30</v>
      </c>
      <c r="T10" s="5">
        <f>DEVSQ(E2:E31)</f>
        <v>1.458666666666661</v>
      </c>
      <c r="AB10" s="5" t="str">
        <f>A1</f>
        <v>Traditional</v>
      </c>
      <c r="AC10" s="5" t="str">
        <f>E1</f>
        <v>Cursor</v>
      </c>
      <c r="AD10" s="5">
        <f>_xlfn.T.TEST(A2:A31,E2:E31,2,3)</f>
        <v>1.749301872111741E-86</v>
      </c>
      <c r="AE10" s="5">
        <f>ABS(AVERAGE(A2:A31)-AVERAGE(E2:E31))</f>
        <v>13.803333333333327</v>
      </c>
    </row>
    <row r="11" spans="1:31" x14ac:dyDescent="0.2">
      <c r="A11" s="5">
        <v>64.7</v>
      </c>
      <c r="B11" s="5">
        <v>78.2</v>
      </c>
      <c r="C11" s="5">
        <v>80.7</v>
      </c>
      <c r="D11" s="5">
        <v>82.4</v>
      </c>
      <c r="E11" s="5">
        <v>79.099999999999994</v>
      </c>
      <c r="G11" s="5" t="str">
        <f>D1</f>
        <v>Claude Code</v>
      </c>
      <c r="H11" s="5">
        <f>COUNT(D2:D31)</f>
        <v>30</v>
      </c>
      <c r="I11" s="5">
        <f>SUM(D2:D31)</f>
        <v>2466.4000000000005</v>
      </c>
      <c r="J11" s="5">
        <f>AVERAGE(D2:D31)</f>
        <v>82.213333333333352</v>
      </c>
      <c r="K11" s="5">
        <f>_xlfn.VAR.S(D2:D31)</f>
        <v>6.050574712643679E-2</v>
      </c>
      <c r="L11" s="5">
        <f>DEVSQ(D2:D31)</f>
        <v>1.7546666666666668</v>
      </c>
      <c r="M11" s="5">
        <f>SQRT(J17/H11)</f>
        <v>4.2474242814698686E-2</v>
      </c>
      <c r="N11" s="5">
        <f>J11-M11*_xlfn.T.INV.2T(M6,I17)</f>
        <v>82.129384709956653</v>
      </c>
      <c r="O11" s="5">
        <f>J11+M11*_xlfn.T.INV.2T(M6,I17)</f>
        <v>82.297281956710052</v>
      </c>
      <c r="Q11" s="10"/>
      <c r="R11" s="10"/>
      <c r="S11" s="10">
        <f>SUM(S6:S10)</f>
        <v>150</v>
      </c>
      <c r="T11" s="10">
        <f>SUM(T6:T10)</f>
        <v>7.8476666666666262</v>
      </c>
      <c r="U11" s="10">
        <f>S11-COUNT(S6:S10)</f>
        <v>145</v>
      </c>
      <c r="V11" s="10">
        <f>[1]!QCRIT(COUNT(S6:S10),U11,U4,2)</f>
        <v>3.9066551724137928</v>
      </c>
      <c r="AB11" s="5" t="str">
        <f>B1</f>
        <v>Windsurf</v>
      </c>
      <c r="AC11" s="5" t="str">
        <f>C1</f>
        <v>Copilot</v>
      </c>
      <c r="AD11" s="5">
        <f>_xlfn.T.TEST(B2:B31,C2:C31,2,3)</f>
        <v>3.0553748086844932E-43</v>
      </c>
      <c r="AE11" s="5">
        <f>ABS(AVERAGE(B2:B31)-AVERAGE(C2:C31))</f>
        <v>2.3866666666666703</v>
      </c>
    </row>
    <row r="12" spans="1:31" ht="16" thickBot="1" x14ac:dyDescent="0.25">
      <c r="A12" s="5">
        <v>65.5</v>
      </c>
      <c r="B12" s="5">
        <v>77.900000000000006</v>
      </c>
      <c r="C12" s="5">
        <v>79.900000000000006</v>
      </c>
      <c r="D12" s="5">
        <v>81.900000000000006</v>
      </c>
      <c r="E12" s="5">
        <v>78.599999999999994</v>
      </c>
      <c r="G12" s="5" t="str">
        <f>E1</f>
        <v>Cursor</v>
      </c>
      <c r="H12" s="5">
        <f>COUNT(E2:E31)</f>
        <v>30</v>
      </c>
      <c r="I12" s="5">
        <f>SUM(E2:E31)</f>
        <v>2367.7999999999997</v>
      </c>
      <c r="J12" s="5">
        <f>AVERAGE(E2:E31)</f>
        <v>78.926666666666662</v>
      </c>
      <c r="K12" s="5">
        <f>_xlfn.VAR.S(E2:E31)</f>
        <v>5.029885057471245E-2</v>
      </c>
      <c r="L12" s="5">
        <f>DEVSQ(E2:E31)</f>
        <v>1.458666666666661</v>
      </c>
      <c r="M12" s="5">
        <f>SQRT(J17/H12)</f>
        <v>4.2474242814698686E-2</v>
      </c>
      <c r="N12" s="5">
        <f>J12-M12*_xlfn.T.INV.2T(M6,I17)</f>
        <v>78.842718043289963</v>
      </c>
      <c r="O12" s="5">
        <f>J12+M12*_xlfn.T.INV.2T(M6,I17)</f>
        <v>79.010615290043361</v>
      </c>
      <c r="Q12" s="5" t="s">
        <v>43</v>
      </c>
      <c r="AB12" s="5" t="str">
        <f>B1</f>
        <v>Windsurf</v>
      </c>
      <c r="AC12" s="5" t="str">
        <f>D1</f>
        <v>Claude Code</v>
      </c>
      <c r="AD12" s="5">
        <f>_xlfn.T.TEST(B2:B31,D2:D31,2,3)</f>
        <v>1.5289349583370678E-56</v>
      </c>
      <c r="AE12" s="5">
        <f>ABS(AVERAGE(B2:B31)-AVERAGE(D2:D31))</f>
        <v>4.1900000000000119</v>
      </c>
    </row>
    <row r="13" spans="1:31" ht="16" thickTop="1" x14ac:dyDescent="0.2">
      <c r="A13" s="5">
        <v>65.3</v>
      </c>
      <c r="B13" s="5">
        <v>78.3</v>
      </c>
      <c r="C13" s="5">
        <v>80.8</v>
      </c>
      <c r="D13" s="5">
        <v>82.5</v>
      </c>
      <c r="E13" s="5">
        <v>79</v>
      </c>
      <c r="G13" s="10"/>
      <c r="H13" s="10"/>
      <c r="I13" s="10"/>
      <c r="J13" s="10"/>
      <c r="K13" s="10"/>
      <c r="L13" s="10"/>
      <c r="M13" s="10"/>
      <c r="N13" s="10"/>
      <c r="O13" s="10"/>
      <c r="Q13" s="2" t="s">
        <v>44</v>
      </c>
      <c r="R13" s="2" t="s">
        <v>45</v>
      </c>
      <c r="S13" s="2" t="s">
        <v>39</v>
      </c>
      <c r="T13" s="2" t="s">
        <v>46</v>
      </c>
      <c r="U13" s="2" t="s">
        <v>47</v>
      </c>
      <c r="V13" s="2" t="s">
        <v>48</v>
      </c>
      <c r="W13" s="2" t="s">
        <v>49</v>
      </c>
      <c r="X13" s="2" t="s">
        <v>50</v>
      </c>
      <c r="Y13" s="2" t="s">
        <v>51</v>
      </c>
      <c r="Z13" s="2" t="s">
        <v>52</v>
      </c>
      <c r="AB13" s="5" t="str">
        <f>B1</f>
        <v>Windsurf</v>
      </c>
      <c r="AC13" s="5" t="str">
        <f>E1</f>
        <v>Cursor</v>
      </c>
      <c r="AD13" s="5">
        <f>_xlfn.T.TEST(B2:B31,E2:E31,2,3)</f>
        <v>1.4722050774234634E-23</v>
      </c>
      <c r="AE13" s="5">
        <f>ABS(AVERAGE(B2:B31)-AVERAGE(E2:E31))</f>
        <v>0.90333333333332178</v>
      </c>
    </row>
    <row r="14" spans="1:31" ht="16" thickBot="1" x14ac:dyDescent="0.25">
      <c r="A14" s="5">
        <v>64.8</v>
      </c>
      <c r="B14" s="5">
        <v>78</v>
      </c>
      <c r="C14" s="5">
        <v>80.400000000000006</v>
      </c>
      <c r="D14" s="5">
        <v>82.3</v>
      </c>
      <c r="E14" s="5">
        <v>78.8</v>
      </c>
      <c r="G14" s="5" t="s">
        <v>12</v>
      </c>
      <c r="Q14" s="10" t="str">
        <f>Q6</f>
        <v>Traditional</v>
      </c>
      <c r="R14" s="10" t="str">
        <f>Q7</f>
        <v>Windsurf</v>
      </c>
      <c r="S14" s="10">
        <f>ABS(R6-R7)</f>
        <v>12.900000000000006</v>
      </c>
      <c r="T14" s="10">
        <f>SQRT(T11/U11/HARMEAN(S6,S7))</f>
        <v>4.2474242814698686E-2</v>
      </c>
      <c r="U14" s="10">
        <f>S14/T14</f>
        <v>303.71347774882094</v>
      </c>
      <c r="V14" s="10">
        <f>S14-T14*V$11</f>
        <v>12.734067779613603</v>
      </c>
      <c r="W14" s="10">
        <f>S14+T14*V$11</f>
        <v>13.065932220386408</v>
      </c>
      <c r="X14" s="10">
        <f>[1]!QDIST(U14,COUNT($S$6:$S$10),U$11)</f>
        <v>3.3306690738754696E-14</v>
      </c>
      <c r="Y14" s="10">
        <f>T14*V$11</f>
        <v>0.16593222038640199</v>
      </c>
      <c r="Z14" s="10">
        <f>S14*SQRT(U$11/T$11)</f>
        <v>55.450240927124185</v>
      </c>
      <c r="AB14" s="5" t="str">
        <f>C1</f>
        <v>Copilot</v>
      </c>
      <c r="AC14" s="5" t="str">
        <f>D1</f>
        <v>Claude Code</v>
      </c>
      <c r="AD14" s="5">
        <f>_xlfn.T.TEST(C2:C31,D2:D31,2,3)</f>
        <v>1.1270775894232189E-35</v>
      </c>
      <c r="AE14" s="5">
        <f>ABS(AVERAGE(C2:C31)-AVERAGE(D2:D31))</f>
        <v>1.8033333333333417</v>
      </c>
    </row>
    <row r="15" spans="1:31" ht="16" thickTop="1" x14ac:dyDescent="0.2">
      <c r="A15" s="5">
        <v>65.099999999999994</v>
      </c>
      <c r="B15" s="5">
        <v>78.2</v>
      </c>
      <c r="C15" s="5">
        <v>80.2</v>
      </c>
      <c r="D15" s="5">
        <v>82.1</v>
      </c>
      <c r="E15" s="5">
        <v>79.3</v>
      </c>
      <c r="G15" s="2" t="s">
        <v>31</v>
      </c>
      <c r="H15" s="2" t="s">
        <v>14</v>
      </c>
      <c r="I15" s="2" t="s">
        <v>15</v>
      </c>
      <c r="J15" s="2" t="s">
        <v>16</v>
      </c>
      <c r="K15" s="2" t="s">
        <v>17</v>
      </c>
      <c r="L15" s="2" t="s">
        <v>32</v>
      </c>
      <c r="M15" s="2" t="s">
        <v>33</v>
      </c>
      <c r="N15" s="2" t="s">
        <v>34</v>
      </c>
      <c r="O15" s="2" t="s">
        <v>35</v>
      </c>
      <c r="Q15" s="11" t="str">
        <f>Q6</f>
        <v>Traditional</v>
      </c>
      <c r="R15" s="11" t="str">
        <f>Q8</f>
        <v>Copilot</v>
      </c>
      <c r="S15" s="11">
        <f>ABS(R6-R8)</f>
        <v>15.286666666666676</v>
      </c>
      <c r="T15" s="11">
        <f>SQRT(T11/U11/HARMEAN(S6,S8))</f>
        <v>4.2474242814698686E-2</v>
      </c>
      <c r="U15" s="11">
        <f t="shared" ref="U15:U23" si="0">S15/T15</f>
        <v>359.90439507909377</v>
      </c>
      <c r="V15" s="11">
        <f t="shared" ref="V15:V23" si="1">S15-T15*V$11</f>
        <v>15.120734446280274</v>
      </c>
      <c r="W15" s="11">
        <f t="shared" ref="W15:W23" si="2">S15+T15*V$11</f>
        <v>15.452598887053078</v>
      </c>
      <c r="X15" s="11">
        <f>[1]!QDIST(U15,COUNT($S$6:$S$10),U$11)</f>
        <v>3.3306690738754696E-14</v>
      </c>
      <c r="Y15" s="11">
        <f t="shared" ref="Y15:Y23" si="3">T15*V$11</f>
        <v>0.16593222038640199</v>
      </c>
      <c r="Z15" s="11">
        <f t="shared" ref="Z15:Z23" si="4">S15*SQRT(U$11/T$11)</f>
        <v>65.709251910023653</v>
      </c>
      <c r="AB15" s="5" t="str">
        <f>C1</f>
        <v>Copilot</v>
      </c>
      <c r="AC15" s="5" t="str">
        <f>E1</f>
        <v>Cursor</v>
      </c>
      <c r="AD15" s="5">
        <f>_xlfn.T.TEST(C2:C31,E2:E31,2,3)</f>
        <v>5.6116474768858703E-32</v>
      </c>
      <c r="AE15" s="5">
        <f>ABS(AVERAGE(C2:C31)-AVERAGE(E2:E31))</f>
        <v>1.4833333333333485</v>
      </c>
    </row>
    <row r="16" spans="1:31" x14ac:dyDescent="0.2">
      <c r="A16" s="5">
        <v>65.2</v>
      </c>
      <c r="B16" s="5">
        <v>77.8</v>
      </c>
      <c r="C16" s="5">
        <v>80.5</v>
      </c>
      <c r="D16" s="5">
        <v>82.4</v>
      </c>
      <c r="E16" s="5">
        <v>78.900000000000006</v>
      </c>
      <c r="G16" s="5" t="s">
        <v>20</v>
      </c>
      <c r="H16" s="5">
        <f>H18-H17</f>
        <v>5538.090266666667</v>
      </c>
      <c r="I16" s="5">
        <f>COUNTA(G8:G12)-1</f>
        <v>4</v>
      </c>
      <c r="J16" s="5">
        <f>H16/I16</f>
        <v>1384.5225666666668</v>
      </c>
      <c r="K16" s="5">
        <f>J16/J17</f>
        <v>25581.587584420133</v>
      </c>
      <c r="L16" s="5">
        <f>_xlfn.F.DIST.RT(K16,I16,I17)</f>
        <v>1.9778010517914851E-205</v>
      </c>
      <c r="M16" s="5">
        <f>H16/H18</f>
        <v>0.99858497034027394</v>
      </c>
      <c r="N16" s="5">
        <f>SQRT(DEVSQ(J8:J12)/(J17*I16))</f>
        <v>29.201362744696333</v>
      </c>
      <c r="O16" s="5">
        <f>(H18-I18*J17)/(H18+J17)</f>
        <v>0.99853619049913755</v>
      </c>
      <c r="Q16" s="11" t="str">
        <f>Q6</f>
        <v>Traditional</v>
      </c>
      <c r="R16" s="11" t="str">
        <f>Q9</f>
        <v>Claude Code</v>
      </c>
      <c r="S16" s="11">
        <f>ABS(R6-R9)</f>
        <v>17.090000000000018</v>
      </c>
      <c r="T16" s="11">
        <f>SQRT(T11/U11/HARMEAN(S6,S9))</f>
        <v>4.2474242814698686E-2</v>
      </c>
      <c r="U16" s="11">
        <f t="shared" si="0"/>
        <v>402.36149881607383</v>
      </c>
      <c r="V16" s="11">
        <f t="shared" si="1"/>
        <v>16.924067779613615</v>
      </c>
      <c r="W16" s="11">
        <f t="shared" si="2"/>
        <v>17.25593222038642</v>
      </c>
      <c r="X16" s="11">
        <f>[1]!QDIST(U16,COUNT($S$6:$S$10),U$11)</f>
        <v>3.3306690738754696E-14</v>
      </c>
      <c r="Y16" s="11">
        <f t="shared" si="3"/>
        <v>0.16593222038640199</v>
      </c>
      <c r="Z16" s="11">
        <f t="shared" si="4"/>
        <v>73.460823057717278</v>
      </c>
      <c r="AB16" s="6" t="str">
        <f>D1</f>
        <v>Claude Code</v>
      </c>
      <c r="AC16" s="6" t="str">
        <f>E1</f>
        <v>Cursor</v>
      </c>
      <c r="AD16" s="6">
        <f>_xlfn.T.TEST(D2:D31,E2:E31,2,3)</f>
        <v>5.1788724586284636E-51</v>
      </c>
      <c r="AE16" s="6">
        <f>ABS(AVERAGE(D2:D31)-AVERAGE(E2:E31))</f>
        <v>3.2866666666666902</v>
      </c>
    </row>
    <row r="17" spans="1:26" x14ac:dyDescent="0.2">
      <c r="A17" s="5">
        <v>64.900000000000006</v>
      </c>
      <c r="B17" s="5">
        <v>78.3</v>
      </c>
      <c r="C17" s="5">
        <v>80.599999999999994</v>
      </c>
      <c r="D17" s="5">
        <v>82.3</v>
      </c>
      <c r="E17" s="5">
        <v>79.099999999999994</v>
      </c>
      <c r="G17" s="5" t="s">
        <v>21</v>
      </c>
      <c r="H17" s="5">
        <f>SUM(L8:L12)</f>
        <v>7.8476666666666262</v>
      </c>
      <c r="I17" s="5">
        <f>I18-I16</f>
        <v>145</v>
      </c>
      <c r="J17" s="5">
        <f>H17/I17</f>
        <v>5.4121839080459491E-2</v>
      </c>
      <c r="Q17" s="11" t="str">
        <f>Q6</f>
        <v>Traditional</v>
      </c>
      <c r="R17" s="11" t="str">
        <f>Q10</f>
        <v>Cursor</v>
      </c>
      <c r="S17" s="11">
        <f>ABS(R6-R10)</f>
        <v>13.803333333333327</v>
      </c>
      <c r="T17" s="11">
        <f>SQRT(T11/U11/HARMEAN(S6,S10))</f>
        <v>4.2474242814698686E-2</v>
      </c>
      <c r="U17" s="11">
        <f t="shared" si="0"/>
        <v>324.98126908472</v>
      </c>
      <c r="V17" s="11">
        <f t="shared" si="1"/>
        <v>13.637401112946925</v>
      </c>
      <c r="W17" s="11">
        <f t="shared" si="2"/>
        <v>13.96926555371973</v>
      </c>
      <c r="X17" s="11">
        <f>[1]!QDIST(U17,COUNT($S$6:$S$10),U$11)</f>
        <v>3.3306690738754696E-14</v>
      </c>
      <c r="Y17" s="11">
        <f t="shared" si="3"/>
        <v>0.16593222038640199</v>
      </c>
      <c r="Z17" s="11">
        <f t="shared" si="4"/>
        <v>59.333190614785799</v>
      </c>
    </row>
    <row r="18" spans="1:26" x14ac:dyDescent="0.2">
      <c r="A18" s="5">
        <v>65.400000000000006</v>
      </c>
      <c r="B18" s="5">
        <v>78.099999999999994</v>
      </c>
      <c r="C18" s="5">
        <v>80.099999999999994</v>
      </c>
      <c r="D18" s="5">
        <v>82.5</v>
      </c>
      <c r="E18" s="5">
        <v>79.2</v>
      </c>
      <c r="G18" s="6" t="s">
        <v>22</v>
      </c>
      <c r="H18" s="6">
        <f>DEVSQ(A2:E31)</f>
        <v>5545.9379333333336</v>
      </c>
      <c r="I18" s="6">
        <f>COUNT(A2:E31)-1</f>
        <v>149</v>
      </c>
      <c r="J18" s="6">
        <f>H18/I18</f>
        <v>37.221059955257275</v>
      </c>
      <c r="K18" s="6"/>
      <c r="L18" s="6"/>
      <c r="M18" s="6"/>
      <c r="N18" s="6"/>
      <c r="O18" s="6"/>
      <c r="Q18" s="11" t="str">
        <f>Q7</f>
        <v>Windsurf</v>
      </c>
      <c r="R18" s="11" t="str">
        <f>Q8</f>
        <v>Copilot</v>
      </c>
      <c r="S18" s="11">
        <f>ABS(R7-R8)</f>
        <v>2.3866666666666703</v>
      </c>
      <c r="T18" s="11">
        <f>SQRT(T11/U11/HARMEAN(S7,S8))</f>
        <v>4.2474242814698686E-2</v>
      </c>
      <c r="U18" s="11">
        <f t="shared" si="0"/>
        <v>56.190917330272868</v>
      </c>
      <c r="V18" s="11">
        <f t="shared" si="1"/>
        <v>2.2207344462802681</v>
      </c>
      <c r="W18" s="11">
        <f t="shared" si="2"/>
        <v>2.5525988870530725</v>
      </c>
      <c r="X18" s="11">
        <f>[1]!QDIST(U18,COUNT($S$6:$S$10),U$11)</f>
        <v>3.3306690738754696E-14</v>
      </c>
      <c r="Y18" s="11">
        <f t="shared" si="3"/>
        <v>0.16593222038640199</v>
      </c>
      <c r="Z18" s="11">
        <f t="shared" si="4"/>
        <v>10.259010982899472</v>
      </c>
    </row>
    <row r="19" spans="1:26" x14ac:dyDescent="0.2">
      <c r="A19" s="5">
        <v>65.3</v>
      </c>
      <c r="B19" s="5">
        <v>77.900000000000006</v>
      </c>
      <c r="C19" s="5">
        <v>80.3</v>
      </c>
      <c r="D19" s="5">
        <v>82</v>
      </c>
      <c r="E19" s="5">
        <v>78.8</v>
      </c>
      <c r="Q19" s="11" t="str">
        <f>Q7</f>
        <v>Windsurf</v>
      </c>
      <c r="R19" s="11" t="str">
        <f>Q9</f>
        <v>Claude Code</v>
      </c>
      <c r="S19" s="11">
        <f>ABS(R7-R9)</f>
        <v>4.1900000000000119</v>
      </c>
      <c r="T19" s="11">
        <f>SQRT(T11/U11/HARMEAN(S7,S9))</f>
        <v>4.2474242814698686E-2</v>
      </c>
      <c r="U19" s="11">
        <f t="shared" si="0"/>
        <v>98.648021067252927</v>
      </c>
      <c r="V19" s="11">
        <f t="shared" si="1"/>
        <v>4.0240677796136097</v>
      </c>
      <c r="W19" s="11">
        <f t="shared" si="2"/>
        <v>4.3559322203864141</v>
      </c>
      <c r="X19" s="11">
        <f>[1]!QDIST(U19,COUNT($S$6:$S$10),U$11)</f>
        <v>3.3306690738754696E-14</v>
      </c>
      <c r="Y19" s="11">
        <f t="shared" si="3"/>
        <v>0.16593222038640199</v>
      </c>
      <c r="Z19" s="11">
        <f t="shared" si="4"/>
        <v>18.010582130593093</v>
      </c>
    </row>
    <row r="20" spans="1:26" x14ac:dyDescent="0.2">
      <c r="A20" s="5">
        <v>65.099999999999994</v>
      </c>
      <c r="B20" s="5">
        <v>78.2</v>
      </c>
      <c r="C20" s="5">
        <v>80.400000000000006</v>
      </c>
      <c r="D20" s="5">
        <v>82.4</v>
      </c>
      <c r="E20" s="5">
        <v>79</v>
      </c>
      <c r="Q20" s="11" t="str">
        <f>Q7</f>
        <v>Windsurf</v>
      </c>
      <c r="R20" s="11" t="str">
        <f>Q10</f>
        <v>Cursor</v>
      </c>
      <c r="S20" s="11">
        <f>ABS(R7-R10)</f>
        <v>0.90333333333332178</v>
      </c>
      <c r="T20" s="11">
        <f>SQRT(T11/U11/HARMEAN(S7,S10))</f>
        <v>4.2474242814698686E-2</v>
      </c>
      <c r="U20" s="11">
        <f t="shared" si="0"/>
        <v>21.267791335899062</v>
      </c>
      <c r="V20" s="11">
        <f t="shared" si="1"/>
        <v>0.73740111294691979</v>
      </c>
      <c r="W20" s="11">
        <f t="shared" si="2"/>
        <v>1.0692655537197238</v>
      </c>
      <c r="X20" s="11">
        <f>[1]!QDIST(U20,COUNT($S$6:$S$10),U$11)</f>
        <v>3.3306690738754696E-14</v>
      </c>
      <c r="Y20" s="11">
        <f t="shared" si="3"/>
        <v>0.16593222038640199</v>
      </c>
      <c r="Z20" s="11">
        <f t="shared" si="4"/>
        <v>3.8829496876616165</v>
      </c>
    </row>
    <row r="21" spans="1:26" x14ac:dyDescent="0.2">
      <c r="A21" s="5">
        <v>64.7</v>
      </c>
      <c r="B21" s="5">
        <v>78</v>
      </c>
      <c r="C21" s="5">
        <v>80.2</v>
      </c>
      <c r="D21" s="5">
        <v>81.900000000000006</v>
      </c>
      <c r="E21" s="5">
        <v>78.599999999999994</v>
      </c>
      <c r="Q21" s="11" t="str">
        <f>Q8</f>
        <v>Copilot</v>
      </c>
      <c r="R21" s="11" t="str">
        <f>Q9</f>
        <v>Claude Code</v>
      </c>
      <c r="S21" s="11">
        <f>ABS(R8-R9)</f>
        <v>1.8033333333333417</v>
      </c>
      <c r="T21" s="11">
        <f>SQRT(T11/U11/HARMEAN(S8,S9))</f>
        <v>4.2474242814698686E-2</v>
      </c>
      <c r="U21" s="11">
        <f t="shared" si="0"/>
        <v>42.457103736980052</v>
      </c>
      <c r="V21" s="11">
        <f t="shared" si="1"/>
        <v>1.6374011129469397</v>
      </c>
      <c r="W21" s="11">
        <f t="shared" si="2"/>
        <v>1.9692655537197437</v>
      </c>
      <c r="X21" s="11">
        <f>[1]!QDIST(U21,COUNT($S$6:$S$10),U$11)</f>
        <v>3.3306690738754696E-14</v>
      </c>
      <c r="Y21" s="11">
        <f t="shared" si="3"/>
        <v>0.16593222038640199</v>
      </c>
      <c r="Z21" s="11">
        <f t="shared" si="4"/>
        <v>7.7515711476936202</v>
      </c>
    </row>
    <row r="22" spans="1:26" x14ac:dyDescent="0.2">
      <c r="A22" s="5">
        <v>65.5</v>
      </c>
      <c r="B22" s="5">
        <v>77.900000000000006</v>
      </c>
      <c r="C22" s="5">
        <v>80.8</v>
      </c>
      <c r="D22" s="5">
        <v>82.3</v>
      </c>
      <c r="E22" s="5">
        <v>78.900000000000006</v>
      </c>
      <c r="Q22" s="11" t="str">
        <f>Q8</f>
        <v>Copilot</v>
      </c>
      <c r="R22" s="11" t="str">
        <f>Q10</f>
        <v>Cursor</v>
      </c>
      <c r="S22" s="11">
        <f>ABS(R8-R10)</f>
        <v>1.4833333333333485</v>
      </c>
      <c r="T22" s="11">
        <f>SQRT(T11/U11/HARMEAN(S8,S10))</f>
        <v>4.2474242814698686E-2</v>
      </c>
      <c r="U22" s="11">
        <f t="shared" si="0"/>
        <v>34.923125994373805</v>
      </c>
      <c r="V22" s="11">
        <f t="shared" si="1"/>
        <v>1.3174011129469465</v>
      </c>
      <c r="W22" s="11">
        <f t="shared" si="2"/>
        <v>1.6492655537197505</v>
      </c>
      <c r="X22" s="11">
        <f>[1]!QDIST(U22,COUNT($S$6:$S$10),U$11)</f>
        <v>3.3306690738754696E-14</v>
      </c>
      <c r="Y22" s="11">
        <f t="shared" si="3"/>
        <v>0.16593222038640199</v>
      </c>
      <c r="Z22" s="11">
        <f t="shared" si="4"/>
        <v>6.3760612952378564</v>
      </c>
    </row>
    <row r="23" spans="1:26" x14ac:dyDescent="0.2">
      <c r="A23" s="5">
        <v>65.2</v>
      </c>
      <c r="B23" s="5">
        <v>78.099999999999994</v>
      </c>
      <c r="C23" s="5">
        <v>80.3</v>
      </c>
      <c r="D23" s="5">
        <v>82.2</v>
      </c>
      <c r="E23" s="5">
        <v>79.2</v>
      </c>
      <c r="Q23" s="6" t="str">
        <f>Q9</f>
        <v>Claude Code</v>
      </c>
      <c r="R23" s="6" t="str">
        <f>Q10</f>
        <v>Cursor</v>
      </c>
      <c r="S23" s="6">
        <f>ABS(R9-R10)</f>
        <v>3.2866666666666902</v>
      </c>
      <c r="T23" s="6">
        <f>SQRT(T11/U11/HARMEAN(S9,S10))</f>
        <v>4.2474242814698686E-2</v>
      </c>
      <c r="U23" s="6">
        <f t="shared" si="0"/>
        <v>77.38022973135385</v>
      </c>
      <c r="V23" s="6">
        <f t="shared" si="1"/>
        <v>3.120734446280288</v>
      </c>
      <c r="W23" s="6">
        <f t="shared" si="2"/>
        <v>3.4525988870530924</v>
      </c>
      <c r="X23" s="6">
        <f>[1]!QDIST(U23,COUNT($S$6:$S$10),U$11)</f>
        <v>3.3306690738754696E-14</v>
      </c>
      <c r="Y23" s="6">
        <f t="shared" si="3"/>
        <v>0.16593222038640199</v>
      </c>
      <c r="Z23" s="6">
        <f t="shared" si="4"/>
        <v>14.127632442931477</v>
      </c>
    </row>
    <row r="24" spans="1:26" x14ac:dyDescent="0.2">
      <c r="A24" s="5">
        <v>65</v>
      </c>
      <c r="B24" s="5">
        <v>78</v>
      </c>
      <c r="C24" s="5">
        <v>80.400000000000006</v>
      </c>
      <c r="D24" s="5">
        <v>82.1</v>
      </c>
      <c r="E24" s="5">
        <v>78.8</v>
      </c>
    </row>
    <row r="25" spans="1:26" x14ac:dyDescent="0.2">
      <c r="A25" s="5">
        <v>64.8</v>
      </c>
      <c r="B25" s="5">
        <v>78.3</v>
      </c>
      <c r="C25" s="5">
        <v>80.599999999999994</v>
      </c>
      <c r="D25" s="5">
        <v>82.4</v>
      </c>
      <c r="E25" s="5">
        <v>79.099999999999994</v>
      </c>
    </row>
    <row r="26" spans="1:26" x14ac:dyDescent="0.2">
      <c r="A26" s="5">
        <v>65.3</v>
      </c>
      <c r="B26" s="5">
        <v>78.2</v>
      </c>
      <c r="C26" s="5">
        <v>80.2</v>
      </c>
      <c r="D26" s="5">
        <v>81.8</v>
      </c>
      <c r="E26" s="5">
        <v>78.7</v>
      </c>
    </row>
    <row r="27" spans="1:26" x14ac:dyDescent="0.2">
      <c r="A27" s="5">
        <v>65</v>
      </c>
      <c r="B27" s="5">
        <v>77.900000000000006</v>
      </c>
      <c r="C27" s="5">
        <v>80.7</v>
      </c>
      <c r="D27" s="5">
        <v>82.3</v>
      </c>
      <c r="E27" s="5">
        <v>78.900000000000006</v>
      </c>
    </row>
    <row r="28" spans="1:26" x14ac:dyDescent="0.2">
      <c r="A28" s="5">
        <v>64.900000000000006</v>
      </c>
      <c r="B28" s="5">
        <v>78</v>
      </c>
      <c r="C28" s="5">
        <v>80.5</v>
      </c>
      <c r="D28" s="5">
        <v>82.5</v>
      </c>
      <c r="E28" s="5">
        <v>79</v>
      </c>
    </row>
    <row r="29" spans="1:26" x14ac:dyDescent="0.2">
      <c r="A29" s="5">
        <v>65.099999999999994</v>
      </c>
      <c r="B29" s="5">
        <v>77.8</v>
      </c>
      <c r="C29" s="5">
        <v>80.3</v>
      </c>
      <c r="D29" s="5">
        <v>82.2</v>
      </c>
      <c r="E29" s="5">
        <v>79.2</v>
      </c>
    </row>
    <row r="30" spans="1:26" x14ac:dyDescent="0.2">
      <c r="A30" s="5">
        <v>65.400000000000006</v>
      </c>
      <c r="B30" s="5">
        <v>78.099999999999994</v>
      </c>
      <c r="C30" s="5">
        <v>80.400000000000006</v>
      </c>
      <c r="D30" s="5">
        <v>82.4</v>
      </c>
      <c r="E30" s="5">
        <v>78.8</v>
      </c>
    </row>
    <row r="31" spans="1:26" x14ac:dyDescent="0.2">
      <c r="A31" s="5">
        <v>65.2</v>
      </c>
      <c r="B31" s="5">
        <v>78</v>
      </c>
      <c r="C31" s="5">
        <v>80.599999999999994</v>
      </c>
      <c r="D31" s="5">
        <v>82.3</v>
      </c>
      <c r="E31" s="5">
        <v>79.099999999999994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EE78E-49AB-CC46-AE2D-9D436DFCAAFA}">
  <dimension ref="A1:AL48"/>
  <sheetViews>
    <sheetView topLeftCell="AA1" workbookViewId="0">
      <selection sqref="A1:E31"/>
    </sheetView>
  </sheetViews>
  <sheetFormatPr baseColWidth="10" defaultRowHeight="15" x14ac:dyDescent="0.2"/>
  <cols>
    <col min="1" max="1" width="8.1640625" bestFit="1" customWidth="1"/>
    <col min="2" max="2" width="9.5" bestFit="1" customWidth="1"/>
    <col min="3" max="3" width="6.83203125" bestFit="1" customWidth="1"/>
    <col min="5" max="5" width="6.1640625" bestFit="1" customWidth="1"/>
    <col min="8" max="8" width="17.1640625" bestFit="1" customWidth="1"/>
    <col min="18" max="18" width="16.5" bestFit="1" customWidth="1"/>
    <col min="35" max="35" width="20.5" bestFit="1" customWidth="1"/>
    <col min="36" max="36" width="8.6640625" bestFit="1" customWidth="1"/>
    <col min="37" max="37" width="6.6640625" bestFit="1" customWidth="1"/>
    <col min="38" max="38" width="10" bestFit="1" customWidth="1"/>
  </cols>
  <sheetData>
    <row r="1" spans="1:38" x14ac:dyDescent="0.2">
      <c r="A1" s="9" t="s">
        <v>60</v>
      </c>
      <c r="B1" s="9" t="s">
        <v>0</v>
      </c>
      <c r="C1" s="9" t="s">
        <v>2</v>
      </c>
      <c r="D1" s="9" t="s">
        <v>3</v>
      </c>
      <c r="E1" s="9" t="s">
        <v>4</v>
      </c>
    </row>
    <row r="2" spans="1:38" x14ac:dyDescent="0.2">
      <c r="A2" s="5">
        <v>15</v>
      </c>
      <c r="B2" s="5">
        <v>9</v>
      </c>
      <c r="C2" s="5">
        <v>16</v>
      </c>
      <c r="D2" s="5">
        <v>16</v>
      </c>
      <c r="E2" s="5">
        <v>15</v>
      </c>
    </row>
    <row r="3" spans="1:38" ht="16" thickBot="1" x14ac:dyDescent="0.25">
      <c r="A3" s="5">
        <v>15</v>
      </c>
      <c r="B3" s="5">
        <v>9</v>
      </c>
      <c r="C3" s="5">
        <v>16</v>
      </c>
      <c r="D3" s="5">
        <v>16</v>
      </c>
      <c r="E3" s="5">
        <v>16</v>
      </c>
      <c r="H3" t="s">
        <v>23</v>
      </c>
      <c r="R3" t="s">
        <v>36</v>
      </c>
      <c r="U3" t="s">
        <v>37</v>
      </c>
      <c r="V3">
        <v>0.05</v>
      </c>
      <c r="AC3" t="s">
        <v>53</v>
      </c>
    </row>
    <row r="4" spans="1:38" ht="17" thickTop="1" thickBot="1" x14ac:dyDescent="0.25">
      <c r="A4" s="5">
        <v>14</v>
      </c>
      <c r="B4" s="5">
        <v>9</v>
      </c>
      <c r="C4" s="5">
        <v>16</v>
      </c>
      <c r="D4" s="5">
        <v>14</v>
      </c>
      <c r="E4" s="5">
        <v>15</v>
      </c>
      <c r="R4" s="2" t="s">
        <v>38</v>
      </c>
      <c r="S4" s="2" t="s">
        <v>39</v>
      </c>
      <c r="T4" s="2" t="s">
        <v>40</v>
      </c>
      <c r="U4" s="2" t="s">
        <v>41</v>
      </c>
      <c r="V4" s="2" t="s">
        <v>15</v>
      </c>
      <c r="W4" s="2" t="s">
        <v>42</v>
      </c>
      <c r="AI4" s="9" t="s">
        <v>61</v>
      </c>
      <c r="AJ4" s="9" t="s">
        <v>62</v>
      </c>
      <c r="AK4" s="9" t="s">
        <v>91</v>
      </c>
      <c r="AL4" s="9" t="s">
        <v>64</v>
      </c>
    </row>
    <row r="5" spans="1:38" ht="17" thickTop="1" thickBot="1" x14ac:dyDescent="0.25">
      <c r="A5" s="5">
        <v>15</v>
      </c>
      <c r="B5" s="5">
        <v>8</v>
      </c>
      <c r="C5" s="5">
        <v>16</v>
      </c>
      <c r="D5" s="5">
        <v>16</v>
      </c>
      <c r="E5" s="5">
        <v>15</v>
      </c>
      <c r="H5" t="s">
        <v>24</v>
      </c>
      <c r="M5" t="s">
        <v>25</v>
      </c>
      <c r="N5">
        <v>0.05</v>
      </c>
      <c r="R5" t="str">
        <f>A1</f>
        <v>Windsurf</v>
      </c>
      <c r="S5">
        <f>AVERAGE(A2:A31)</f>
        <v>14.733333333333333</v>
      </c>
      <c r="T5">
        <f>COUNT(A2:A31)</f>
        <v>30</v>
      </c>
      <c r="U5">
        <f>DEVSQ(A2:A31)</f>
        <v>7.8666666666666671</v>
      </c>
      <c r="AC5" s="2" t="s">
        <v>44</v>
      </c>
      <c r="AD5" s="2" t="s">
        <v>45</v>
      </c>
      <c r="AE5" s="2" t="s">
        <v>50</v>
      </c>
      <c r="AF5" s="2" t="s">
        <v>39</v>
      </c>
      <c r="AI5" s="5" t="s">
        <v>65</v>
      </c>
      <c r="AJ5" s="5" t="s">
        <v>92</v>
      </c>
      <c r="AK5" s="5" t="s">
        <v>67</v>
      </c>
      <c r="AL5" s="5" t="s">
        <v>68</v>
      </c>
    </row>
    <row r="6" spans="1:38" ht="16" thickTop="1" x14ac:dyDescent="0.2">
      <c r="A6" s="5">
        <v>15</v>
      </c>
      <c r="B6" s="5">
        <v>9</v>
      </c>
      <c r="C6" s="5">
        <v>15</v>
      </c>
      <c r="D6" s="5">
        <v>16</v>
      </c>
      <c r="E6" s="5">
        <v>15</v>
      </c>
      <c r="H6" s="2" t="s">
        <v>26</v>
      </c>
      <c r="I6" s="2" t="s">
        <v>8</v>
      </c>
      <c r="J6" s="2" t="s">
        <v>9</v>
      </c>
      <c r="K6" s="2" t="s">
        <v>27</v>
      </c>
      <c r="L6" s="2" t="s">
        <v>11</v>
      </c>
      <c r="M6" s="2" t="s">
        <v>14</v>
      </c>
      <c r="N6" s="2" t="s">
        <v>28</v>
      </c>
      <c r="O6" s="2" t="s">
        <v>29</v>
      </c>
      <c r="P6" s="2" t="s">
        <v>30</v>
      </c>
      <c r="R6" t="str">
        <f>B1</f>
        <v>Traditional</v>
      </c>
      <c r="S6">
        <f>AVERAGE(B2:B31)</f>
        <v>8.6</v>
      </c>
      <c r="T6">
        <f>COUNT(B2:B31)</f>
        <v>30</v>
      </c>
      <c r="U6">
        <f>DEVSQ(B2:B31)</f>
        <v>7.1999999999999975</v>
      </c>
      <c r="AC6" t="str">
        <f>A1</f>
        <v>Windsurf</v>
      </c>
      <c r="AD6" t="str">
        <f>B1</f>
        <v>Traditional</v>
      </c>
      <c r="AE6">
        <f>_xlfn.T.TEST(A2:A31,B2:B31,2,3)</f>
        <v>1.3419290028085718E-47</v>
      </c>
      <c r="AF6">
        <f>ABS(AVERAGE(A2:A31)-AVERAGE(B2:B31))</f>
        <v>6.1333333333333329</v>
      </c>
      <c r="AI6" s="5" t="s">
        <v>69</v>
      </c>
      <c r="AJ6" s="5" t="s">
        <v>58</v>
      </c>
      <c r="AK6" s="5" t="s">
        <v>67</v>
      </c>
      <c r="AL6" s="5" t="s">
        <v>68</v>
      </c>
    </row>
    <row r="7" spans="1:38" x14ac:dyDescent="0.2">
      <c r="A7" s="5">
        <v>15</v>
      </c>
      <c r="B7" s="5">
        <v>9</v>
      </c>
      <c r="C7" s="5">
        <v>16</v>
      </c>
      <c r="D7" s="5">
        <v>17</v>
      </c>
      <c r="E7" s="5">
        <v>14</v>
      </c>
      <c r="H7" t="str">
        <f>A1</f>
        <v>Windsurf</v>
      </c>
      <c r="I7">
        <f>COUNT(A2:A31)</f>
        <v>30</v>
      </c>
      <c r="J7">
        <f>SUM(A2:A31)</f>
        <v>442</v>
      </c>
      <c r="K7">
        <f>AVERAGE(A2:A31)</f>
        <v>14.733333333333333</v>
      </c>
      <c r="L7">
        <f>_xlfn.VAR.S(A2:A31)</f>
        <v>0.27126436781609198</v>
      </c>
      <c r="M7">
        <f>DEVSQ(A2:A31)</f>
        <v>7.8666666666666671</v>
      </c>
      <c r="N7">
        <f>SQRT(K16/I7)</f>
        <v>0.14421142418650607</v>
      </c>
      <c r="O7">
        <f>K7-N7*_xlfn.T.INV.2T(N5,J16)</f>
        <v>14.448305284959002</v>
      </c>
      <c r="P7">
        <f>K7+N7*_xlfn.T.INV.2T(N5,J16)</f>
        <v>15.018361381707663</v>
      </c>
      <c r="R7" t="str">
        <f>C1</f>
        <v>Copilot</v>
      </c>
      <c r="S7">
        <f>AVERAGE(C2:C31)</f>
        <v>15.566666666666666</v>
      </c>
      <c r="T7">
        <f>COUNT(C2:C31)</f>
        <v>30</v>
      </c>
      <c r="U7">
        <f>DEVSQ(C2:C31)</f>
        <v>11.366666666666674</v>
      </c>
      <c r="AC7" t="str">
        <f>A1</f>
        <v>Windsurf</v>
      </c>
      <c r="AD7" t="str">
        <f>C1</f>
        <v>Copilot</v>
      </c>
      <c r="AE7">
        <f>_xlfn.T.TEST(A2:A31,C2:C31,2,3)</f>
        <v>6.5774139193147067E-7</v>
      </c>
      <c r="AF7">
        <f>ABS(AVERAGE(A2:A31)-AVERAGE(C2:C31))</f>
        <v>0.83333333333333393</v>
      </c>
      <c r="AI7" s="5" t="s">
        <v>71</v>
      </c>
      <c r="AJ7" s="5" t="s">
        <v>93</v>
      </c>
      <c r="AK7" s="5" t="s">
        <v>67</v>
      </c>
      <c r="AL7" s="5" t="s">
        <v>68</v>
      </c>
    </row>
    <row r="8" spans="1:38" x14ac:dyDescent="0.2">
      <c r="A8" s="5">
        <v>14</v>
      </c>
      <c r="B8" s="5">
        <v>8</v>
      </c>
      <c r="C8" s="5">
        <v>16</v>
      </c>
      <c r="D8" s="5">
        <v>16</v>
      </c>
      <c r="E8" s="5">
        <v>15</v>
      </c>
      <c r="H8" t="str">
        <f>B1</f>
        <v>Traditional</v>
      </c>
      <c r="I8">
        <f>COUNT(B2:B31)</f>
        <v>30</v>
      </c>
      <c r="J8">
        <f>SUM(B2:B31)</f>
        <v>258</v>
      </c>
      <c r="K8">
        <f>AVERAGE(B2:B31)</f>
        <v>8.6</v>
      </c>
      <c r="L8">
        <f>_xlfn.VAR.S(B2:B31)</f>
        <v>0.24827586206896543</v>
      </c>
      <c r="M8">
        <f>DEVSQ(B2:B31)</f>
        <v>7.1999999999999975</v>
      </c>
      <c r="N8">
        <f>SQRT(K16/I8)</f>
        <v>0.14421142418650607</v>
      </c>
      <c r="O8">
        <f>K8-N8*_xlfn.T.INV.2T(N5,J16)</f>
        <v>8.3149719516256688</v>
      </c>
      <c r="P8">
        <f>K8+N8*_xlfn.T.INV.2T(N5,J16)</f>
        <v>8.8850280483743305</v>
      </c>
      <c r="R8" t="str">
        <f>D1</f>
        <v>Claude Code</v>
      </c>
      <c r="S8">
        <f>AVERAGE(D2:D31)</f>
        <v>15.166666666666666</v>
      </c>
      <c r="T8">
        <f>COUNT(D2:D31)</f>
        <v>30</v>
      </c>
      <c r="U8">
        <f>DEVSQ(D2:D31)</f>
        <v>36.166666666666657</v>
      </c>
      <c r="AC8" t="str">
        <f>A1</f>
        <v>Windsurf</v>
      </c>
      <c r="AD8" t="str">
        <f>D1</f>
        <v>Claude Code</v>
      </c>
      <c r="AE8">
        <f>_xlfn.T.TEST(A2:A31,D2:D31,2,3)</f>
        <v>6.1029996348435013E-2</v>
      </c>
      <c r="AF8">
        <f>ABS(AVERAGE(A2:A31)-AVERAGE(D2:D31))</f>
        <v>0.43333333333333357</v>
      </c>
      <c r="AI8" s="5" t="s">
        <v>73</v>
      </c>
      <c r="AJ8" s="5" t="s">
        <v>59</v>
      </c>
      <c r="AK8" s="5" t="s">
        <v>67</v>
      </c>
      <c r="AL8" s="5" t="s">
        <v>68</v>
      </c>
    </row>
    <row r="9" spans="1:38" x14ac:dyDescent="0.2">
      <c r="A9" s="5">
        <v>15</v>
      </c>
      <c r="B9" s="5">
        <v>9</v>
      </c>
      <c r="C9" s="5">
        <v>14</v>
      </c>
      <c r="D9" s="5">
        <v>14</v>
      </c>
      <c r="E9" s="5">
        <v>15</v>
      </c>
      <c r="H9" t="str">
        <f>C1</f>
        <v>Copilot</v>
      </c>
      <c r="I9">
        <f>COUNT(C2:C31)</f>
        <v>30</v>
      </c>
      <c r="J9">
        <f>SUM(C2:C31)</f>
        <v>467</v>
      </c>
      <c r="K9">
        <f>AVERAGE(C2:C31)</f>
        <v>15.566666666666666</v>
      </c>
      <c r="L9">
        <f>_xlfn.VAR.S(C2:C31)</f>
        <v>0.39195402298850601</v>
      </c>
      <c r="M9">
        <f>DEVSQ(C2:C31)</f>
        <v>11.366666666666674</v>
      </c>
      <c r="N9">
        <f>SQRT(K16/I9)</f>
        <v>0.14421142418650607</v>
      </c>
      <c r="O9">
        <f>K9-N9*_xlfn.T.INV.2T(N5,J16)</f>
        <v>15.281638618292336</v>
      </c>
      <c r="P9">
        <f>K9+N9*_xlfn.T.INV.2T(N5,J16)</f>
        <v>15.851694715040997</v>
      </c>
      <c r="R9" t="str">
        <f>E1</f>
        <v>Cursor</v>
      </c>
      <c r="S9">
        <f>AVERAGE(E2:E31)</f>
        <v>15.066666666666666</v>
      </c>
      <c r="T9">
        <f>COUNT(E2:E31)</f>
        <v>30</v>
      </c>
      <c r="U9">
        <f>DEVSQ(E2:E31)</f>
        <v>27.866666666666681</v>
      </c>
      <c r="AC9" t="str">
        <f>A1</f>
        <v>Windsurf</v>
      </c>
      <c r="AD9" t="str">
        <f>E1</f>
        <v>Cursor</v>
      </c>
      <c r="AE9">
        <f>_xlfn.T.TEST(A2:A31,E2:E31,2,3)</f>
        <v>0.10712031085614186</v>
      </c>
      <c r="AF9">
        <f>ABS(AVERAGE(A2:A31)-AVERAGE(E2:E31))</f>
        <v>0.33333333333333393</v>
      </c>
      <c r="AI9" s="5" t="s">
        <v>75</v>
      </c>
      <c r="AJ9" s="5" t="s">
        <v>94</v>
      </c>
      <c r="AK9" s="5" t="s">
        <v>67</v>
      </c>
      <c r="AL9" s="5" t="s">
        <v>68</v>
      </c>
    </row>
    <row r="10" spans="1:38" x14ac:dyDescent="0.2">
      <c r="A10" s="5">
        <v>15</v>
      </c>
      <c r="B10" s="5">
        <v>8</v>
      </c>
      <c r="C10" s="5">
        <v>15</v>
      </c>
      <c r="D10" s="5">
        <v>16</v>
      </c>
      <c r="E10" s="5">
        <v>13</v>
      </c>
      <c r="H10" t="str">
        <f>D1</f>
        <v>Claude Code</v>
      </c>
      <c r="I10">
        <f>COUNT(D2:D31)</f>
        <v>30</v>
      </c>
      <c r="J10">
        <f>SUM(D2:D31)</f>
        <v>455</v>
      </c>
      <c r="K10">
        <f>AVERAGE(D2:D31)</f>
        <v>15.166666666666666</v>
      </c>
      <c r="L10">
        <f>_xlfn.VAR.S(D2:D31)</f>
        <v>1.2471264367816088</v>
      </c>
      <c r="M10">
        <f>DEVSQ(D2:D31)</f>
        <v>36.166666666666657</v>
      </c>
      <c r="N10">
        <f>SQRT(K16/I10)</f>
        <v>0.14421142418650607</v>
      </c>
      <c r="O10">
        <f>K10-N10*_xlfn.T.INV.2T(N5,J16)</f>
        <v>14.881638618292335</v>
      </c>
      <c r="P10">
        <f>K10+N10*_xlfn.T.INV.2T(N5,J16)</f>
        <v>15.451694715040997</v>
      </c>
      <c r="R10" s="3"/>
      <c r="S10" s="3"/>
      <c r="T10" s="3">
        <f>SUM(T5:T9)</f>
        <v>150</v>
      </c>
      <c r="U10" s="3">
        <f>SUM(U5:U9)</f>
        <v>90.466666666666669</v>
      </c>
      <c r="V10" s="3">
        <f>T10-COUNT(T5:T9)</f>
        <v>145</v>
      </c>
      <c r="W10" s="3">
        <f>[1]!QCRIT(COUNT(T5:T9),V10,V3,2)</f>
        <v>3.9066551724137928</v>
      </c>
      <c r="AC10" t="str">
        <f>B1</f>
        <v>Traditional</v>
      </c>
      <c r="AD10" t="str">
        <f>C1</f>
        <v>Copilot</v>
      </c>
      <c r="AE10">
        <f>_xlfn.T.TEST(B2:B31,C2:C31,2,3)</f>
        <v>1.4585923977668683E-46</v>
      </c>
      <c r="AF10">
        <f>ABS(AVERAGE(B2:B31)-AVERAGE(C2:C31))</f>
        <v>6.9666666666666668</v>
      </c>
      <c r="AI10" s="5" t="s">
        <v>78</v>
      </c>
      <c r="AJ10" s="5" t="s">
        <v>55</v>
      </c>
      <c r="AK10" s="5" t="s">
        <v>80</v>
      </c>
      <c r="AL10" s="5" t="s">
        <v>81</v>
      </c>
    </row>
    <row r="11" spans="1:38" ht="16" thickBot="1" x14ac:dyDescent="0.25">
      <c r="A11" s="5">
        <v>16</v>
      </c>
      <c r="B11" s="5">
        <v>9</v>
      </c>
      <c r="C11" s="5">
        <v>16</v>
      </c>
      <c r="D11" s="5">
        <v>14</v>
      </c>
      <c r="E11" s="5">
        <v>15</v>
      </c>
      <c r="H11" t="str">
        <f>E1</f>
        <v>Cursor</v>
      </c>
      <c r="I11">
        <f>COUNT(E2:E31)</f>
        <v>30</v>
      </c>
      <c r="J11">
        <f>SUM(E2:E31)</f>
        <v>452</v>
      </c>
      <c r="K11">
        <f>AVERAGE(E2:E31)</f>
        <v>15.066666666666666</v>
      </c>
      <c r="L11">
        <f>_xlfn.VAR.S(E2:E31)</f>
        <v>0.96091954022988557</v>
      </c>
      <c r="M11">
        <f>DEVSQ(E2:E31)</f>
        <v>27.866666666666681</v>
      </c>
      <c r="N11">
        <f>SQRT(K16/I11)</f>
        <v>0.14421142418650607</v>
      </c>
      <c r="O11">
        <f>K11-N11*_xlfn.T.INV.2T(N5,J16)</f>
        <v>14.781638618292336</v>
      </c>
      <c r="P11">
        <f>K11+N11*_xlfn.T.INV.2T(N5,J16)</f>
        <v>15.351694715040997</v>
      </c>
      <c r="R11" t="s">
        <v>43</v>
      </c>
      <c r="AC11" t="str">
        <f>B1</f>
        <v>Traditional</v>
      </c>
      <c r="AD11" t="str">
        <f>D1</f>
        <v>Claude Code</v>
      </c>
      <c r="AE11">
        <f>_xlfn.T.TEST(B2:B31,D2:D31,2,3)</f>
        <v>9.2165462872424115E-29</v>
      </c>
      <c r="AF11">
        <f>ABS(AVERAGE(B2:B31)-AVERAGE(D2:D31))</f>
        <v>6.5666666666666664</v>
      </c>
      <c r="AI11" s="5" t="s">
        <v>82</v>
      </c>
      <c r="AJ11" s="5" t="s">
        <v>95</v>
      </c>
      <c r="AK11" s="5" t="s">
        <v>80</v>
      </c>
      <c r="AL11" s="5" t="s">
        <v>81</v>
      </c>
    </row>
    <row r="12" spans="1:38" ht="16" thickTop="1" x14ac:dyDescent="0.2">
      <c r="A12" s="5">
        <v>15</v>
      </c>
      <c r="B12" s="5">
        <v>9</v>
      </c>
      <c r="C12" s="5">
        <v>16</v>
      </c>
      <c r="D12" s="5">
        <v>14</v>
      </c>
      <c r="E12" s="5">
        <v>12</v>
      </c>
      <c r="H12" s="3"/>
      <c r="I12" s="3"/>
      <c r="J12" s="3"/>
      <c r="K12" s="3"/>
      <c r="L12" s="3"/>
      <c r="M12" s="3"/>
      <c r="N12" s="3"/>
      <c r="O12" s="3"/>
      <c r="P12" s="3"/>
      <c r="R12" s="2" t="s">
        <v>44</v>
      </c>
      <c r="S12" s="2" t="s">
        <v>45</v>
      </c>
      <c r="T12" s="2" t="s">
        <v>39</v>
      </c>
      <c r="U12" s="2" t="s">
        <v>46</v>
      </c>
      <c r="V12" s="2" t="s">
        <v>47</v>
      </c>
      <c r="W12" s="2" t="s">
        <v>48</v>
      </c>
      <c r="X12" s="2" t="s">
        <v>49</v>
      </c>
      <c r="Y12" s="2" t="s">
        <v>50</v>
      </c>
      <c r="Z12" s="2" t="s">
        <v>51</v>
      </c>
      <c r="AA12" s="2" t="s">
        <v>52</v>
      </c>
      <c r="AC12" t="str">
        <f>B1</f>
        <v>Traditional</v>
      </c>
      <c r="AD12" t="str">
        <f>E1</f>
        <v>Cursor</v>
      </c>
      <c r="AE12">
        <f>_xlfn.T.TEST(B2:B31,E2:E31,2,3)</f>
        <v>9.2053398806538734E-32</v>
      </c>
      <c r="AF12">
        <f>ABS(AVERAGE(B2:B31)-AVERAGE(E2:E31))</f>
        <v>6.4666666666666668</v>
      </c>
      <c r="AI12" s="5" t="s">
        <v>84</v>
      </c>
      <c r="AJ12" s="5" t="s">
        <v>96</v>
      </c>
      <c r="AK12" s="5" t="s">
        <v>80</v>
      </c>
      <c r="AL12" s="5" t="s">
        <v>81</v>
      </c>
    </row>
    <row r="13" spans="1:38" ht="16" thickBot="1" x14ac:dyDescent="0.25">
      <c r="A13" s="5">
        <v>14</v>
      </c>
      <c r="B13" s="5">
        <v>8</v>
      </c>
      <c r="C13" s="5">
        <v>15</v>
      </c>
      <c r="D13" s="5">
        <v>16</v>
      </c>
      <c r="E13" s="5">
        <v>15</v>
      </c>
      <c r="H13" t="s">
        <v>12</v>
      </c>
      <c r="R13" s="3" t="str">
        <f>R5</f>
        <v>Windsurf</v>
      </c>
      <c r="S13" s="3" t="str">
        <f>R6</f>
        <v>Traditional</v>
      </c>
      <c r="T13" s="3">
        <f>ABS(S5-S6)</f>
        <v>6.1333333333333329</v>
      </c>
      <c r="U13" s="3">
        <f>SQRT(U10/V10/HARMEAN(T5,T6))</f>
        <v>0.14421142418650607</v>
      </c>
      <c r="V13" s="3">
        <f>T13/U13</f>
        <v>42.53014882788483</v>
      </c>
      <c r="W13" s="3">
        <f>T13-U13*W$10</f>
        <v>5.5699490271139593</v>
      </c>
      <c r="X13" s="3">
        <f>T13+U13*W$10</f>
        <v>6.6967176395527064</v>
      </c>
      <c r="Y13" s="3">
        <f>[1]!QDIST(V13,COUNT($T$5:$T$9),V$10)</f>
        <v>3.3306690738754696E-14</v>
      </c>
      <c r="Z13" s="3">
        <f>U13*W$10</f>
        <v>0.56338430621937341</v>
      </c>
      <c r="AA13" s="3">
        <f>T13*SQRT(V$10/U$10)</f>
        <v>7.7649072956948082</v>
      </c>
      <c r="AC13" t="str">
        <f>C1</f>
        <v>Copilot</v>
      </c>
      <c r="AD13" t="str">
        <f>D1</f>
        <v>Claude Code</v>
      </c>
      <c r="AE13">
        <f>_xlfn.T.TEST(C2:C31,D2:D31,2,3)</f>
        <v>9.3826536466961166E-2</v>
      </c>
      <c r="AF13">
        <f>ABS(AVERAGE(C2:C31)-AVERAGE(D2:D31))</f>
        <v>0.40000000000000036</v>
      </c>
      <c r="AI13" s="5" t="s">
        <v>86</v>
      </c>
      <c r="AJ13" s="5" t="s">
        <v>97</v>
      </c>
      <c r="AK13" s="5" t="s">
        <v>80</v>
      </c>
      <c r="AL13" s="5" t="s">
        <v>81</v>
      </c>
    </row>
    <row r="14" spans="1:38" ht="16" thickTop="1" x14ac:dyDescent="0.2">
      <c r="A14" s="5">
        <v>15</v>
      </c>
      <c r="B14" s="5">
        <v>9</v>
      </c>
      <c r="C14" s="5">
        <v>16</v>
      </c>
      <c r="D14" s="5">
        <v>15</v>
      </c>
      <c r="E14" s="5">
        <v>15</v>
      </c>
      <c r="H14" s="2" t="s">
        <v>31</v>
      </c>
      <c r="I14" s="2" t="s">
        <v>14</v>
      </c>
      <c r="J14" s="2" t="s">
        <v>15</v>
      </c>
      <c r="K14" s="2" t="s">
        <v>16</v>
      </c>
      <c r="L14" s="2" t="s">
        <v>17</v>
      </c>
      <c r="M14" s="2" t="s">
        <v>32</v>
      </c>
      <c r="N14" s="2" t="s">
        <v>33</v>
      </c>
      <c r="O14" s="2" t="s">
        <v>34</v>
      </c>
      <c r="P14" s="2" t="s">
        <v>35</v>
      </c>
      <c r="R14" s="7" t="str">
        <f>R5</f>
        <v>Windsurf</v>
      </c>
      <c r="S14" s="7" t="str">
        <f>R7</f>
        <v>Copilot</v>
      </c>
      <c r="T14" s="7">
        <f>ABS(S5-S7)</f>
        <v>0.83333333333333393</v>
      </c>
      <c r="U14" s="7">
        <f>SQRT(U10/V10/HARMEAN(T5,T7))</f>
        <v>0.14421142418650607</v>
      </c>
      <c r="V14" s="7">
        <f t="shared" ref="V14:V22" si="0">T14/U14</f>
        <v>5.778552829875661</v>
      </c>
      <c r="W14" s="7">
        <f t="shared" ref="W14:W22" si="1">T14-U14*W$10</f>
        <v>0.26994902711396052</v>
      </c>
      <c r="X14" s="7">
        <f t="shared" ref="X14:X22" si="2">T14+U14*W$10</f>
        <v>1.3967176395527074</v>
      </c>
      <c r="Y14" s="7">
        <f>[1]!QDIST(V14,COUNT($T$5:$T$9),V$10)</f>
        <v>6.8254569663728226E-4</v>
      </c>
      <c r="Z14" s="7">
        <f t="shared" ref="Z14:Z22" si="3">U14*W$10</f>
        <v>0.56338430621937341</v>
      </c>
      <c r="AA14" s="7">
        <f t="shared" ref="AA14:AA22" si="4">T14*SQRT(V$10/U$10)</f>
        <v>1.055014578219404</v>
      </c>
      <c r="AC14" t="str">
        <f>C1</f>
        <v>Copilot</v>
      </c>
      <c r="AD14" t="str">
        <f>E1</f>
        <v>Cursor</v>
      </c>
      <c r="AE14">
        <f>_xlfn.T.TEST(C2:C31,E2:E31,2,3)</f>
        <v>2.2574256028708582E-2</v>
      </c>
      <c r="AF14">
        <f>ABS(AVERAGE(C2:C31)-AVERAGE(E2:E31))</f>
        <v>0.5</v>
      </c>
      <c r="AI14" s="5" t="s">
        <v>88</v>
      </c>
      <c r="AJ14" s="5" t="s">
        <v>98</v>
      </c>
      <c r="AK14" s="5" t="s">
        <v>80</v>
      </c>
      <c r="AL14" s="5" t="s">
        <v>81</v>
      </c>
    </row>
    <row r="15" spans="1:38" x14ac:dyDescent="0.2">
      <c r="A15" s="5">
        <v>14</v>
      </c>
      <c r="B15" s="5">
        <v>8</v>
      </c>
      <c r="C15" s="5">
        <v>16</v>
      </c>
      <c r="D15" s="5">
        <v>16</v>
      </c>
      <c r="E15" s="5">
        <v>16</v>
      </c>
      <c r="H15" t="s">
        <v>20</v>
      </c>
      <c r="I15">
        <f>I17-I16</f>
        <v>1035.0266666666664</v>
      </c>
      <c r="J15">
        <f>COUNTA(H7:H11)-1</f>
        <v>4</v>
      </c>
      <c r="K15">
        <f>I15/J15</f>
        <v>258.7566666666666</v>
      </c>
      <c r="L15">
        <f>K15/K16</f>
        <v>414.73526160648476</v>
      </c>
      <c r="M15">
        <f>_xlfn.F.DIST.RT(L15,J15,J16)</f>
        <v>2.8410087854980175E-78</v>
      </c>
      <c r="N15">
        <f>I15/I17</f>
        <v>0.91962043311377528</v>
      </c>
      <c r="O15">
        <f>SQRT(DEVSQ(K7:K11)/(K16*J15))</f>
        <v>3.7181324237063103</v>
      </c>
      <c r="P15">
        <f>(I17-J17*K16)/(I17+K16)</f>
        <v>0.91689479260443252</v>
      </c>
      <c r="R15" s="7" t="str">
        <f>R5</f>
        <v>Windsurf</v>
      </c>
      <c r="S15" s="7" t="str">
        <f>R8</f>
        <v>Claude Code</v>
      </c>
      <c r="T15" s="7">
        <f>ABS(S5-S8)</f>
        <v>0.43333333333333357</v>
      </c>
      <c r="U15" s="7">
        <f>SQRT(U10/V10/HARMEAN(T5,T8))</f>
        <v>0.14421142418650607</v>
      </c>
      <c r="V15" s="7">
        <f t="shared" si="0"/>
        <v>3.004847471535343</v>
      </c>
      <c r="W15" s="7">
        <f t="shared" si="1"/>
        <v>-0.13005097288603984</v>
      </c>
      <c r="X15" s="7">
        <f t="shared" si="2"/>
        <v>0.99671763955270698</v>
      </c>
      <c r="Y15" s="7">
        <f>[1]!QDIST(V15,COUNT($T$5:$T$9),V$10)</f>
        <v>0.21526530190437121</v>
      </c>
      <c r="Z15" s="7">
        <f t="shared" si="3"/>
        <v>0.56338430621937341</v>
      </c>
      <c r="AA15" s="7">
        <f t="shared" si="4"/>
        <v>0.54860758067408999</v>
      </c>
      <c r="AC15" s="4" t="str">
        <f>D1</f>
        <v>Claude Code</v>
      </c>
      <c r="AD15" s="4" t="str">
        <f>E1</f>
        <v>Cursor</v>
      </c>
      <c r="AE15" s="4">
        <f>_xlfn.T.TEST(D2:D31,E2:E31,2,3)</f>
        <v>0.71378965476148903</v>
      </c>
      <c r="AF15" s="4">
        <f>ABS(AVERAGE(D2:D31)-AVERAGE(E2:E31))</f>
        <v>9.9999999999999645E-2</v>
      </c>
    </row>
    <row r="16" spans="1:38" x14ac:dyDescent="0.2">
      <c r="A16" s="5">
        <v>15</v>
      </c>
      <c r="B16" s="5">
        <v>9</v>
      </c>
      <c r="C16" s="5">
        <v>15</v>
      </c>
      <c r="D16" s="5">
        <v>16</v>
      </c>
      <c r="E16" s="5">
        <v>15</v>
      </c>
      <c r="H16" t="s">
        <v>21</v>
      </c>
      <c r="I16">
        <f>SUM(M7:M11)</f>
        <v>90.466666666666669</v>
      </c>
      <c r="J16">
        <f>J17-J15</f>
        <v>145</v>
      </c>
      <c r="K16">
        <f>I16/J16</f>
        <v>0.62390804597701155</v>
      </c>
      <c r="R16" s="7" t="str">
        <f>R5</f>
        <v>Windsurf</v>
      </c>
      <c r="S16" s="7" t="str">
        <f>R9</f>
        <v>Cursor</v>
      </c>
      <c r="T16" s="7">
        <f>ABS(S5-S9)</f>
        <v>0.33333333333333393</v>
      </c>
      <c r="U16" s="7">
        <f>SQRT(U10/V10/HARMEAN(T5,T9))</f>
        <v>0.14421142418650607</v>
      </c>
      <c r="V16" s="7">
        <f t="shared" si="0"/>
        <v>2.3114211319502669</v>
      </c>
      <c r="W16" s="7">
        <f t="shared" si="1"/>
        <v>-0.23005097288603948</v>
      </c>
      <c r="X16" s="7">
        <f t="shared" si="2"/>
        <v>0.89671763955270734</v>
      </c>
      <c r="Y16" s="7">
        <f>[1]!QDIST(V16,COUNT($T$5:$T$9),V$10)</f>
        <v>0.47799944058938049</v>
      </c>
      <c r="Z16" s="7">
        <f t="shared" si="3"/>
        <v>0.56338430621937341</v>
      </c>
      <c r="AA16" s="7">
        <f t="shared" si="4"/>
        <v>0.42200583128776209</v>
      </c>
    </row>
    <row r="17" spans="1:27" x14ac:dyDescent="0.2">
      <c r="A17" s="5">
        <v>15</v>
      </c>
      <c r="B17" s="5">
        <v>8</v>
      </c>
      <c r="C17" s="5">
        <v>16</v>
      </c>
      <c r="D17" s="5">
        <v>15</v>
      </c>
      <c r="E17" s="5">
        <v>15</v>
      </c>
      <c r="H17" s="4" t="s">
        <v>22</v>
      </c>
      <c r="I17" s="4">
        <f>DEVSQ(A2:E31)</f>
        <v>1125.4933333333331</v>
      </c>
      <c r="J17" s="4">
        <f>COUNT(A2:E31)-1</f>
        <v>149</v>
      </c>
      <c r="K17" s="4">
        <f>I17/J17</f>
        <v>7.5536465324384769</v>
      </c>
      <c r="L17" s="4"/>
      <c r="M17" s="4"/>
      <c r="N17" s="4"/>
      <c r="O17" s="4"/>
      <c r="P17" s="4"/>
      <c r="R17" s="7" t="str">
        <f>R6</f>
        <v>Traditional</v>
      </c>
      <c r="S17" s="7" t="str">
        <f>R7</f>
        <v>Copilot</v>
      </c>
      <c r="T17" s="7">
        <f>ABS(S6-S7)</f>
        <v>6.9666666666666668</v>
      </c>
      <c r="U17" s="7">
        <f>SQRT(U10/V10/HARMEAN(T6,T7))</f>
        <v>0.14421142418650607</v>
      </c>
      <c r="V17" s="7">
        <f t="shared" si="0"/>
        <v>48.308701657760487</v>
      </c>
      <c r="W17" s="7">
        <f t="shared" si="1"/>
        <v>6.4032823604472933</v>
      </c>
      <c r="X17" s="7">
        <f t="shared" si="2"/>
        <v>7.5300509728860403</v>
      </c>
      <c r="Y17" s="7">
        <f>[1]!QDIST(V17,COUNT($T$5:$T$9),V$10)</f>
        <v>3.3306690738754696E-14</v>
      </c>
      <c r="Z17" s="7">
        <f t="shared" si="3"/>
        <v>0.56338430621937341</v>
      </c>
      <c r="AA17" s="7">
        <f t="shared" si="4"/>
        <v>8.8199218739142111</v>
      </c>
    </row>
    <row r="18" spans="1:27" x14ac:dyDescent="0.2">
      <c r="A18" s="5">
        <v>14</v>
      </c>
      <c r="B18" s="5">
        <v>9</v>
      </c>
      <c r="C18" s="5">
        <v>16</v>
      </c>
      <c r="D18" s="5">
        <v>14</v>
      </c>
      <c r="E18" s="5">
        <v>15</v>
      </c>
      <c r="R18" s="7" t="str">
        <f>R6</f>
        <v>Traditional</v>
      </c>
      <c r="S18" s="7" t="str">
        <f>R8</f>
        <v>Claude Code</v>
      </c>
      <c r="T18" s="7">
        <f>ABS(S6-S8)</f>
        <v>6.5666666666666664</v>
      </c>
      <c r="U18" s="7">
        <f>SQRT(U10/V10/HARMEAN(T6,T8))</f>
        <v>0.14421142418650607</v>
      </c>
      <c r="V18" s="7">
        <f t="shared" si="0"/>
        <v>45.534996299420172</v>
      </c>
      <c r="W18" s="7">
        <f t="shared" si="1"/>
        <v>6.0032823604472929</v>
      </c>
      <c r="X18" s="7">
        <f t="shared" si="2"/>
        <v>7.13005097288604</v>
      </c>
      <c r="Y18" s="7">
        <f>[1]!QDIST(V18,COUNT($T$5:$T$9),V$10)</f>
        <v>3.3306690738754696E-14</v>
      </c>
      <c r="Z18" s="7">
        <f t="shared" si="3"/>
        <v>0.56338430621937341</v>
      </c>
      <c r="AA18" s="7">
        <f t="shared" si="4"/>
        <v>8.3135148763688971</v>
      </c>
    </row>
    <row r="19" spans="1:27" x14ac:dyDescent="0.2">
      <c r="A19" s="5">
        <v>15</v>
      </c>
      <c r="B19" s="5">
        <v>8</v>
      </c>
      <c r="C19" s="5">
        <v>15</v>
      </c>
      <c r="D19" s="5">
        <v>16</v>
      </c>
      <c r="E19" s="5">
        <v>17</v>
      </c>
      <c r="R19" s="7" t="str">
        <f>R6</f>
        <v>Traditional</v>
      </c>
      <c r="S19" s="7" t="str">
        <f>R9</f>
        <v>Cursor</v>
      </c>
      <c r="T19" s="7">
        <f>ABS(S6-S9)</f>
        <v>6.4666666666666668</v>
      </c>
      <c r="U19" s="7">
        <f>SQRT(U10/V10/HARMEAN(T6,T9))</f>
        <v>0.14421142418650607</v>
      </c>
      <c r="V19" s="7">
        <f t="shared" si="0"/>
        <v>44.841569959835098</v>
      </c>
      <c r="W19" s="7">
        <f t="shared" si="1"/>
        <v>5.9032823604472933</v>
      </c>
      <c r="X19" s="7">
        <f t="shared" si="2"/>
        <v>7.0300509728860403</v>
      </c>
      <c r="Y19" s="7">
        <f>[1]!QDIST(V19,COUNT($T$5:$T$9),V$10)</f>
        <v>3.3306690738754696E-14</v>
      </c>
      <c r="Z19" s="7">
        <f t="shared" si="3"/>
        <v>0.56338430621937341</v>
      </c>
      <c r="AA19" s="7">
        <f t="shared" si="4"/>
        <v>8.1869131269825708</v>
      </c>
    </row>
    <row r="20" spans="1:27" x14ac:dyDescent="0.2">
      <c r="A20" s="5">
        <v>15</v>
      </c>
      <c r="B20" s="5">
        <v>9</v>
      </c>
      <c r="C20" s="5">
        <v>14</v>
      </c>
      <c r="D20" s="5">
        <v>14</v>
      </c>
      <c r="E20" s="5">
        <v>15</v>
      </c>
      <c r="R20" s="7" t="str">
        <f>R7</f>
        <v>Copilot</v>
      </c>
      <c r="S20" s="7" t="str">
        <f>R8</f>
        <v>Claude Code</v>
      </c>
      <c r="T20" s="7">
        <f>ABS(S7-S8)</f>
        <v>0.40000000000000036</v>
      </c>
      <c r="U20" s="7">
        <f>SQRT(U10/V10/HARMEAN(T7,T8))</f>
        <v>0.14421142418650607</v>
      </c>
      <c r="V20" s="7">
        <f t="shared" si="0"/>
        <v>2.7737053583403175</v>
      </c>
      <c r="W20" s="7">
        <f t="shared" si="1"/>
        <v>-0.16338430621937305</v>
      </c>
      <c r="X20" s="7">
        <f t="shared" si="2"/>
        <v>0.96338430621937376</v>
      </c>
      <c r="Y20" s="7">
        <f>[1]!QDIST(V20,COUNT($T$5:$T$9),V$10)</f>
        <v>0.29027301729547472</v>
      </c>
      <c r="Z20" s="7">
        <f t="shared" si="3"/>
        <v>0.56338430621937341</v>
      </c>
      <c r="AA20" s="7">
        <f t="shared" si="4"/>
        <v>0.50640699754531404</v>
      </c>
    </row>
    <row r="21" spans="1:27" x14ac:dyDescent="0.2">
      <c r="A21" s="5">
        <v>14</v>
      </c>
      <c r="B21" s="5">
        <v>9</v>
      </c>
      <c r="C21" s="5">
        <v>16</v>
      </c>
      <c r="D21" s="5">
        <v>16</v>
      </c>
      <c r="E21" s="5">
        <v>16</v>
      </c>
      <c r="R21" s="7" t="str">
        <f>R7</f>
        <v>Copilot</v>
      </c>
      <c r="S21" s="7" t="str">
        <f>R9</f>
        <v>Cursor</v>
      </c>
      <c r="T21" s="7">
        <f>ABS(S7-S9)</f>
        <v>0.5</v>
      </c>
      <c r="U21" s="7">
        <f>SQRT(U10/V10/HARMEAN(T7,T9))</f>
        <v>0.14421142418650607</v>
      </c>
      <c r="V21" s="7">
        <f t="shared" si="0"/>
        <v>3.4671316979253941</v>
      </c>
      <c r="W21" s="7">
        <f t="shared" si="1"/>
        <v>-6.338430621937341E-2</v>
      </c>
      <c r="X21" s="7">
        <f t="shared" si="2"/>
        <v>1.0633843062193735</v>
      </c>
      <c r="Y21" s="7">
        <f>[1]!QDIST(V21,COUNT($T$5:$T$9),V$10)</f>
        <v>0.10774399786162792</v>
      </c>
      <c r="Z21" s="7">
        <f t="shared" si="3"/>
        <v>0.56338430621937341</v>
      </c>
      <c r="AA21" s="7">
        <f t="shared" si="4"/>
        <v>0.633008746931642</v>
      </c>
    </row>
    <row r="22" spans="1:27" x14ac:dyDescent="0.2">
      <c r="A22" s="5">
        <v>15</v>
      </c>
      <c r="B22" s="5">
        <v>9</v>
      </c>
      <c r="C22" s="5">
        <v>15</v>
      </c>
      <c r="D22" s="5">
        <v>16</v>
      </c>
      <c r="E22" s="5">
        <v>15</v>
      </c>
      <c r="R22" s="4" t="str">
        <f>R8</f>
        <v>Claude Code</v>
      </c>
      <c r="S22" s="4" t="str">
        <f>R9</f>
        <v>Cursor</v>
      </c>
      <c r="T22" s="4">
        <f>ABS(S8-S9)</f>
        <v>9.9999999999999645E-2</v>
      </c>
      <c r="U22" s="4">
        <f>SQRT(U10/V10/HARMEAN(T8,T9))</f>
        <v>0.14421142418650607</v>
      </c>
      <c r="V22" s="4">
        <f t="shared" si="0"/>
        <v>0.69342633958507638</v>
      </c>
      <c r="W22" s="4">
        <f t="shared" si="1"/>
        <v>-0.46338430621937376</v>
      </c>
      <c r="X22" s="4">
        <f t="shared" si="2"/>
        <v>0.66338430621937305</v>
      </c>
      <c r="Y22" s="4">
        <f>[1]!QDIST(V22,COUNT($T$5:$T$9),V$10)</f>
        <v>0.98815588359816697</v>
      </c>
      <c r="Z22" s="4">
        <f t="shared" si="3"/>
        <v>0.56338430621937341</v>
      </c>
      <c r="AA22" s="4">
        <f t="shared" si="4"/>
        <v>0.12660174938632796</v>
      </c>
    </row>
    <row r="23" spans="1:27" x14ac:dyDescent="0.2">
      <c r="A23" s="5">
        <v>15</v>
      </c>
      <c r="B23" s="5">
        <v>8</v>
      </c>
      <c r="C23" s="5">
        <v>16</v>
      </c>
      <c r="D23" s="5">
        <v>14</v>
      </c>
      <c r="E23" s="5">
        <v>14</v>
      </c>
    </row>
    <row r="24" spans="1:27" x14ac:dyDescent="0.2">
      <c r="A24" s="5">
        <v>14</v>
      </c>
      <c r="B24" s="5">
        <v>9</v>
      </c>
      <c r="C24" s="5">
        <v>15</v>
      </c>
      <c r="D24" s="5">
        <v>16</v>
      </c>
      <c r="E24" s="5">
        <v>15</v>
      </c>
    </row>
    <row r="25" spans="1:27" x14ac:dyDescent="0.2">
      <c r="A25" s="5">
        <v>15</v>
      </c>
      <c r="B25" s="5">
        <v>8</v>
      </c>
      <c r="C25" s="5">
        <v>16</v>
      </c>
      <c r="D25" s="5">
        <v>13</v>
      </c>
      <c r="E25" s="5">
        <v>15</v>
      </c>
    </row>
    <row r="26" spans="1:27" x14ac:dyDescent="0.2">
      <c r="A26" s="5">
        <v>14</v>
      </c>
      <c r="B26" s="5">
        <v>9</v>
      </c>
      <c r="C26" s="5">
        <v>16</v>
      </c>
      <c r="D26" s="5">
        <v>16</v>
      </c>
      <c r="E26" s="5">
        <v>16</v>
      </c>
    </row>
    <row r="27" spans="1:27" x14ac:dyDescent="0.2">
      <c r="A27" s="5">
        <v>15</v>
      </c>
      <c r="B27" s="5">
        <v>8</v>
      </c>
      <c r="C27" s="5">
        <v>15</v>
      </c>
      <c r="D27" s="5">
        <v>13</v>
      </c>
      <c r="E27" s="5">
        <v>15</v>
      </c>
    </row>
    <row r="28" spans="1:27" x14ac:dyDescent="0.2">
      <c r="A28" s="5">
        <v>15</v>
      </c>
      <c r="B28" s="5">
        <v>9</v>
      </c>
      <c r="C28" s="5">
        <v>16</v>
      </c>
      <c r="D28" s="5">
        <v>16</v>
      </c>
      <c r="E28" s="5">
        <v>17</v>
      </c>
    </row>
    <row r="29" spans="1:27" x14ac:dyDescent="0.2">
      <c r="A29" s="5">
        <v>14</v>
      </c>
      <c r="B29" s="5">
        <v>8</v>
      </c>
      <c r="C29" s="5">
        <v>15</v>
      </c>
      <c r="D29" s="5">
        <v>14</v>
      </c>
      <c r="E29" s="5">
        <v>15</v>
      </c>
    </row>
    <row r="30" spans="1:27" x14ac:dyDescent="0.2">
      <c r="A30" s="5">
        <v>15</v>
      </c>
      <c r="B30" s="5">
        <v>9</v>
      </c>
      <c r="C30" s="5">
        <v>16</v>
      </c>
      <c r="D30" s="5">
        <v>16</v>
      </c>
      <c r="E30" s="5">
        <v>15</v>
      </c>
    </row>
    <row r="31" spans="1:27" x14ac:dyDescent="0.2">
      <c r="A31" s="5">
        <v>15</v>
      </c>
      <c r="B31" s="5">
        <v>8</v>
      </c>
      <c r="C31" s="5">
        <v>16</v>
      </c>
      <c r="D31" s="5">
        <v>14</v>
      </c>
      <c r="E31" s="5">
        <v>16</v>
      </c>
    </row>
    <row r="32" spans="1:27" x14ac:dyDescent="0.2">
      <c r="H32" t="s">
        <v>5</v>
      </c>
    </row>
    <row r="34" spans="8:14" ht="16" thickBot="1" x14ac:dyDescent="0.25">
      <c r="H34" t="s">
        <v>6</v>
      </c>
    </row>
    <row r="35" spans="8:14" x14ac:dyDescent="0.2">
      <c r="H35" s="14" t="s">
        <v>7</v>
      </c>
      <c r="I35" s="14" t="s">
        <v>8</v>
      </c>
      <c r="J35" s="14" t="s">
        <v>9</v>
      </c>
      <c r="K35" s="14" t="s">
        <v>10</v>
      </c>
      <c r="L35" s="14" t="s">
        <v>11</v>
      </c>
    </row>
    <row r="36" spans="8:14" x14ac:dyDescent="0.2">
      <c r="H36" s="12" t="s">
        <v>60</v>
      </c>
      <c r="I36" s="12">
        <v>30</v>
      </c>
      <c r="J36" s="12">
        <v>442</v>
      </c>
      <c r="K36" s="12">
        <v>14.733333333333333</v>
      </c>
      <c r="L36" s="12">
        <v>0.27126436781609198</v>
      </c>
    </row>
    <row r="37" spans="8:14" x14ac:dyDescent="0.2">
      <c r="H37" s="12" t="s">
        <v>0</v>
      </c>
      <c r="I37" s="12">
        <v>30</v>
      </c>
      <c r="J37" s="12">
        <v>258</v>
      </c>
      <c r="K37" s="12">
        <v>8.6</v>
      </c>
      <c r="L37" s="12">
        <v>0.24827586206896543</v>
      </c>
    </row>
    <row r="38" spans="8:14" x14ac:dyDescent="0.2">
      <c r="H38" s="12" t="s">
        <v>2</v>
      </c>
      <c r="I38" s="12">
        <v>30</v>
      </c>
      <c r="J38" s="12">
        <v>467</v>
      </c>
      <c r="K38" s="12">
        <v>15.566666666666666</v>
      </c>
      <c r="L38" s="12">
        <v>0.39195402298850601</v>
      </c>
    </row>
    <row r="39" spans="8:14" x14ac:dyDescent="0.2">
      <c r="H39" s="12" t="s">
        <v>3</v>
      </c>
      <c r="I39" s="12">
        <v>30</v>
      </c>
      <c r="J39" s="12">
        <v>455</v>
      </c>
      <c r="K39" s="12">
        <v>15.166666666666666</v>
      </c>
      <c r="L39" s="12">
        <v>1.2471264367816088</v>
      </c>
    </row>
    <row r="40" spans="8:14" ht="16" thickBot="1" x14ac:dyDescent="0.25">
      <c r="H40" s="13" t="s">
        <v>4</v>
      </c>
      <c r="I40" s="13">
        <v>30</v>
      </c>
      <c r="J40" s="13">
        <v>452</v>
      </c>
      <c r="K40" s="13">
        <v>15.066666666666666</v>
      </c>
      <c r="L40" s="13">
        <v>0.96091954022988557</v>
      </c>
    </row>
    <row r="43" spans="8:14" ht="16" thickBot="1" x14ac:dyDescent="0.25">
      <c r="H43" t="s">
        <v>12</v>
      </c>
    </row>
    <row r="44" spans="8:14" x14ac:dyDescent="0.2">
      <c r="H44" s="14" t="s">
        <v>13</v>
      </c>
      <c r="I44" s="14" t="s">
        <v>14</v>
      </c>
      <c r="J44" s="14" t="s">
        <v>15</v>
      </c>
      <c r="K44" s="14" t="s">
        <v>16</v>
      </c>
      <c r="L44" s="14" t="s">
        <v>17</v>
      </c>
      <c r="M44" s="14" t="s">
        <v>18</v>
      </c>
      <c r="N44" s="14" t="s">
        <v>19</v>
      </c>
    </row>
    <row r="45" spans="8:14" x14ac:dyDescent="0.2">
      <c r="H45" s="12" t="s">
        <v>20</v>
      </c>
      <c r="I45" s="12">
        <v>1035.0266666666664</v>
      </c>
      <c r="J45" s="12">
        <v>4</v>
      </c>
      <c r="K45" s="12">
        <v>258.7566666666666</v>
      </c>
      <c r="L45" s="12">
        <v>414.73526160648476</v>
      </c>
      <c r="M45" s="12">
        <v>2.8410087854980175E-78</v>
      </c>
      <c r="N45" s="12">
        <v>2.4340651357887815</v>
      </c>
    </row>
    <row r="46" spans="8:14" x14ac:dyDescent="0.2">
      <c r="H46" s="12" t="s">
        <v>21</v>
      </c>
      <c r="I46" s="12">
        <v>90.466666666666669</v>
      </c>
      <c r="J46" s="12">
        <v>145</v>
      </c>
      <c r="K46" s="12">
        <v>0.62390804597701155</v>
      </c>
      <c r="L46" s="12"/>
      <c r="M46" s="12"/>
      <c r="N46" s="12"/>
    </row>
    <row r="47" spans="8:14" x14ac:dyDescent="0.2">
      <c r="H47" s="12"/>
      <c r="I47" s="12"/>
      <c r="J47" s="12"/>
      <c r="K47" s="12"/>
      <c r="L47" s="12"/>
      <c r="M47" s="12"/>
      <c r="N47" s="12"/>
    </row>
    <row r="48" spans="8:14" ht="16" thickBot="1" x14ac:dyDescent="0.25">
      <c r="H48" s="13" t="s">
        <v>22</v>
      </c>
      <c r="I48" s="13">
        <v>1125.4933333333331</v>
      </c>
      <c r="J48" s="13">
        <v>149</v>
      </c>
      <c r="K48" s="13"/>
      <c r="L48" s="13"/>
      <c r="M48" s="13"/>
      <c r="N48" s="13"/>
    </row>
  </sheetData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77EA0-E4A3-6C4E-BA39-7E58D4CFBFB2}">
  <dimension ref="A1:AL65"/>
  <sheetViews>
    <sheetView topLeftCell="X1" zoomScaleNormal="100" workbookViewId="0">
      <selection activeCell="AI3" sqref="AI3:AL3"/>
    </sheetView>
  </sheetViews>
  <sheetFormatPr baseColWidth="10" defaultRowHeight="15" x14ac:dyDescent="0.2"/>
  <cols>
    <col min="1" max="1" width="9.5" bestFit="1" customWidth="1"/>
    <col min="2" max="2" width="8.1640625" bestFit="1" customWidth="1"/>
    <col min="3" max="3" width="6.83203125" bestFit="1" customWidth="1"/>
    <col min="5" max="5" width="6.33203125" bestFit="1" customWidth="1"/>
    <col min="8" max="8" width="17.1640625" bestFit="1" customWidth="1"/>
    <col min="9" max="12" width="11" bestFit="1" customWidth="1"/>
    <col min="13" max="13" width="11.83203125" bestFit="1" customWidth="1"/>
    <col min="14" max="14" width="11" bestFit="1" customWidth="1"/>
    <col min="17" max="17" width="16.6640625" bestFit="1" customWidth="1"/>
    <col min="18" max="18" width="16.5" bestFit="1" customWidth="1"/>
    <col min="29" max="29" width="12.33203125" bestFit="1" customWidth="1"/>
    <col min="35" max="35" width="20.5" bestFit="1" customWidth="1"/>
    <col min="36" max="36" width="8.6640625" bestFit="1" customWidth="1"/>
    <col min="37" max="37" width="6.6640625" bestFit="1" customWidth="1"/>
    <col min="38" max="38" width="15" bestFit="1" customWidth="1"/>
  </cols>
  <sheetData>
    <row r="1" spans="1:38" x14ac:dyDescent="0.2">
      <c r="A1" s="9" t="s">
        <v>0</v>
      </c>
      <c r="B1" s="9" t="s">
        <v>60</v>
      </c>
      <c r="C1" s="9" t="s">
        <v>2</v>
      </c>
      <c r="D1" s="9" t="s">
        <v>3</v>
      </c>
      <c r="E1" s="9" t="s">
        <v>4</v>
      </c>
    </row>
    <row r="2" spans="1:38" ht="16" thickBot="1" x14ac:dyDescent="0.25">
      <c r="A2" s="5">
        <v>25.8</v>
      </c>
      <c r="B2" s="5">
        <v>15</v>
      </c>
      <c r="C2" s="5">
        <v>13</v>
      </c>
      <c r="D2" s="11">
        <v>15.5</v>
      </c>
      <c r="E2" s="11">
        <v>15.3</v>
      </c>
      <c r="H2" t="s">
        <v>23</v>
      </c>
      <c r="R2" t="s">
        <v>36</v>
      </c>
      <c r="U2" t="s">
        <v>37</v>
      </c>
      <c r="V2">
        <v>0.05</v>
      </c>
      <c r="AC2" t="s">
        <v>53</v>
      </c>
    </row>
    <row r="3" spans="1:38" ht="17" thickTop="1" thickBot="1" x14ac:dyDescent="0.25">
      <c r="A3" s="5">
        <v>25.9</v>
      </c>
      <c r="B3" s="5">
        <v>15.2</v>
      </c>
      <c r="C3" s="5">
        <v>15.9</v>
      </c>
      <c r="D3" s="11">
        <v>17.899999999999999</v>
      </c>
      <c r="E3" s="11">
        <v>11.6</v>
      </c>
      <c r="R3" s="2" t="s">
        <v>38</v>
      </c>
      <c r="S3" s="2" t="s">
        <v>39</v>
      </c>
      <c r="T3" s="2" t="s">
        <v>40</v>
      </c>
      <c r="U3" s="2" t="s">
        <v>41</v>
      </c>
      <c r="V3" s="2" t="s">
        <v>15</v>
      </c>
      <c r="W3" s="2" t="s">
        <v>42</v>
      </c>
      <c r="AI3" s="8" t="s">
        <v>61</v>
      </c>
      <c r="AJ3" s="8" t="s">
        <v>62</v>
      </c>
      <c r="AK3" s="8" t="s">
        <v>63</v>
      </c>
      <c r="AL3" s="8" t="s">
        <v>64</v>
      </c>
    </row>
    <row r="4" spans="1:38" ht="17" thickTop="1" thickBot="1" x14ac:dyDescent="0.25">
      <c r="A4" s="5">
        <v>26.2</v>
      </c>
      <c r="B4" s="5">
        <v>14.8</v>
      </c>
      <c r="C4" s="5">
        <v>13.1</v>
      </c>
      <c r="D4" s="11">
        <v>13.2</v>
      </c>
      <c r="E4" s="11">
        <v>11</v>
      </c>
      <c r="H4" t="s">
        <v>24</v>
      </c>
      <c r="M4" t="s">
        <v>25</v>
      </c>
      <c r="N4">
        <v>0.05</v>
      </c>
      <c r="R4" t="str">
        <f>A1</f>
        <v>Traditional</v>
      </c>
      <c r="S4">
        <f>AVERAGE(A2:A31)</f>
        <v>25.90666666666667</v>
      </c>
      <c r="T4">
        <f>COUNT(A2:A31)</f>
        <v>30</v>
      </c>
      <c r="U4">
        <f>DEVSQ(A2:A31)</f>
        <v>0.81866666666666732</v>
      </c>
      <c r="AC4" s="2" t="s">
        <v>44</v>
      </c>
      <c r="AD4" s="2" t="s">
        <v>45</v>
      </c>
      <c r="AE4" s="2" t="s">
        <v>50</v>
      </c>
      <c r="AF4" s="2" t="s">
        <v>39</v>
      </c>
      <c r="AI4" t="s">
        <v>65</v>
      </c>
      <c r="AJ4" t="s">
        <v>66</v>
      </c>
      <c r="AK4" t="s">
        <v>67</v>
      </c>
      <c r="AL4" s="8" t="s">
        <v>68</v>
      </c>
    </row>
    <row r="5" spans="1:38" ht="16" thickTop="1" x14ac:dyDescent="0.2">
      <c r="A5" s="5">
        <v>25.7</v>
      </c>
      <c r="B5" s="5">
        <v>15.1</v>
      </c>
      <c r="C5" s="5">
        <v>15.8</v>
      </c>
      <c r="D5" s="11">
        <v>14.3</v>
      </c>
      <c r="E5" s="11">
        <v>14.9</v>
      </c>
      <c r="H5" s="2" t="s">
        <v>26</v>
      </c>
      <c r="I5" s="2" t="s">
        <v>8</v>
      </c>
      <c r="J5" s="2" t="s">
        <v>9</v>
      </c>
      <c r="K5" s="2" t="s">
        <v>27</v>
      </c>
      <c r="L5" s="2" t="s">
        <v>11</v>
      </c>
      <c r="M5" s="2" t="s">
        <v>14</v>
      </c>
      <c r="N5" s="2" t="s">
        <v>28</v>
      </c>
      <c r="O5" s="2" t="s">
        <v>29</v>
      </c>
      <c r="P5" s="2" t="s">
        <v>30</v>
      </c>
      <c r="R5" t="str">
        <f>B1</f>
        <v>Windsurf</v>
      </c>
      <c r="S5">
        <f>AVERAGE(B2:B31)</f>
        <v>14.876666666666665</v>
      </c>
      <c r="T5">
        <f>COUNT(B2:B31)</f>
        <v>30</v>
      </c>
      <c r="U5">
        <f>DEVSQ(B2:B31)</f>
        <v>14.513666666666662</v>
      </c>
      <c r="AC5" t="str">
        <f>A1</f>
        <v>Traditional</v>
      </c>
      <c r="AD5" t="str">
        <f>B1</f>
        <v>Windsurf</v>
      </c>
      <c r="AE5">
        <f>_xlfn.T.TEST(A2:A31,B2:B31,2,3)</f>
        <v>3.3271141633370795E-39</v>
      </c>
      <c r="AF5">
        <f>ABS(AVERAGE(A2:A31)-AVERAGE(B2:B31))</f>
        <v>11.030000000000005</v>
      </c>
      <c r="AI5" t="s">
        <v>69</v>
      </c>
      <c r="AJ5" t="s">
        <v>70</v>
      </c>
      <c r="AK5" t="s">
        <v>67</v>
      </c>
      <c r="AL5" s="8" t="s">
        <v>68</v>
      </c>
    </row>
    <row r="6" spans="1:38" x14ac:dyDescent="0.2">
      <c r="A6" s="5">
        <v>26.1</v>
      </c>
      <c r="B6" s="5">
        <v>14.9</v>
      </c>
      <c r="C6" s="5">
        <v>13</v>
      </c>
      <c r="D6" s="11">
        <v>14.1</v>
      </c>
      <c r="E6" s="11">
        <v>13.1</v>
      </c>
      <c r="H6" s="7" t="str">
        <f>A1</f>
        <v>Traditional</v>
      </c>
      <c r="I6" s="7">
        <f>COUNT(A2:A31)</f>
        <v>30</v>
      </c>
      <c r="J6" s="7">
        <f>SUM(A2:A31)</f>
        <v>777.2</v>
      </c>
      <c r="K6" s="7">
        <f>AVERAGE(A2:A31)</f>
        <v>25.90666666666667</v>
      </c>
      <c r="L6" s="7">
        <f>_xlfn.VAR.S(A2:A31)</f>
        <v>2.8229885057471288E-2</v>
      </c>
      <c r="M6" s="7">
        <f>DEVSQ(A2:A31)</f>
        <v>0.81866666666666732</v>
      </c>
      <c r="N6" s="7">
        <f>SQRT(K15/I6)</f>
        <v>0.32252143592070359</v>
      </c>
      <c r="O6" s="7">
        <f>K6-N6*_xlfn.T.INV.2T(N4,J15)</f>
        <v>25.269216090487095</v>
      </c>
      <c r="P6" s="7">
        <f>K6+N6*_xlfn.T.INV.2T(N4,J15)</f>
        <v>26.544117242846244</v>
      </c>
      <c r="Q6" s="7"/>
      <c r="R6" s="7" t="str">
        <f>C1</f>
        <v>Copilot</v>
      </c>
      <c r="S6" s="7">
        <f>AVERAGE(C2:C31)</f>
        <v>13.593333333333334</v>
      </c>
      <c r="T6" s="7">
        <f>COUNT(C2:C31)</f>
        <v>30</v>
      </c>
      <c r="U6" s="7">
        <f>DEVSQ(C2:C31)</f>
        <v>48.798666666666684</v>
      </c>
      <c r="V6" s="7"/>
      <c r="W6" s="7"/>
      <c r="X6" s="7"/>
      <c r="Y6" s="7"/>
      <c r="Z6" s="7"/>
      <c r="AA6" s="7"/>
      <c r="AB6" s="7"/>
      <c r="AC6" s="7" t="str">
        <f>A1</f>
        <v>Traditional</v>
      </c>
      <c r="AD6" s="7" t="str">
        <f>C1</f>
        <v>Copilot</v>
      </c>
      <c r="AE6" s="7">
        <f>_xlfn.T.TEST(A2:A31,C2:C31,2,3)</f>
        <v>7.891226339794185E-31</v>
      </c>
      <c r="AF6" s="7">
        <f>ABS(AVERAGE(A2:A31)-AVERAGE(C2:C31))</f>
        <v>12.313333333333336</v>
      </c>
      <c r="AI6" t="s">
        <v>71</v>
      </c>
      <c r="AJ6" t="s">
        <v>72</v>
      </c>
      <c r="AK6" t="s">
        <v>67</v>
      </c>
      <c r="AL6" s="8" t="s">
        <v>68</v>
      </c>
    </row>
    <row r="7" spans="1:38" x14ac:dyDescent="0.2">
      <c r="A7" s="5">
        <v>25.9</v>
      </c>
      <c r="B7" s="5">
        <v>15</v>
      </c>
      <c r="C7" s="5">
        <v>12.9</v>
      </c>
      <c r="D7" s="11">
        <v>11.1</v>
      </c>
      <c r="E7" s="11">
        <v>15.5</v>
      </c>
      <c r="H7" s="7" t="str">
        <f>B1</f>
        <v>Windsurf</v>
      </c>
      <c r="I7" s="7">
        <f>COUNT(B2:B31)</f>
        <v>30</v>
      </c>
      <c r="J7" s="7">
        <f>SUM(B2:B31)</f>
        <v>446.29999999999995</v>
      </c>
      <c r="K7" s="7">
        <f>AVERAGE(B2:B31)</f>
        <v>14.876666666666665</v>
      </c>
      <c r="L7" s="7">
        <f>_xlfn.VAR.S(B2:B31)</f>
        <v>0.50047126436781597</v>
      </c>
      <c r="M7" s="7">
        <f>DEVSQ(B2:B31)</f>
        <v>14.513666666666662</v>
      </c>
      <c r="N7" s="7">
        <f>SQRT(K15/I7)</f>
        <v>0.32252143592070359</v>
      </c>
      <c r="O7" s="7">
        <f>K7-N7*_xlfn.T.INV.2T(N4,J15)</f>
        <v>14.239216090487092</v>
      </c>
      <c r="P7" s="7">
        <f>K7+N7*_xlfn.T.INV.2T(N4,J15)</f>
        <v>15.514117242846238</v>
      </c>
      <c r="Q7" s="7"/>
      <c r="R7" s="7" t="str">
        <f>D1</f>
        <v>Claude Code</v>
      </c>
      <c r="S7" s="7">
        <f>AVERAGE(D2:D31)</f>
        <v>15.133333333333331</v>
      </c>
      <c r="T7" s="7">
        <f>COUNT(D2:D31)</f>
        <v>30</v>
      </c>
      <c r="U7" s="7">
        <f>DEVSQ(D2:D31)</f>
        <v>188.56666666666669</v>
      </c>
      <c r="V7" s="7"/>
      <c r="W7" s="7"/>
      <c r="X7" s="7"/>
      <c r="Y7" s="7"/>
      <c r="Z7" s="7"/>
      <c r="AA7" s="7"/>
      <c r="AB7" s="7"/>
      <c r="AC7" s="7" t="str">
        <f>A1</f>
        <v>Traditional</v>
      </c>
      <c r="AD7" s="7" t="str">
        <f>D1</f>
        <v>Claude Code</v>
      </c>
      <c r="AE7" s="7">
        <f>_xlfn.T.TEST(A2:A31,D2:D31,2,3)</f>
        <v>2.4977823304884678E-20</v>
      </c>
      <c r="AF7" s="7">
        <f>ABS(AVERAGE(A2:A31)-AVERAGE(D2:D31))</f>
        <v>10.773333333333339</v>
      </c>
      <c r="AI7" t="s">
        <v>73</v>
      </c>
      <c r="AJ7" t="s">
        <v>74</v>
      </c>
      <c r="AK7" t="s">
        <v>67</v>
      </c>
      <c r="AL7" s="8" t="s">
        <v>68</v>
      </c>
    </row>
    <row r="8" spans="1:38" x14ac:dyDescent="0.2">
      <c r="A8" s="5">
        <v>25.8</v>
      </c>
      <c r="B8" s="5">
        <v>15.2</v>
      </c>
      <c r="C8" s="5">
        <v>12.8</v>
      </c>
      <c r="D8" s="11">
        <v>16</v>
      </c>
      <c r="E8" s="11">
        <v>14.9</v>
      </c>
      <c r="H8" s="7" t="str">
        <f>C1</f>
        <v>Copilot</v>
      </c>
      <c r="I8" s="7">
        <f>COUNT(C2:C31)</f>
        <v>30</v>
      </c>
      <c r="J8" s="7">
        <f>SUM(C2:C31)</f>
        <v>407.8</v>
      </c>
      <c r="K8" s="7">
        <f>AVERAGE(C2:C31)</f>
        <v>13.593333333333334</v>
      </c>
      <c r="L8" s="7">
        <f>_xlfn.VAR.S(C2:C31)</f>
        <v>1.6827126436781614</v>
      </c>
      <c r="M8" s="7">
        <f>DEVSQ(C2:C31)</f>
        <v>48.798666666666684</v>
      </c>
      <c r="N8" s="7">
        <f>SQRT(K15/I8)</f>
        <v>0.32252143592070359</v>
      </c>
      <c r="O8" s="7">
        <f>K8-N8*_xlfn.T.INV.2T(N4,J15)</f>
        <v>12.955882757153761</v>
      </c>
      <c r="P8" s="7">
        <f>K8+N8*_xlfn.T.INV.2T(N4,J15)</f>
        <v>14.230783909512907</v>
      </c>
      <c r="Q8" s="7"/>
      <c r="R8" s="7" t="str">
        <f>E1</f>
        <v>Cursor</v>
      </c>
      <c r="S8" s="7">
        <f>AVERAGE(E2:E31)</f>
        <v>13.863333333333333</v>
      </c>
      <c r="T8" s="7">
        <f>COUNT(E2:E31)</f>
        <v>30</v>
      </c>
      <c r="U8" s="7">
        <f>DEVSQ(E2:E31)</f>
        <v>199.78966666666665</v>
      </c>
      <c r="V8" s="7"/>
      <c r="W8" s="7"/>
      <c r="X8" s="7"/>
      <c r="Y8" s="7"/>
      <c r="Z8" s="7"/>
      <c r="AA8" s="7"/>
      <c r="AB8" s="7"/>
      <c r="AC8" s="7" t="str">
        <f>A1</f>
        <v>Traditional</v>
      </c>
      <c r="AD8" s="7" t="str">
        <f>E1</f>
        <v>Cursor</v>
      </c>
      <c r="AE8" s="7">
        <f>_xlfn.T.TEST(A2:A31,E2:E31,2,3)</f>
        <v>2.5304842292203756E-21</v>
      </c>
      <c r="AF8" s="7">
        <f>ABS(AVERAGE(A2:A31)-AVERAGE(E2:E31))</f>
        <v>12.043333333333337</v>
      </c>
      <c r="AI8" t="s">
        <v>75</v>
      </c>
      <c r="AJ8" t="s">
        <v>76</v>
      </c>
      <c r="AK8" t="s">
        <v>67</v>
      </c>
      <c r="AL8" s="8" t="s">
        <v>77</v>
      </c>
    </row>
    <row r="9" spans="1:38" x14ac:dyDescent="0.2">
      <c r="A9" s="5">
        <v>26</v>
      </c>
      <c r="B9" s="5">
        <v>15.1</v>
      </c>
      <c r="C9" s="5">
        <v>16.100000000000001</v>
      </c>
      <c r="D9" s="11">
        <v>15.9</v>
      </c>
      <c r="E9" s="11">
        <v>13.5</v>
      </c>
      <c r="H9" s="7" t="str">
        <f>D1</f>
        <v>Claude Code</v>
      </c>
      <c r="I9" s="7">
        <f>COUNT(D2:D31)</f>
        <v>30</v>
      </c>
      <c r="J9" s="7">
        <f>SUM(D2:D31)</f>
        <v>453.99999999999994</v>
      </c>
      <c r="K9" s="7">
        <f>AVERAGE(D2:D31)</f>
        <v>15.133333333333331</v>
      </c>
      <c r="L9" s="7">
        <f>_xlfn.VAR.S(D2:D31)</f>
        <v>6.502298850574773</v>
      </c>
      <c r="M9" s="7">
        <f>DEVSQ(D2:D31)</f>
        <v>188.56666666666669</v>
      </c>
      <c r="N9" s="7">
        <f>SQRT(K15/I9)</f>
        <v>0.32252143592070359</v>
      </c>
      <c r="O9" s="7">
        <f>K9-N9*_xlfn.T.INV.2T(N4,J15)</f>
        <v>14.495882757153758</v>
      </c>
      <c r="P9" s="7">
        <f>K9+N9*_xlfn.T.INV.2T(N4,J15)</f>
        <v>15.770783909512904</v>
      </c>
      <c r="Q9" s="7"/>
      <c r="R9" s="3"/>
      <c r="S9" s="3"/>
      <c r="T9" s="3">
        <f>SUM(T4:T8)</f>
        <v>150</v>
      </c>
      <c r="U9" s="3">
        <f>SUM(U4:U8)</f>
        <v>452.48733333333337</v>
      </c>
      <c r="V9" s="3">
        <f>T9-COUNT(T4:T8)</f>
        <v>145</v>
      </c>
      <c r="W9" s="3">
        <f>[1]!QCRIT(COUNT(T4:T8),V9,V2,2)</f>
        <v>3.9066551724137928</v>
      </c>
      <c r="X9" s="7"/>
      <c r="Y9" s="7"/>
      <c r="Z9" s="7"/>
      <c r="AA9" s="7"/>
      <c r="AB9" s="7"/>
      <c r="AC9" s="7" t="str">
        <f>B1</f>
        <v>Windsurf</v>
      </c>
      <c r="AD9" s="7" t="str">
        <f>C1</f>
        <v>Copilot</v>
      </c>
      <c r="AE9" s="7">
        <f>_xlfn.T.TEST(B2:B31,C2:C31,2,3)</f>
        <v>2.0674261250864253E-5</v>
      </c>
      <c r="AF9" s="7">
        <f>ABS(AVERAGE(B2:B31)-AVERAGE(C2:C31))</f>
        <v>1.2833333333333314</v>
      </c>
      <c r="AI9" t="s">
        <v>78</v>
      </c>
      <c r="AJ9" t="s">
        <v>79</v>
      </c>
      <c r="AK9" t="s">
        <v>80</v>
      </c>
      <c r="AL9" t="s">
        <v>81</v>
      </c>
    </row>
    <row r="10" spans="1:38" ht="16" thickBot="1" x14ac:dyDescent="0.25">
      <c r="A10" s="5">
        <v>25.6</v>
      </c>
      <c r="B10" s="5">
        <v>14.9</v>
      </c>
      <c r="C10" s="5">
        <v>13</v>
      </c>
      <c r="D10" s="11">
        <v>15.2</v>
      </c>
      <c r="E10" s="11">
        <v>11.6</v>
      </c>
      <c r="H10" s="7" t="str">
        <f>E1</f>
        <v>Cursor</v>
      </c>
      <c r="I10" s="7">
        <f>COUNT(E2:E31)</f>
        <v>30</v>
      </c>
      <c r="J10" s="7">
        <f>SUM(E2:E31)</f>
        <v>415.9</v>
      </c>
      <c r="K10" s="7">
        <f>AVERAGE(E2:E31)</f>
        <v>13.863333333333333</v>
      </c>
      <c r="L10" s="7">
        <f>_xlfn.VAR.S(E2:E31)</f>
        <v>6.8892988505747406</v>
      </c>
      <c r="M10" s="7">
        <f>DEVSQ(E2:E31)</f>
        <v>199.78966666666665</v>
      </c>
      <c r="N10" s="7">
        <f>SQRT(K15/I10)</f>
        <v>0.32252143592070359</v>
      </c>
      <c r="O10" s="7">
        <f>K10-N10*_xlfn.T.INV.2T(N4,J15)</f>
        <v>13.22588275715376</v>
      </c>
      <c r="P10" s="7">
        <f>K10+N10*_xlfn.T.INV.2T(N4,J15)</f>
        <v>14.500783909512906</v>
      </c>
      <c r="Q10" s="7"/>
      <c r="R10" s="7" t="s">
        <v>43</v>
      </c>
      <c r="S10" s="7"/>
      <c r="T10" s="7"/>
      <c r="U10" s="7"/>
      <c r="V10" s="7"/>
      <c r="W10" s="7"/>
      <c r="X10" s="7"/>
      <c r="Y10" s="7"/>
      <c r="Z10" s="7"/>
      <c r="AA10" s="7"/>
      <c r="AB10" s="7"/>
      <c r="AC10" s="7" t="str">
        <f>B1</f>
        <v>Windsurf</v>
      </c>
      <c r="AD10" s="7" t="str">
        <f>D1</f>
        <v>Claude Code</v>
      </c>
      <c r="AE10" s="7">
        <f>_xlfn.T.TEST(B2:B31,D2:D31,2,3)</f>
        <v>0.59876027183132985</v>
      </c>
      <c r="AF10" s="7">
        <f>ABS(AVERAGE(B2:B31)-AVERAGE(D2:D31))</f>
        <v>0.25666666666666593</v>
      </c>
      <c r="AI10" t="s">
        <v>82</v>
      </c>
      <c r="AJ10" t="s">
        <v>83</v>
      </c>
      <c r="AK10" t="s">
        <v>80</v>
      </c>
      <c r="AL10" t="s">
        <v>81</v>
      </c>
    </row>
    <row r="11" spans="1:38" ht="16" thickTop="1" x14ac:dyDescent="0.2">
      <c r="A11" s="5">
        <v>26.2</v>
      </c>
      <c r="B11" s="5">
        <v>15</v>
      </c>
      <c r="C11" s="5">
        <v>14.9</v>
      </c>
      <c r="D11" s="11">
        <v>14.5</v>
      </c>
      <c r="E11" s="11">
        <v>9.9</v>
      </c>
      <c r="H11" s="17"/>
      <c r="I11" s="17"/>
      <c r="J11" s="17"/>
      <c r="K11" s="17"/>
      <c r="L11" s="17"/>
      <c r="M11" s="3"/>
      <c r="N11" s="3"/>
      <c r="O11" s="3"/>
      <c r="P11" s="3"/>
      <c r="Q11" s="7"/>
      <c r="R11" s="2" t="s">
        <v>44</v>
      </c>
      <c r="S11" s="2" t="s">
        <v>45</v>
      </c>
      <c r="T11" s="2" t="s">
        <v>39</v>
      </c>
      <c r="U11" s="2" t="s">
        <v>46</v>
      </c>
      <c r="V11" s="2" t="s">
        <v>47</v>
      </c>
      <c r="W11" s="2" t="s">
        <v>48</v>
      </c>
      <c r="X11" s="2" t="s">
        <v>49</v>
      </c>
      <c r="Y11" s="2" t="s">
        <v>50</v>
      </c>
      <c r="Z11" s="2" t="s">
        <v>51</v>
      </c>
      <c r="AA11" s="2" t="s">
        <v>52</v>
      </c>
      <c r="AB11" s="7"/>
      <c r="AC11" s="7" t="str">
        <f>B1</f>
        <v>Windsurf</v>
      </c>
      <c r="AD11" s="7" t="str">
        <f>E1</f>
        <v>Cursor</v>
      </c>
      <c r="AE11" s="7">
        <f>_xlfn.T.TEST(B2:B31,E2:E31,2,3)</f>
        <v>4.9192058428887291E-2</v>
      </c>
      <c r="AF11" s="7">
        <f>ABS(AVERAGE(B2:B31)-AVERAGE(E2:E31))</f>
        <v>1.0133333333333319</v>
      </c>
      <c r="AI11" t="s">
        <v>84</v>
      </c>
      <c r="AJ11" t="s">
        <v>85</v>
      </c>
      <c r="AK11" t="s">
        <v>67</v>
      </c>
      <c r="AL11" s="8" t="s">
        <v>68</v>
      </c>
    </row>
    <row r="12" spans="1:38" ht="16" thickBot="1" x14ac:dyDescent="0.25">
      <c r="A12" s="5">
        <v>25.7</v>
      </c>
      <c r="B12" s="5">
        <v>15.3</v>
      </c>
      <c r="C12" s="5">
        <v>13.1</v>
      </c>
      <c r="D12" s="11">
        <v>11.2</v>
      </c>
      <c r="E12" s="11">
        <v>12.6</v>
      </c>
      <c r="H12" s="12" t="s">
        <v>12</v>
      </c>
      <c r="I12" s="12"/>
      <c r="J12" s="12"/>
      <c r="K12" s="12"/>
      <c r="L12" s="12"/>
      <c r="M12" s="7"/>
      <c r="N12" s="7"/>
      <c r="O12" s="7"/>
      <c r="P12" s="7"/>
      <c r="Q12" s="7"/>
      <c r="R12" s="3" t="str">
        <f>R4</f>
        <v>Traditional</v>
      </c>
      <c r="S12" s="3" t="str">
        <f>R5</f>
        <v>Windsurf</v>
      </c>
      <c r="T12" s="3">
        <f>ABS(S4-S5)</f>
        <v>11.030000000000005</v>
      </c>
      <c r="U12" s="3">
        <f>SQRT(U9/V9/HARMEAN(T4,T5))</f>
        <v>0.32252143592070359</v>
      </c>
      <c r="V12" s="3">
        <f>T12/U12</f>
        <v>34.19927723102375</v>
      </c>
      <c r="W12" s="3">
        <f>T12-U12*W$9</f>
        <v>9.7700199641460639</v>
      </c>
      <c r="X12" s="3">
        <f>T12+U12*W$9</f>
        <v>12.289980035853945</v>
      </c>
      <c r="Y12" s="3">
        <f>[1]!QDIST(V12,COUNT($T$4:$T$8),V$9)</f>
        <v>3.3306690738754696E-14</v>
      </c>
      <c r="Z12" s="3">
        <f>U12*W$9</f>
        <v>1.2599800358539404</v>
      </c>
      <c r="AA12" s="3">
        <f>T12*SQRT(V$9/U$9)</f>
        <v>6.2439051966015091</v>
      </c>
      <c r="AB12" s="7"/>
      <c r="AC12" s="7" t="str">
        <f>C1</f>
        <v>Copilot</v>
      </c>
      <c r="AD12" s="7" t="str">
        <f>D1</f>
        <v>Claude Code</v>
      </c>
      <c r="AE12" s="7">
        <f>_xlfn.T.TEST(C2:C31,D2:D31,2,3)</f>
        <v>5.1445303916181446E-3</v>
      </c>
      <c r="AF12" s="7">
        <f>ABS(AVERAGE(C2:C31)-AVERAGE(D2:D31))</f>
        <v>1.5399999999999974</v>
      </c>
      <c r="AI12" t="s">
        <v>86</v>
      </c>
      <c r="AJ12" t="s">
        <v>87</v>
      </c>
      <c r="AK12" t="s">
        <v>80</v>
      </c>
      <c r="AL12" t="s">
        <v>81</v>
      </c>
    </row>
    <row r="13" spans="1:38" ht="16" thickTop="1" x14ac:dyDescent="0.2">
      <c r="A13" s="5">
        <v>25.9</v>
      </c>
      <c r="B13" s="5">
        <v>15.1</v>
      </c>
      <c r="C13" s="5">
        <v>16.8</v>
      </c>
      <c r="D13" s="11">
        <v>14</v>
      </c>
      <c r="E13" s="11">
        <v>15.8</v>
      </c>
      <c r="H13" s="18" t="s">
        <v>31</v>
      </c>
      <c r="I13" s="18" t="s">
        <v>14</v>
      </c>
      <c r="J13" s="18" t="s">
        <v>15</v>
      </c>
      <c r="K13" s="18" t="s">
        <v>16</v>
      </c>
      <c r="L13" s="18" t="s">
        <v>17</v>
      </c>
      <c r="M13" s="2" t="s">
        <v>32</v>
      </c>
      <c r="N13" s="2" t="s">
        <v>33</v>
      </c>
      <c r="O13" s="2" t="s">
        <v>34</v>
      </c>
      <c r="P13" s="2" t="s">
        <v>35</v>
      </c>
      <c r="Q13" s="7"/>
      <c r="R13" s="7" t="str">
        <f>R4</f>
        <v>Traditional</v>
      </c>
      <c r="S13" s="7" t="str">
        <f>R6</f>
        <v>Copilot</v>
      </c>
      <c r="T13" s="7">
        <f>ABS(S4-S6)</f>
        <v>12.313333333333336</v>
      </c>
      <c r="U13" s="7">
        <f>SQRT(U9/V9/HARMEAN(T4,T6))</f>
        <v>0.32252143592070359</v>
      </c>
      <c r="V13" s="7">
        <f t="shared" ref="V13:V21" si="0">T13/U13</f>
        <v>38.178340916108105</v>
      </c>
      <c r="W13" s="7">
        <f>T13-U13*W$9</f>
        <v>11.053353297479395</v>
      </c>
      <c r="X13" s="7">
        <f>T13+U13*W$9</f>
        <v>13.573313369187277</v>
      </c>
      <c r="Y13" s="7">
        <f>[1]!QDIST(V13,COUNT($T$4:$T$8),V$9)</f>
        <v>3.3306690738754696E-14</v>
      </c>
      <c r="Z13" s="7">
        <f>U13*W$9</f>
        <v>1.2599800358539404</v>
      </c>
      <c r="AA13" s="7">
        <f>T13*SQRT(V$9/U$9)</f>
        <v>6.9703795092916199</v>
      </c>
      <c r="AB13" s="7"/>
      <c r="AC13" s="7" t="str">
        <f>C1</f>
        <v>Copilot</v>
      </c>
      <c r="AD13" s="7" t="str">
        <f>E1</f>
        <v>Cursor</v>
      </c>
      <c r="AE13" s="7">
        <f>_xlfn.T.TEST(C2:C31,E2:E31,2,3)</f>
        <v>0.61610142979374749</v>
      </c>
      <c r="AF13" s="7">
        <f>ABS(AVERAGE(C2:C31)-AVERAGE(E2:E31))</f>
        <v>0.26999999999999957</v>
      </c>
      <c r="AI13" t="s">
        <v>88</v>
      </c>
      <c r="AJ13" t="s">
        <v>89</v>
      </c>
      <c r="AK13" t="s">
        <v>67</v>
      </c>
      <c r="AL13" s="8" t="s">
        <v>90</v>
      </c>
    </row>
    <row r="14" spans="1:38" x14ac:dyDescent="0.2">
      <c r="A14" s="5">
        <v>26.1</v>
      </c>
      <c r="B14" s="5">
        <v>15</v>
      </c>
      <c r="C14" s="5">
        <v>12.9</v>
      </c>
      <c r="D14" s="11">
        <v>14.2</v>
      </c>
      <c r="E14" s="11">
        <v>14.2</v>
      </c>
      <c r="H14" s="7" t="s">
        <v>20</v>
      </c>
      <c r="I14" s="7">
        <f>I16-I15</f>
        <v>3247.0963999999976</v>
      </c>
      <c r="J14" s="7">
        <f>COUNTA(H6:H10)-1</f>
        <v>4</v>
      </c>
      <c r="K14" s="7">
        <f>I14/J14</f>
        <v>811.77409999999941</v>
      </c>
      <c r="L14" s="7">
        <f>K14/K15</f>
        <v>260.13378901214156</v>
      </c>
      <c r="M14" s="7">
        <f>_xlfn.F.DIST.RT(L14,J14,J15)</f>
        <v>4.4754400564933473E-65</v>
      </c>
      <c r="N14" s="7">
        <f>I14/I16</f>
        <v>0.87769236596636191</v>
      </c>
      <c r="O14" s="7">
        <f>SQRT(DEVSQ(K6:K10)/(K15*J14))</f>
        <v>2.9446776224919309</v>
      </c>
      <c r="P14" s="7">
        <f>(I16-J16*K15)/(I16+K15)</f>
        <v>0.87358149546994091</v>
      </c>
      <c r="Q14" s="7"/>
      <c r="R14" s="7" t="str">
        <f>R4</f>
        <v>Traditional</v>
      </c>
      <c r="S14" s="7" t="str">
        <f>R7</f>
        <v>Claude Code</v>
      </c>
      <c r="T14" s="7">
        <f>ABS(S4-S7)</f>
        <v>10.773333333333339</v>
      </c>
      <c r="U14" s="7">
        <f>SQRT(U9/V9/HARMEAN(T4,T7))</f>
        <v>0.32252143592070359</v>
      </c>
      <c r="V14" s="7">
        <f t="shared" si="0"/>
        <v>33.403464494006883</v>
      </c>
      <c r="W14" s="7">
        <f>T14-U14*W$9</f>
        <v>9.513353297479398</v>
      </c>
      <c r="X14" s="7">
        <f>T14+U14*W$9</f>
        <v>12.03331336918728</v>
      </c>
      <c r="Y14" s="7">
        <f>[1]!QDIST(V14,COUNT($T$4:$T$8),V$9)</f>
        <v>3.3306690738754696E-14</v>
      </c>
      <c r="Z14" s="7">
        <f>U14*W$9</f>
        <v>1.2599800358539404</v>
      </c>
      <c r="AA14" s="7">
        <f>T14*SQRT(V$9/U$9)</f>
        <v>6.098610334063487</v>
      </c>
      <c r="AB14" s="7"/>
      <c r="AC14" s="4" t="str">
        <f>D1</f>
        <v>Claude Code</v>
      </c>
      <c r="AD14" s="4" t="str">
        <f>E1</f>
        <v>Cursor</v>
      </c>
      <c r="AE14" s="4">
        <f>_xlfn.T.TEST(D2:D31,E2:E31,2,3)</f>
        <v>6.2298552463254407E-2</v>
      </c>
      <c r="AF14" s="4">
        <f>ABS(AVERAGE(D2:D31)-AVERAGE(E2:E31))</f>
        <v>1.2699999999999978</v>
      </c>
    </row>
    <row r="15" spans="1:38" x14ac:dyDescent="0.2">
      <c r="A15" s="5">
        <v>25.8</v>
      </c>
      <c r="B15" s="5">
        <v>15.2</v>
      </c>
      <c r="C15" s="5">
        <v>13</v>
      </c>
      <c r="D15" s="11">
        <v>13</v>
      </c>
      <c r="E15" s="11">
        <v>10.6</v>
      </c>
      <c r="H15" s="7" t="s">
        <v>21</v>
      </c>
      <c r="I15" s="7">
        <f>SUM(M6:M10)</f>
        <v>452.48733333333337</v>
      </c>
      <c r="J15" s="7">
        <f>J16-J14</f>
        <v>145</v>
      </c>
      <c r="K15" s="7">
        <f>I15/J15</f>
        <v>3.1206022988505748</v>
      </c>
      <c r="L15" s="7"/>
      <c r="M15" s="7"/>
      <c r="N15" s="7"/>
      <c r="O15" s="7"/>
      <c r="P15" s="7"/>
      <c r="Q15" s="7"/>
      <c r="R15" s="7" t="str">
        <f>R4</f>
        <v>Traditional</v>
      </c>
      <c r="S15" s="7" t="str">
        <f>R8</f>
        <v>Cursor</v>
      </c>
      <c r="T15" s="7">
        <f>ABS(S4-S8)</f>
        <v>12.043333333333337</v>
      </c>
      <c r="U15" s="7">
        <f>SQRT(U9/V9/HARMEAN(T4,T8))</f>
        <v>0.32252143592070359</v>
      </c>
      <c r="V15" s="7">
        <f t="shared" si="0"/>
        <v>37.341187257687757</v>
      </c>
      <c r="W15" s="7">
        <f>T15-U15*W$9</f>
        <v>10.783353297479396</v>
      </c>
      <c r="X15" s="7">
        <f>T15+U15*W$9</f>
        <v>13.303313369187277</v>
      </c>
      <c r="Y15" s="7">
        <f>[1]!QDIST(V15,COUNT($T$4:$T$8),V$9)</f>
        <v>3.3306690738754696E-14</v>
      </c>
      <c r="Z15" s="7">
        <f>U15*W$9</f>
        <v>1.2599800358539404</v>
      </c>
      <c r="AA15" s="7">
        <f>T15*SQRT(V$9/U$9)</f>
        <v>6.8175368616866869</v>
      </c>
      <c r="AB15" s="7"/>
      <c r="AC15" s="7"/>
      <c r="AD15" s="7"/>
      <c r="AE15" s="7"/>
      <c r="AF15" s="7"/>
    </row>
    <row r="16" spans="1:38" x14ac:dyDescent="0.2">
      <c r="A16" s="5">
        <v>26</v>
      </c>
      <c r="B16" s="5">
        <v>15</v>
      </c>
      <c r="C16" s="5">
        <v>13.1</v>
      </c>
      <c r="D16" s="11">
        <v>14.7</v>
      </c>
      <c r="E16" s="11">
        <v>14.1</v>
      </c>
      <c r="H16" s="4" t="s">
        <v>22</v>
      </c>
      <c r="I16" s="4">
        <f>DEVSQ(A2:E31)</f>
        <v>3699.5837333333311</v>
      </c>
      <c r="J16" s="4">
        <f>COUNT(A2:E31)-1</f>
        <v>149</v>
      </c>
      <c r="K16" s="4">
        <f>I16/J16</f>
        <v>24.829421029082759</v>
      </c>
      <c r="L16" s="4"/>
      <c r="M16" s="4"/>
      <c r="N16" s="4"/>
      <c r="O16" s="4"/>
      <c r="P16" s="4"/>
      <c r="Q16" s="7"/>
      <c r="R16" s="7" t="str">
        <f>R5</f>
        <v>Windsurf</v>
      </c>
      <c r="S16" s="7" t="str">
        <f>R6</f>
        <v>Copilot</v>
      </c>
      <c r="T16" s="7">
        <f>ABS(S5-S6)</f>
        <v>1.2833333333333314</v>
      </c>
      <c r="U16" s="7">
        <f>SQRT(U9/V9/HARMEAN(T5,T6))</f>
        <v>0.32252143592070359</v>
      </c>
      <c r="V16" s="7">
        <f t="shared" si="0"/>
        <v>3.9790636850843519</v>
      </c>
      <c r="W16" s="7">
        <f>T16-U16*W$9</f>
        <v>2.3353297479391077E-2</v>
      </c>
      <c r="X16" s="7">
        <f>T16+U16*W$9</f>
        <v>2.5433133691872718</v>
      </c>
      <c r="Y16" s="7">
        <f>[1]!QDIST(V16,COUNT($T$4:$T$8),V$9)</f>
        <v>4.3631583693625076E-2</v>
      </c>
      <c r="Z16" s="7">
        <f>U16*W$9</f>
        <v>1.2599800358539404</v>
      </c>
      <c r="AA16" s="7">
        <f>T16*SQRT(V$9/U$9)</f>
        <v>0.72647431269011076</v>
      </c>
      <c r="AB16" s="7"/>
      <c r="AC16" s="7"/>
      <c r="AD16" s="7"/>
      <c r="AE16" s="7"/>
      <c r="AF16" s="7"/>
    </row>
    <row r="17" spans="1:32" x14ac:dyDescent="0.2">
      <c r="A17" s="5">
        <v>25.9</v>
      </c>
      <c r="B17" s="5">
        <v>14.9</v>
      </c>
      <c r="C17" s="5">
        <v>13</v>
      </c>
      <c r="D17" s="11">
        <v>16.3</v>
      </c>
      <c r="E17" s="11">
        <v>14.7</v>
      </c>
      <c r="H17" s="15"/>
      <c r="I17" s="15"/>
      <c r="J17" s="15"/>
      <c r="K17" s="15"/>
      <c r="L17" s="15"/>
      <c r="M17" s="15"/>
      <c r="N17" s="15"/>
      <c r="O17" s="7"/>
      <c r="P17" s="7"/>
      <c r="Q17" s="7"/>
      <c r="R17" s="7" t="str">
        <f>R5</f>
        <v>Windsurf</v>
      </c>
      <c r="S17" s="7" t="str">
        <f>R7</f>
        <v>Claude Code</v>
      </c>
      <c r="T17" s="7">
        <f>ABS(S5-S7)</f>
        <v>0.25666666666666593</v>
      </c>
      <c r="U17" s="7">
        <f>SQRT(U9/V9/HARMEAN(T5,T7))</f>
        <v>0.32252143592070359</v>
      </c>
      <c r="V17" s="7">
        <f t="shared" si="0"/>
        <v>0.79581273701686928</v>
      </c>
      <c r="W17" s="7">
        <f>T17-U17*W$9</f>
        <v>-1.0033133691872744</v>
      </c>
      <c r="X17" s="7">
        <f>T17+U17*W$9</f>
        <v>1.5166467025206063</v>
      </c>
      <c r="Y17" s="7">
        <f>[1]!QDIST(V17,COUNT($T$4:$T$8),V$9)</f>
        <v>0.98017415753220738</v>
      </c>
      <c r="Z17" s="7">
        <f>U17*W$9</f>
        <v>1.2599800358539404</v>
      </c>
      <c r="AA17" s="7">
        <f>T17*SQRT(V$9/U$9)</f>
        <v>0.14529486253802193</v>
      </c>
      <c r="AB17" s="7"/>
      <c r="AC17" s="7"/>
      <c r="AD17" s="7"/>
      <c r="AE17" s="7"/>
      <c r="AF17" s="7"/>
    </row>
    <row r="18" spans="1:32" x14ac:dyDescent="0.2">
      <c r="A18" s="5">
        <v>25.7</v>
      </c>
      <c r="B18" s="5">
        <v>15.1</v>
      </c>
      <c r="C18" s="5">
        <v>12.8</v>
      </c>
      <c r="D18" s="11">
        <v>20.5</v>
      </c>
      <c r="E18" s="11">
        <v>11.5</v>
      </c>
      <c r="H18" s="12"/>
      <c r="I18" s="12"/>
      <c r="J18" s="12"/>
      <c r="K18" s="12"/>
      <c r="L18" s="12"/>
      <c r="M18" s="12"/>
      <c r="N18" s="12"/>
      <c r="O18" s="7"/>
      <c r="P18" s="7"/>
      <c r="Q18" s="7"/>
      <c r="R18" s="7" t="str">
        <f>R5</f>
        <v>Windsurf</v>
      </c>
      <c r="S18" s="7" t="str">
        <f>R8</f>
        <v>Cursor</v>
      </c>
      <c r="T18" s="7">
        <f>ABS(S5-S8)</f>
        <v>1.0133333333333319</v>
      </c>
      <c r="U18" s="7">
        <f>SQRT(U9/V9/HARMEAN(T5,T8))</f>
        <v>0.32252143592070359</v>
      </c>
      <c r="V18" s="7">
        <f t="shared" si="0"/>
        <v>3.1419100266640076</v>
      </c>
      <c r="W18" s="7">
        <f>T18-U18*W$9</f>
        <v>-0.2466467025206085</v>
      </c>
      <c r="X18" s="7">
        <f>T18+U18*W$9</f>
        <v>2.2733133691872722</v>
      </c>
      <c r="Y18" s="7">
        <f>[1]!QDIST(V18,COUNT($T$4:$T$8),V$9)</f>
        <v>0.17759889306027932</v>
      </c>
      <c r="Z18" s="7">
        <f>U18*W$9</f>
        <v>1.2599800358539404</v>
      </c>
      <c r="AA18" s="7">
        <f>T18*SQRT(V$9/U$9)</f>
        <v>0.57363166508517838</v>
      </c>
      <c r="AB18" s="7"/>
      <c r="AC18" s="7"/>
      <c r="AD18" s="7"/>
      <c r="AE18" s="7"/>
      <c r="AF18" s="7"/>
    </row>
    <row r="19" spans="1:32" x14ac:dyDescent="0.2">
      <c r="A19" s="5">
        <v>26.1</v>
      </c>
      <c r="B19" s="5">
        <v>15</v>
      </c>
      <c r="C19" s="5">
        <v>16.899999999999999</v>
      </c>
      <c r="D19" s="11">
        <v>15.7</v>
      </c>
      <c r="E19" s="11">
        <v>14.1</v>
      </c>
      <c r="H19" s="12"/>
      <c r="I19" s="12"/>
      <c r="J19" s="12"/>
      <c r="K19" s="12"/>
      <c r="L19" s="12"/>
      <c r="M19" s="12"/>
      <c r="N19" s="12"/>
      <c r="O19" s="7"/>
      <c r="P19" s="7"/>
      <c r="Q19" s="7"/>
      <c r="R19" s="7" t="str">
        <f>R6</f>
        <v>Copilot</v>
      </c>
      <c r="S19" s="7" t="str">
        <f>R7</f>
        <v>Claude Code</v>
      </c>
      <c r="T19" s="7">
        <f>ABS(S6-S7)</f>
        <v>1.5399999999999974</v>
      </c>
      <c r="U19" s="7">
        <f>SQRT(U9/V9/HARMEAN(T6,T7))</f>
        <v>0.32252143592070359</v>
      </c>
      <c r="V19" s="7">
        <f t="shared" si="0"/>
        <v>4.7748764221012205</v>
      </c>
      <c r="W19" s="7">
        <f>T19-U19*W$9</f>
        <v>0.28001996414605701</v>
      </c>
      <c r="X19" s="7">
        <f>T19+U19*W$9</f>
        <v>2.7999800358539377</v>
      </c>
      <c r="Y19" s="7">
        <f>[1]!QDIST(V19,COUNT($T$4:$T$8),V$9)</f>
        <v>8.2573895325264157E-3</v>
      </c>
      <c r="Z19" s="7">
        <f>U19*W$9</f>
        <v>1.2599800358539404</v>
      </c>
      <c r="AA19" s="7">
        <f>T19*SQRT(V$9/U$9)</f>
        <v>0.87176917522813269</v>
      </c>
      <c r="AB19" s="7"/>
      <c r="AC19" s="7"/>
      <c r="AD19" s="7"/>
      <c r="AE19" s="7"/>
      <c r="AF19" s="7"/>
    </row>
    <row r="20" spans="1:32" x14ac:dyDescent="0.2">
      <c r="A20" s="5">
        <v>25.8</v>
      </c>
      <c r="B20" s="5">
        <v>15.2</v>
      </c>
      <c r="C20" s="5">
        <v>13.1</v>
      </c>
      <c r="D20" s="11">
        <v>15.9</v>
      </c>
      <c r="E20" s="11">
        <v>13.8</v>
      </c>
      <c r="H20" s="12"/>
      <c r="I20" s="12"/>
      <c r="J20" s="12"/>
      <c r="K20" s="12"/>
      <c r="L20" s="12"/>
      <c r="M20" s="12"/>
      <c r="N20" s="12"/>
      <c r="O20" s="7"/>
      <c r="P20" s="7"/>
      <c r="Q20" s="7"/>
      <c r="R20" s="7" t="str">
        <f>R6</f>
        <v>Copilot</v>
      </c>
      <c r="S20" s="7" t="str">
        <f>R8</f>
        <v>Cursor</v>
      </c>
      <c r="T20" s="7">
        <f>ABS(S6-S8)</f>
        <v>0.26999999999999957</v>
      </c>
      <c r="U20" s="7">
        <f>SQRT(U9/V9/HARMEAN(T6,T8))</f>
        <v>0.32252143592070359</v>
      </c>
      <c r="V20" s="7">
        <f t="shared" si="0"/>
        <v>0.83715365842034406</v>
      </c>
      <c r="W20" s="7">
        <f>T20-U20*W$9</f>
        <v>-0.98998003585394079</v>
      </c>
      <c r="X20" s="7">
        <f>T20+U20*W$9</f>
        <v>1.5299800358539399</v>
      </c>
      <c r="Y20" s="7">
        <f>[1]!QDIST(V20,COUNT($T$4:$T$8),V$9)</f>
        <v>0.97610141741244238</v>
      </c>
      <c r="Z20" s="7">
        <f>U20*W$9</f>
        <v>1.2599800358539404</v>
      </c>
      <c r="AA20" s="7">
        <f>T20*SQRT(V$9/U$9)</f>
        <v>0.15284264760493238</v>
      </c>
      <c r="AB20" s="7"/>
      <c r="AC20" s="7"/>
      <c r="AD20" s="7"/>
      <c r="AE20" s="7"/>
      <c r="AF20" s="7"/>
    </row>
    <row r="21" spans="1:32" x14ac:dyDescent="0.2">
      <c r="A21" s="5">
        <v>26</v>
      </c>
      <c r="B21" s="5">
        <v>12.8</v>
      </c>
      <c r="C21" s="5">
        <v>13</v>
      </c>
      <c r="D21" s="11">
        <v>15</v>
      </c>
      <c r="E21" s="11">
        <v>10.8</v>
      </c>
      <c r="H21" s="12"/>
      <c r="I21" s="12"/>
      <c r="J21" s="12"/>
      <c r="K21" s="12"/>
      <c r="L21" s="12"/>
      <c r="M21" s="12"/>
      <c r="N21" s="12"/>
      <c r="O21" s="7"/>
      <c r="P21" s="7"/>
      <c r="Q21" s="7"/>
      <c r="R21" s="4" t="str">
        <f>R7</f>
        <v>Claude Code</v>
      </c>
      <c r="S21" s="4" t="str">
        <f>R8</f>
        <v>Cursor</v>
      </c>
      <c r="T21" s="4">
        <f>ABS(S7-S8)</f>
        <v>1.2699999999999978</v>
      </c>
      <c r="U21" s="4">
        <f>SQRT(U9/V9/HARMEAN(T7,T8))</f>
        <v>0.32252143592070359</v>
      </c>
      <c r="V21" s="4">
        <f t="shared" si="0"/>
        <v>3.9377227636808767</v>
      </c>
      <c r="W21" s="4">
        <f>T21-U21*W$9</f>
        <v>1.0019964146057436E-2</v>
      </c>
      <c r="X21" s="4">
        <f>T21+U21*W$9</f>
        <v>2.5299800358539382</v>
      </c>
      <c r="Y21" s="4">
        <f>[1]!QDIST(V21,COUNT($T$4:$T$8),V$9)</f>
        <v>4.717526557474272E-2</v>
      </c>
      <c r="Z21" s="4">
        <f>U21*W$9</f>
        <v>1.2599800358539404</v>
      </c>
      <c r="AA21" s="4">
        <f>T21*SQRT(V$9/U$9)</f>
        <v>0.71892652762320031</v>
      </c>
      <c r="AB21" s="7"/>
      <c r="AC21" s="7"/>
      <c r="AD21" s="7"/>
      <c r="AE21" s="7"/>
      <c r="AF21" s="7"/>
    </row>
    <row r="22" spans="1:32" x14ac:dyDescent="0.2">
      <c r="A22" s="5">
        <v>25.9</v>
      </c>
      <c r="B22" s="5">
        <v>15</v>
      </c>
      <c r="C22" s="5">
        <v>12.9</v>
      </c>
      <c r="D22" s="11">
        <v>9.8000000000000007</v>
      </c>
      <c r="E22" s="11">
        <v>14.6</v>
      </c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</row>
    <row r="23" spans="1:32" x14ac:dyDescent="0.2">
      <c r="A23" s="5">
        <v>25.7</v>
      </c>
      <c r="B23" s="5">
        <v>15.1</v>
      </c>
      <c r="C23" s="5">
        <v>13</v>
      </c>
      <c r="D23" s="11">
        <v>15.1</v>
      </c>
      <c r="E23" s="11">
        <v>15.1</v>
      </c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</row>
    <row r="24" spans="1:32" x14ac:dyDescent="0.2">
      <c r="A24" s="5">
        <v>26</v>
      </c>
      <c r="B24" s="5">
        <v>15</v>
      </c>
      <c r="C24" s="5">
        <v>13.1</v>
      </c>
      <c r="D24" s="11">
        <v>15.4</v>
      </c>
      <c r="E24" s="11">
        <v>16.399999999999999</v>
      </c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</row>
    <row r="25" spans="1:32" x14ac:dyDescent="0.2">
      <c r="A25" s="5">
        <v>25.8</v>
      </c>
      <c r="B25" s="5">
        <v>11.9</v>
      </c>
      <c r="C25" s="5">
        <v>12.9</v>
      </c>
      <c r="D25" s="11">
        <v>22.1</v>
      </c>
      <c r="E25" s="11">
        <v>16.3</v>
      </c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</row>
    <row r="26" spans="1:32" x14ac:dyDescent="0.2">
      <c r="A26" s="5">
        <v>26.2</v>
      </c>
      <c r="B26" s="5">
        <v>15.2</v>
      </c>
      <c r="C26" s="5">
        <v>13</v>
      </c>
      <c r="D26" s="11">
        <v>14.7</v>
      </c>
      <c r="E26" s="11">
        <v>10.3</v>
      </c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</row>
    <row r="27" spans="1:32" x14ac:dyDescent="0.2">
      <c r="A27" s="5">
        <v>25.9</v>
      </c>
      <c r="B27" s="5">
        <v>15.1</v>
      </c>
      <c r="C27" s="5">
        <v>12.8</v>
      </c>
      <c r="D27" s="11">
        <v>16</v>
      </c>
      <c r="E27" s="11">
        <v>11.4</v>
      </c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</row>
    <row r="28" spans="1:32" x14ac:dyDescent="0.2">
      <c r="A28" s="5">
        <v>25.7</v>
      </c>
      <c r="B28" s="5">
        <v>15</v>
      </c>
      <c r="C28" s="5">
        <v>13.1</v>
      </c>
      <c r="D28" s="11">
        <v>15.1</v>
      </c>
      <c r="E28" s="11">
        <v>15</v>
      </c>
      <c r="H28" s="7"/>
      <c r="I28" s="7"/>
      <c r="J28" s="7"/>
      <c r="K28" s="7"/>
      <c r="L28" s="7"/>
      <c r="M28" s="7"/>
      <c r="N28" s="7"/>
      <c r="O28" s="7"/>
      <c r="P28" s="15"/>
      <c r="Q28" s="15"/>
      <c r="R28" s="15"/>
      <c r="S28" s="15"/>
      <c r="T28" s="15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</row>
    <row r="29" spans="1:32" x14ac:dyDescent="0.2">
      <c r="A29" s="5">
        <v>25.8</v>
      </c>
      <c r="B29" s="5">
        <v>15.3</v>
      </c>
      <c r="C29" s="5">
        <v>12.9</v>
      </c>
      <c r="D29" s="11">
        <v>11.9</v>
      </c>
      <c r="E29" s="11">
        <v>15</v>
      </c>
      <c r="H29" s="7"/>
      <c r="I29" s="7"/>
      <c r="J29" s="7"/>
      <c r="K29" s="7"/>
      <c r="L29" s="7"/>
      <c r="M29" s="7"/>
      <c r="N29" s="7"/>
      <c r="O29" s="7"/>
      <c r="P29" s="12"/>
      <c r="Q29" s="12"/>
      <c r="R29" s="12"/>
      <c r="S29" s="12"/>
      <c r="T29" s="12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</row>
    <row r="30" spans="1:32" x14ac:dyDescent="0.2">
      <c r="A30" s="5">
        <v>26.1</v>
      </c>
      <c r="B30" s="5">
        <v>14.9</v>
      </c>
      <c r="C30" s="5">
        <v>13</v>
      </c>
      <c r="D30" s="11">
        <v>18.399999999999999</v>
      </c>
      <c r="E30" s="11">
        <v>15</v>
      </c>
      <c r="H30" s="7"/>
      <c r="I30" s="7"/>
      <c r="J30" s="7"/>
      <c r="K30" s="7"/>
      <c r="L30" s="7"/>
      <c r="M30" s="7"/>
      <c r="N30" s="7"/>
      <c r="O30" s="7"/>
      <c r="P30" s="12"/>
      <c r="Q30" s="12"/>
      <c r="R30" s="12"/>
      <c r="S30" s="12"/>
      <c r="T30" s="12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</row>
    <row r="31" spans="1:32" x14ac:dyDescent="0.2">
      <c r="A31" s="5">
        <v>25.9</v>
      </c>
      <c r="B31" s="5">
        <v>15</v>
      </c>
      <c r="C31" s="5">
        <v>12.9</v>
      </c>
      <c r="D31" s="11">
        <v>17.3</v>
      </c>
      <c r="E31" s="11">
        <v>23.3</v>
      </c>
      <c r="H31" s="7"/>
      <c r="I31" s="7"/>
      <c r="J31" s="7"/>
      <c r="K31" s="7"/>
      <c r="L31" s="7"/>
      <c r="M31" s="7"/>
      <c r="N31" s="7"/>
      <c r="O31" s="7"/>
      <c r="P31" s="12"/>
      <c r="Q31" s="12"/>
      <c r="R31" s="12"/>
      <c r="S31" s="12"/>
      <c r="T31" s="12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</row>
    <row r="32" spans="1:32" x14ac:dyDescent="0.2">
      <c r="H32" t="s">
        <v>5</v>
      </c>
      <c r="O32" s="7"/>
      <c r="P32" s="12"/>
      <c r="Q32" s="12"/>
      <c r="R32" s="12"/>
      <c r="S32" s="12"/>
      <c r="T32" s="12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</row>
    <row r="33" spans="8:32" x14ac:dyDescent="0.2"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</row>
    <row r="34" spans="8:32" ht="16" thickBot="1" x14ac:dyDescent="0.25">
      <c r="H34" t="s">
        <v>6</v>
      </c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</row>
    <row r="35" spans="8:32" x14ac:dyDescent="0.2">
      <c r="H35" s="14" t="s">
        <v>7</v>
      </c>
      <c r="I35" s="14" t="s">
        <v>8</v>
      </c>
      <c r="J35" s="14" t="s">
        <v>9</v>
      </c>
      <c r="K35" s="14" t="s">
        <v>10</v>
      </c>
      <c r="L35" s="14" t="s">
        <v>11</v>
      </c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</row>
    <row r="36" spans="8:32" x14ac:dyDescent="0.2">
      <c r="H36" s="12" t="s">
        <v>0</v>
      </c>
      <c r="I36" s="12">
        <v>30</v>
      </c>
      <c r="J36" s="12">
        <v>777.2</v>
      </c>
      <c r="K36" s="12">
        <v>25.90666666666667</v>
      </c>
      <c r="L36" s="12">
        <v>2.8229885057471288E-2</v>
      </c>
      <c r="O36" s="7"/>
      <c r="P36" s="15"/>
      <c r="Q36" s="15"/>
      <c r="R36" s="15"/>
      <c r="S36" s="15"/>
      <c r="T36" s="15"/>
      <c r="U36" s="15"/>
      <c r="V36" s="15"/>
      <c r="W36" s="7"/>
      <c r="X36" s="7"/>
      <c r="Y36" s="7"/>
      <c r="Z36" s="7"/>
      <c r="AA36" s="7"/>
      <c r="AB36" s="7"/>
      <c r="AC36" s="7"/>
      <c r="AD36" s="7"/>
      <c r="AE36" s="7"/>
      <c r="AF36" s="7"/>
    </row>
    <row r="37" spans="8:32" x14ac:dyDescent="0.2">
      <c r="H37" s="12" t="s">
        <v>60</v>
      </c>
      <c r="I37" s="12">
        <v>30</v>
      </c>
      <c r="J37" s="12">
        <v>446.29999999999995</v>
      </c>
      <c r="K37" s="12">
        <v>14.876666666666665</v>
      </c>
      <c r="L37" s="12">
        <v>0.50047126436781597</v>
      </c>
      <c r="O37" s="7"/>
      <c r="P37" s="12"/>
      <c r="Q37" s="12"/>
      <c r="R37" s="12"/>
      <c r="S37" s="12"/>
      <c r="T37" s="12"/>
      <c r="U37" s="12"/>
      <c r="V37" s="12"/>
      <c r="W37" s="7"/>
      <c r="X37" s="7"/>
      <c r="Y37" s="7"/>
      <c r="Z37" s="7"/>
      <c r="AA37" s="7"/>
      <c r="AB37" s="7"/>
      <c r="AC37" s="7"/>
      <c r="AD37" s="7"/>
      <c r="AE37" s="7"/>
      <c r="AF37" s="7"/>
    </row>
    <row r="38" spans="8:32" x14ac:dyDescent="0.2">
      <c r="H38" s="12" t="s">
        <v>2</v>
      </c>
      <c r="I38" s="12">
        <v>30</v>
      </c>
      <c r="J38" s="12">
        <v>407.8</v>
      </c>
      <c r="K38" s="12">
        <v>13.593333333333334</v>
      </c>
      <c r="L38" s="12">
        <v>1.6827126436781614</v>
      </c>
      <c r="O38" s="7"/>
      <c r="P38" s="12"/>
      <c r="Q38" s="12"/>
      <c r="R38" s="12"/>
      <c r="S38" s="12"/>
      <c r="T38" s="12"/>
      <c r="U38" s="12"/>
      <c r="V38" s="12"/>
      <c r="W38" s="7"/>
      <c r="X38" s="7"/>
      <c r="Y38" s="7"/>
      <c r="Z38" s="7"/>
      <c r="AA38" s="7"/>
      <c r="AB38" s="7"/>
      <c r="AC38" s="7"/>
      <c r="AD38" s="7"/>
      <c r="AE38" s="7"/>
      <c r="AF38" s="7"/>
    </row>
    <row r="39" spans="8:32" x14ac:dyDescent="0.2">
      <c r="H39" s="12" t="s">
        <v>3</v>
      </c>
      <c r="I39" s="12">
        <v>30</v>
      </c>
      <c r="J39" s="12">
        <v>453.99999999999994</v>
      </c>
      <c r="K39" s="12">
        <v>15.133333333333331</v>
      </c>
      <c r="L39" s="12">
        <v>6.502298850574773</v>
      </c>
      <c r="O39" s="7"/>
      <c r="P39" s="12"/>
      <c r="Q39" s="12"/>
      <c r="R39" s="12"/>
      <c r="S39" s="12"/>
      <c r="T39" s="12"/>
      <c r="U39" s="12"/>
      <c r="V39" s="12"/>
      <c r="W39" s="7"/>
      <c r="X39" s="7"/>
      <c r="Y39" s="7"/>
      <c r="Z39" s="7"/>
      <c r="AA39" s="7"/>
      <c r="AB39" s="7"/>
      <c r="AC39" s="7"/>
      <c r="AD39" s="7"/>
      <c r="AE39" s="7"/>
      <c r="AF39" s="7"/>
    </row>
    <row r="40" spans="8:32" ht="16" thickBot="1" x14ac:dyDescent="0.25">
      <c r="H40" s="13" t="s">
        <v>4</v>
      </c>
      <c r="I40" s="13">
        <v>30</v>
      </c>
      <c r="J40" s="13">
        <v>415.9</v>
      </c>
      <c r="K40" s="13">
        <v>13.863333333333333</v>
      </c>
      <c r="L40" s="13">
        <v>6.8892988505747406</v>
      </c>
      <c r="O40" s="7"/>
      <c r="P40" s="12"/>
      <c r="Q40" s="12"/>
      <c r="R40" s="12"/>
      <c r="S40" s="12"/>
      <c r="T40" s="12"/>
      <c r="U40" s="12"/>
      <c r="V40" s="12"/>
      <c r="W40" s="7"/>
      <c r="X40" s="7"/>
      <c r="Y40" s="7"/>
      <c r="Z40" s="7"/>
      <c r="AA40" s="7"/>
      <c r="AB40" s="7"/>
      <c r="AC40" s="7"/>
      <c r="AD40" s="7"/>
      <c r="AE40" s="7"/>
      <c r="AF40" s="7"/>
    </row>
    <row r="41" spans="8:32" x14ac:dyDescent="0.2"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</row>
    <row r="42" spans="8:32" x14ac:dyDescent="0.2"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</row>
    <row r="43" spans="8:32" ht="16" thickBot="1" x14ac:dyDescent="0.25">
      <c r="H43" t="s">
        <v>12</v>
      </c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</row>
    <row r="44" spans="8:32" x14ac:dyDescent="0.2">
      <c r="H44" s="14" t="s">
        <v>13</v>
      </c>
      <c r="I44" s="14" t="s">
        <v>14</v>
      </c>
      <c r="J44" s="14" t="s">
        <v>15</v>
      </c>
      <c r="K44" s="14" t="s">
        <v>16</v>
      </c>
      <c r="L44" s="14" t="s">
        <v>17</v>
      </c>
      <c r="M44" s="14" t="s">
        <v>18</v>
      </c>
      <c r="N44" s="14" t="s">
        <v>19</v>
      </c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</row>
    <row r="45" spans="8:32" x14ac:dyDescent="0.2">
      <c r="H45" s="12" t="s">
        <v>20</v>
      </c>
      <c r="I45" s="12">
        <v>3247.0963999999976</v>
      </c>
      <c r="J45" s="12">
        <v>4</v>
      </c>
      <c r="K45" s="12">
        <v>811.77409999999941</v>
      </c>
      <c r="L45" s="12">
        <v>260.13378901214156</v>
      </c>
      <c r="M45" s="12">
        <v>4.4754400564933473E-65</v>
      </c>
      <c r="N45" s="12">
        <v>2.4340651357887815</v>
      </c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</row>
    <row r="46" spans="8:32" x14ac:dyDescent="0.2">
      <c r="H46" s="12" t="s">
        <v>21</v>
      </c>
      <c r="I46" s="12">
        <v>452.48733333333337</v>
      </c>
      <c r="J46" s="12">
        <v>145</v>
      </c>
      <c r="K46" s="12">
        <v>3.1206022988505748</v>
      </c>
      <c r="L46" s="12"/>
      <c r="M46" s="12"/>
      <c r="N46" s="12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</row>
    <row r="47" spans="8:32" x14ac:dyDescent="0.2">
      <c r="H47" s="12"/>
      <c r="I47" s="12"/>
      <c r="J47" s="12"/>
      <c r="K47" s="12"/>
      <c r="L47" s="12"/>
      <c r="M47" s="12"/>
      <c r="N47" s="12"/>
      <c r="O47" s="7"/>
      <c r="P47" s="7"/>
      <c r="Q47" s="7"/>
      <c r="R47" s="16"/>
      <c r="S47" s="16"/>
      <c r="T47" s="16"/>
      <c r="U47" s="16"/>
      <c r="V47" s="16"/>
      <c r="W47" s="16"/>
      <c r="X47" s="7"/>
      <c r="Y47" s="7"/>
      <c r="Z47" s="7"/>
      <c r="AA47" s="7"/>
      <c r="AB47" s="7"/>
      <c r="AC47" s="7"/>
      <c r="AD47" s="7"/>
      <c r="AE47" s="7"/>
      <c r="AF47" s="7"/>
    </row>
    <row r="48" spans="8:32" ht="16" thickBot="1" x14ac:dyDescent="0.25">
      <c r="H48" s="13" t="s">
        <v>22</v>
      </c>
      <c r="I48" s="13">
        <v>3699.5837333333311</v>
      </c>
      <c r="J48" s="13">
        <v>149</v>
      </c>
      <c r="K48" s="13"/>
      <c r="L48" s="13"/>
      <c r="M48" s="13"/>
      <c r="N48" s="13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16"/>
      <c r="AD48" s="16"/>
      <c r="AE48" s="16"/>
      <c r="AF48" s="16"/>
    </row>
    <row r="49" spans="8:32" x14ac:dyDescent="0.2">
      <c r="H49" s="7"/>
      <c r="I49" s="7"/>
      <c r="J49" s="7"/>
      <c r="K49" s="7"/>
      <c r="L49" s="7"/>
      <c r="M49" s="7"/>
      <c r="N49" s="7"/>
      <c r="O49" s="16"/>
      <c r="P49" s="16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</row>
    <row r="50" spans="8:32" x14ac:dyDescent="0.2"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</row>
    <row r="51" spans="8:32" x14ac:dyDescent="0.2"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</row>
    <row r="52" spans="8:32" x14ac:dyDescent="0.2"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</row>
    <row r="53" spans="8:32" x14ac:dyDescent="0.2"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</row>
    <row r="54" spans="8:32" x14ac:dyDescent="0.2"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</row>
    <row r="55" spans="8:32" x14ac:dyDescent="0.2">
      <c r="H55" s="7"/>
      <c r="I55" s="7"/>
      <c r="J55" s="7"/>
      <c r="K55" s="7"/>
      <c r="L55" s="7"/>
      <c r="M55" s="7"/>
      <c r="N55" s="7"/>
      <c r="O55" s="7"/>
      <c r="P55" s="7"/>
      <c r="Q55" s="7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7"/>
      <c r="AC55" s="7"/>
      <c r="AD55" s="7"/>
      <c r="AE55" s="7"/>
      <c r="AF55" s="7"/>
    </row>
    <row r="56" spans="8:32" x14ac:dyDescent="0.2"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</row>
    <row r="57" spans="8:32" x14ac:dyDescent="0.2">
      <c r="H57" s="7"/>
      <c r="I57" s="7"/>
      <c r="J57" s="7"/>
      <c r="K57" s="7"/>
      <c r="L57" s="7"/>
      <c r="M57" s="7"/>
      <c r="N57" s="7"/>
      <c r="O57" s="16"/>
      <c r="P57" s="16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</row>
    <row r="58" spans="8:32" x14ac:dyDescent="0.2"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</row>
    <row r="59" spans="8:32" x14ac:dyDescent="0.2"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</row>
    <row r="60" spans="8:32" x14ac:dyDescent="0.2"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</row>
    <row r="61" spans="8:32" x14ac:dyDescent="0.2"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</row>
    <row r="62" spans="8:32" x14ac:dyDescent="0.2"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</row>
    <row r="63" spans="8:32" x14ac:dyDescent="0.2"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</row>
    <row r="64" spans="8:32" x14ac:dyDescent="0.2"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</row>
    <row r="65" spans="8:32" x14ac:dyDescent="0.2"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Maintainability</vt:lpstr>
      <vt:lpstr>Reliability_bugs_KLOC</vt:lpstr>
      <vt:lpstr>Security_vuln_KLOC</vt:lpstr>
      <vt:lpstr>Code_Smells_per_KLOC</vt:lpstr>
      <vt:lpstr>Duplications_percent</vt:lpstr>
      <vt:lpstr>Cyclomatic_Complexity</vt:lpstr>
      <vt:lpstr>Coverage_percent</vt:lpstr>
      <vt:lpstr>Bugs Detected</vt:lpstr>
      <vt:lpstr>Review 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Chengkai Yan</cp:lastModifiedBy>
  <dcterms:created xsi:type="dcterms:W3CDTF">2025-10-13T17:23:20Z</dcterms:created>
  <dcterms:modified xsi:type="dcterms:W3CDTF">2025-10-22T11:28:37Z</dcterms:modified>
</cp:coreProperties>
</file>