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h857\Google Drev\Data\2018\FMT donor study 2018\FMT donor statistics\"/>
    </mc:Choice>
  </mc:AlternateContent>
  <bookViews>
    <workbookView xWindow="0" yWindow="0" windowWidth="19200" windowHeight="6765"/>
  </bookViews>
  <sheets>
    <sheet name="Hematology_d3" sheetId="1" r:id="rId1"/>
    <sheet name="Hematology_d5" sheetId="2" r:id="rId2"/>
    <sheet name="Body_dimensions" sheetId="3" r:id="rId3"/>
    <sheet name="Clinic" sheetId="6" r:id="rId4"/>
    <sheet name="Physical_activity" sheetId="7" r:id="rId5"/>
    <sheet name="Histology" sheetId="8" r:id="rId6"/>
    <sheet name="BB_enzymes" sheetId="9" r:id="rId7"/>
    <sheet name="Klinisk_mikrobiologi" sheetId="4" r:id="rId8"/>
    <sheet name="LM_ratio" sheetId="5" r:id="rId9"/>
  </sheets>
  <definedNames>
    <definedName name="_xlnm._FilterDatabase" localSheetId="6" hidden="1">BB_enzymes!$A$1:$Y$41</definedName>
    <definedName name="_xlnm._FilterDatabase" localSheetId="2" hidden="1">Body_dimensions!$A$1:$BE$1</definedName>
    <definedName name="_xlnm._FilterDatabase" localSheetId="3" hidden="1">Clinic!$A$1:$Z$41</definedName>
    <definedName name="_xlnm._FilterDatabase" localSheetId="0" hidden="1">Hematology_d3!$A$1:$W$1</definedName>
    <definedName name="_xlnm._FilterDatabase" localSheetId="1" hidden="1">Hematology_d5!$A$1:$W$1</definedName>
    <definedName name="_xlnm._FilterDatabase" localSheetId="5" hidden="1">Histology!$A$1:$Q$41</definedName>
    <definedName name="_xlnm._FilterDatabase" localSheetId="7" hidden="1">Klinisk_mikrobiologi!$A$1:$R$41</definedName>
    <definedName name="_xlnm._FilterDatabase" localSheetId="8" hidden="1">LM_ratio!$A$1:$J$41</definedName>
    <definedName name="_xlnm._FilterDatabase" localSheetId="4" hidden="1">Physical_activity!$A$1:$O$41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6" l="1"/>
  <c r="X4" i="6"/>
  <c r="X5" i="6"/>
  <c r="X6" i="6"/>
  <c r="X7" i="6"/>
  <c r="X8" i="6"/>
  <c r="X9" i="6"/>
  <c r="X10" i="6"/>
  <c r="X11" i="6"/>
  <c r="X12" i="6"/>
  <c r="X13" i="6"/>
  <c r="X14" i="6"/>
  <c r="X15" i="6"/>
  <c r="X29" i="6"/>
  <c r="X30" i="6"/>
  <c r="X31" i="6"/>
  <c r="X32" i="6"/>
  <c r="X33" i="6"/>
  <c r="X34" i="6"/>
  <c r="X35" i="6"/>
  <c r="X36" i="6"/>
  <c r="X37" i="6"/>
  <c r="X38" i="6"/>
  <c r="X39" i="6"/>
  <c r="X40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29" i="6"/>
  <c r="W30" i="6"/>
  <c r="W31" i="6"/>
  <c r="W32" i="6"/>
  <c r="W33" i="6"/>
  <c r="W34" i="6"/>
  <c r="W35" i="6"/>
  <c r="W36" i="6"/>
  <c r="W37" i="6"/>
  <c r="W38" i="6"/>
  <c r="W39" i="6"/>
  <c r="W40" i="6"/>
  <c r="BD9" i="3"/>
  <c r="BE9" i="3"/>
  <c r="BD12" i="3"/>
  <c r="BE12" i="3"/>
  <c r="BD15" i="3"/>
  <c r="BE15" i="3"/>
  <c r="BD18" i="3"/>
  <c r="BE18" i="3"/>
  <c r="BD20" i="3"/>
  <c r="BE20" i="3"/>
  <c r="BD22" i="3"/>
  <c r="BE22" i="3"/>
  <c r="BD24" i="3"/>
  <c r="BE24" i="3"/>
  <c r="BD27" i="3"/>
  <c r="BE27" i="3"/>
  <c r="BD30" i="3"/>
  <c r="BE30" i="3"/>
  <c r="BD33" i="3"/>
  <c r="BE33" i="3"/>
  <c r="BD36" i="3"/>
  <c r="BE36" i="3"/>
  <c r="BD39" i="3"/>
  <c r="BE39" i="3"/>
  <c r="BD7" i="3"/>
  <c r="BE7" i="3"/>
  <c r="BD10" i="3"/>
  <c r="BE10" i="3"/>
  <c r="BD13" i="3"/>
  <c r="BE13" i="3"/>
  <c r="BD16" i="3"/>
  <c r="BE16" i="3"/>
  <c r="BD19" i="3"/>
  <c r="BE19" i="3"/>
  <c r="BD21" i="3"/>
  <c r="BE21" i="3"/>
  <c r="BD23" i="3"/>
  <c r="BE23" i="3"/>
  <c r="BD26" i="3"/>
  <c r="BE26" i="3"/>
  <c r="BD29" i="3"/>
  <c r="BE29" i="3"/>
  <c r="BD32" i="3"/>
  <c r="BE32" i="3"/>
  <c r="BD35" i="3"/>
  <c r="BE35" i="3"/>
  <c r="BD38" i="3"/>
  <c r="BE38" i="3"/>
  <c r="BD8" i="3"/>
  <c r="BE8" i="3"/>
  <c r="BD11" i="3"/>
  <c r="BE11" i="3"/>
  <c r="BD14" i="3"/>
  <c r="BE14" i="3"/>
  <c r="BD17" i="3"/>
  <c r="BE17" i="3"/>
  <c r="BD25" i="3"/>
  <c r="BE25" i="3"/>
  <c r="BD28" i="3"/>
  <c r="BE28" i="3"/>
  <c r="BD31" i="3"/>
  <c r="BE31" i="3"/>
  <c r="BD34" i="3"/>
  <c r="BE34" i="3"/>
  <c r="BD37" i="3"/>
  <c r="BE37" i="3"/>
  <c r="BD40" i="3"/>
  <c r="BE40" i="3"/>
  <c r="AX8" i="3"/>
  <c r="AX11" i="3"/>
  <c r="AX14" i="3"/>
  <c r="AX17" i="3"/>
  <c r="AX25" i="3"/>
  <c r="AX28" i="3"/>
  <c r="AX31" i="3"/>
  <c r="AX34" i="3"/>
  <c r="AX37" i="3"/>
  <c r="AX40" i="3"/>
  <c r="AX7" i="3"/>
  <c r="AX10" i="3"/>
  <c r="AX13" i="3"/>
  <c r="AX16" i="3"/>
  <c r="AX19" i="3"/>
  <c r="AX21" i="3"/>
  <c r="AX23" i="3"/>
  <c r="AX26" i="3"/>
  <c r="AX29" i="3"/>
  <c r="AX32" i="3"/>
  <c r="AX35" i="3"/>
  <c r="AX38" i="3"/>
  <c r="AX9" i="3"/>
  <c r="AX12" i="3"/>
  <c r="AX15" i="3"/>
  <c r="AX18" i="3"/>
  <c r="AX20" i="3"/>
  <c r="AX22" i="3"/>
  <c r="AX24" i="3"/>
  <c r="AX27" i="3"/>
  <c r="AX30" i="3"/>
  <c r="AX33" i="3"/>
  <c r="AX36" i="3"/>
  <c r="AX39" i="3"/>
  <c r="AT9" i="3"/>
  <c r="AT12" i="3"/>
  <c r="AT15" i="3"/>
  <c r="AT18" i="3"/>
  <c r="AT20" i="3"/>
  <c r="AT22" i="3"/>
  <c r="AT24" i="3"/>
  <c r="AT27" i="3"/>
  <c r="AT30" i="3"/>
  <c r="AT33" i="3"/>
  <c r="AT36" i="3"/>
  <c r="AT39" i="3"/>
  <c r="AT7" i="3"/>
  <c r="AT10" i="3"/>
  <c r="AT13" i="3"/>
  <c r="AT16" i="3"/>
  <c r="AT19" i="3"/>
  <c r="AT21" i="3"/>
  <c r="AT23" i="3"/>
  <c r="AT26" i="3"/>
  <c r="AT29" i="3"/>
  <c r="AT32" i="3"/>
  <c r="AT35" i="3"/>
  <c r="AT38" i="3"/>
  <c r="AT8" i="3"/>
  <c r="AT11" i="3"/>
  <c r="AT14" i="3"/>
  <c r="AT17" i="3"/>
  <c r="AT25" i="3"/>
  <c r="AT28" i="3"/>
  <c r="AT31" i="3"/>
  <c r="AT34" i="3"/>
  <c r="AT37" i="3"/>
  <c r="AT40" i="3"/>
  <c r="AR9" i="3"/>
  <c r="AR12" i="3"/>
  <c r="AR15" i="3"/>
  <c r="AR18" i="3"/>
  <c r="AR20" i="3"/>
  <c r="AR22" i="3"/>
  <c r="AR24" i="3"/>
  <c r="AR27" i="3"/>
  <c r="AR30" i="3"/>
  <c r="AR33" i="3"/>
  <c r="AR36" i="3"/>
  <c r="AR39" i="3"/>
  <c r="AR7" i="3"/>
  <c r="AR10" i="3"/>
  <c r="AR13" i="3"/>
  <c r="AR16" i="3"/>
  <c r="AR19" i="3"/>
  <c r="AR21" i="3"/>
  <c r="AR26" i="3"/>
  <c r="AR29" i="3"/>
  <c r="AR32" i="3"/>
  <c r="AR35" i="3"/>
  <c r="AR38" i="3"/>
  <c r="AR8" i="3"/>
  <c r="AR11" i="3"/>
  <c r="AR14" i="3"/>
  <c r="AR17" i="3"/>
  <c r="AR25" i="3"/>
  <c r="AR28" i="3"/>
  <c r="AR31" i="3"/>
  <c r="AR34" i="3"/>
  <c r="AR37" i="3"/>
  <c r="AR40" i="3"/>
  <c r="AP9" i="3"/>
  <c r="AP12" i="3"/>
  <c r="AP15" i="3"/>
  <c r="AP18" i="3"/>
  <c r="AP20" i="3"/>
  <c r="AP22" i="3"/>
  <c r="AP24" i="3"/>
  <c r="AP27" i="3"/>
  <c r="AP30" i="3"/>
  <c r="AP33" i="3"/>
  <c r="AP36" i="3"/>
  <c r="AP39" i="3"/>
  <c r="AP7" i="3"/>
  <c r="AP10" i="3"/>
  <c r="AP13" i="3"/>
  <c r="AP16" i="3"/>
  <c r="AP19" i="3"/>
  <c r="AP21" i="3"/>
  <c r="AP23" i="3"/>
  <c r="AP26" i="3"/>
  <c r="AP29" i="3"/>
  <c r="AP32" i="3"/>
  <c r="AP35" i="3"/>
  <c r="AP38" i="3"/>
  <c r="AP8" i="3"/>
  <c r="AP11" i="3"/>
  <c r="AP14" i="3"/>
  <c r="AP17" i="3"/>
  <c r="AP25" i="3"/>
  <c r="AP28" i="3"/>
  <c r="AP31" i="3"/>
  <c r="AP34" i="3"/>
  <c r="AP37" i="3"/>
  <c r="AP40" i="3"/>
  <c r="AN9" i="3"/>
  <c r="AN12" i="3"/>
  <c r="AN15" i="3"/>
  <c r="AN18" i="3"/>
  <c r="AN20" i="3"/>
  <c r="AN22" i="3"/>
  <c r="AN24" i="3"/>
  <c r="AN27" i="3"/>
  <c r="AN30" i="3"/>
  <c r="AN33" i="3"/>
  <c r="AN36" i="3"/>
  <c r="AN39" i="3"/>
  <c r="AN7" i="3"/>
  <c r="AN10" i="3"/>
  <c r="AN13" i="3"/>
  <c r="AN16" i="3"/>
  <c r="AN19" i="3"/>
  <c r="AN21" i="3"/>
  <c r="AN23" i="3"/>
  <c r="AN26" i="3"/>
  <c r="AN29" i="3"/>
  <c r="AN32" i="3"/>
  <c r="AN35" i="3"/>
  <c r="AN38" i="3"/>
  <c r="AN8" i="3"/>
  <c r="AN11" i="3"/>
  <c r="AN14" i="3"/>
  <c r="AN17" i="3"/>
  <c r="AN25" i="3"/>
  <c r="AN28" i="3"/>
  <c r="AN31" i="3"/>
  <c r="AN34" i="3"/>
  <c r="AN37" i="3"/>
  <c r="AN40" i="3"/>
  <c r="AL9" i="3"/>
  <c r="AL12" i="3"/>
  <c r="AL18" i="3"/>
  <c r="AL20" i="3"/>
  <c r="AL22" i="3"/>
  <c r="AL24" i="3"/>
  <c r="AL27" i="3"/>
  <c r="AL30" i="3"/>
  <c r="AL33" i="3"/>
  <c r="AL36" i="3"/>
  <c r="AL39" i="3"/>
  <c r="AL7" i="3"/>
  <c r="AL10" i="3"/>
  <c r="AL13" i="3"/>
  <c r="AL16" i="3"/>
  <c r="AL19" i="3"/>
  <c r="AL21" i="3"/>
  <c r="AL23" i="3"/>
  <c r="AL26" i="3"/>
  <c r="AL29" i="3"/>
  <c r="AL32" i="3"/>
  <c r="AL35" i="3"/>
  <c r="AL38" i="3"/>
  <c r="AL8" i="3"/>
  <c r="AL11" i="3"/>
  <c r="AL14" i="3"/>
  <c r="AL17" i="3"/>
  <c r="AL25" i="3"/>
  <c r="AL28" i="3"/>
  <c r="AL31" i="3"/>
  <c r="AL34" i="3"/>
  <c r="AL37" i="3"/>
  <c r="AL40" i="3"/>
  <c r="AJ8" i="3"/>
  <c r="AJ11" i="3"/>
  <c r="AJ14" i="3"/>
  <c r="AJ17" i="3"/>
  <c r="AJ25" i="3"/>
  <c r="AJ28" i="3"/>
  <c r="AJ31" i="3"/>
  <c r="AJ40" i="3"/>
  <c r="AJ9" i="3"/>
  <c r="AJ12" i="3"/>
  <c r="AJ15" i="3"/>
  <c r="AJ18" i="3"/>
  <c r="AJ20" i="3"/>
  <c r="AJ22" i="3"/>
  <c r="AJ24" i="3"/>
  <c r="AJ30" i="3"/>
  <c r="AJ33" i="3"/>
  <c r="AJ36" i="3"/>
  <c r="AJ39" i="3"/>
  <c r="AJ7" i="3"/>
  <c r="AJ10" i="3"/>
  <c r="AJ13" i="3"/>
  <c r="AJ16" i="3"/>
  <c r="AJ19" i="3"/>
  <c r="AJ21" i="3"/>
  <c r="AJ23" i="3"/>
  <c r="AJ26" i="3"/>
  <c r="AJ29" i="3"/>
  <c r="AJ32" i="3"/>
  <c r="AJ35" i="3"/>
  <c r="AJ38" i="3"/>
  <c r="AG8" i="3"/>
  <c r="AH8" i="3"/>
  <c r="AG11" i="3"/>
  <c r="AH11" i="3"/>
  <c r="AG14" i="3"/>
  <c r="AH14" i="3"/>
  <c r="AG17" i="3"/>
  <c r="AH17" i="3"/>
  <c r="AG25" i="3"/>
  <c r="AH25" i="3"/>
  <c r="AG28" i="3"/>
  <c r="AH28" i="3"/>
  <c r="AG31" i="3"/>
  <c r="AH31" i="3"/>
  <c r="AG37" i="3"/>
  <c r="AH37" i="3"/>
  <c r="AG40" i="3"/>
  <c r="AH40" i="3"/>
  <c r="AG9" i="3"/>
  <c r="AH9" i="3"/>
  <c r="AG12" i="3"/>
  <c r="AH12" i="3"/>
  <c r="AG15" i="3"/>
  <c r="AH15" i="3"/>
  <c r="AG18" i="3"/>
  <c r="AH18" i="3"/>
  <c r="AG20" i="3"/>
  <c r="AH20" i="3"/>
  <c r="AG22" i="3"/>
  <c r="AH22" i="3"/>
  <c r="AG24" i="3"/>
  <c r="AH24" i="3"/>
  <c r="AG30" i="3"/>
  <c r="AH30" i="3"/>
  <c r="AG33" i="3"/>
  <c r="AH33" i="3"/>
  <c r="AG36" i="3"/>
  <c r="AH36" i="3"/>
  <c r="AG39" i="3"/>
  <c r="AH39" i="3"/>
  <c r="AG7" i="3"/>
  <c r="AH7" i="3"/>
  <c r="AG10" i="3"/>
  <c r="AH10" i="3"/>
  <c r="AG13" i="3"/>
  <c r="AH13" i="3"/>
  <c r="AG16" i="3"/>
  <c r="AH16" i="3"/>
  <c r="AG19" i="3"/>
  <c r="AH19" i="3"/>
  <c r="AG21" i="3"/>
  <c r="AH21" i="3"/>
  <c r="AG23" i="3"/>
  <c r="AH23" i="3"/>
  <c r="AG26" i="3"/>
  <c r="AH26" i="3"/>
  <c r="AG29" i="3"/>
  <c r="AH29" i="3"/>
  <c r="AG32" i="3"/>
  <c r="AH32" i="3"/>
  <c r="AG35" i="3"/>
  <c r="AH35" i="3"/>
  <c r="AG38" i="3"/>
  <c r="AH38" i="3"/>
  <c r="W8" i="3"/>
  <c r="X8" i="3"/>
  <c r="W11" i="3"/>
  <c r="X11" i="3"/>
  <c r="W14" i="3"/>
  <c r="X14" i="3"/>
  <c r="W17" i="3"/>
  <c r="X17" i="3"/>
  <c r="W25" i="3"/>
  <c r="X25" i="3"/>
  <c r="W28" i="3"/>
  <c r="X28" i="3"/>
  <c r="W31" i="3"/>
  <c r="X31" i="3"/>
  <c r="W34" i="3"/>
  <c r="X34" i="3"/>
  <c r="W37" i="3"/>
  <c r="X37" i="3"/>
  <c r="W40" i="3"/>
  <c r="X40" i="3"/>
  <c r="W7" i="3"/>
  <c r="X7" i="3"/>
  <c r="W10" i="3"/>
  <c r="X10" i="3"/>
  <c r="W13" i="3"/>
  <c r="X13" i="3"/>
  <c r="W16" i="3"/>
  <c r="X16" i="3"/>
  <c r="W19" i="3"/>
  <c r="X19" i="3"/>
  <c r="W21" i="3"/>
  <c r="X21" i="3"/>
  <c r="W23" i="3"/>
  <c r="X23" i="3"/>
  <c r="W26" i="3"/>
  <c r="X26" i="3"/>
  <c r="W29" i="3"/>
  <c r="X29" i="3"/>
  <c r="W32" i="3"/>
  <c r="X32" i="3"/>
  <c r="W35" i="3"/>
  <c r="X35" i="3"/>
  <c r="W38" i="3"/>
  <c r="X38" i="3"/>
  <c r="W9" i="3"/>
  <c r="X9" i="3"/>
  <c r="W12" i="3"/>
  <c r="X12" i="3"/>
  <c r="W15" i="3"/>
  <c r="X15" i="3"/>
  <c r="W18" i="3"/>
  <c r="X18" i="3"/>
  <c r="W20" i="3"/>
  <c r="X20" i="3"/>
  <c r="W22" i="3"/>
  <c r="X22" i="3"/>
  <c r="W24" i="3"/>
  <c r="X24" i="3"/>
  <c r="W27" i="3"/>
  <c r="X27" i="3"/>
  <c r="W30" i="3"/>
  <c r="X30" i="3"/>
  <c r="W33" i="3"/>
  <c r="X33" i="3"/>
  <c r="W36" i="3"/>
  <c r="X36" i="3"/>
  <c r="W39" i="3"/>
  <c r="X39" i="3"/>
  <c r="AB9" i="3"/>
  <c r="AC9" i="3"/>
  <c r="AB12" i="3"/>
  <c r="AC12" i="3"/>
  <c r="AB15" i="3"/>
  <c r="AC15" i="3"/>
  <c r="AB18" i="3"/>
  <c r="AC18" i="3"/>
  <c r="AB20" i="3"/>
  <c r="AC20" i="3"/>
  <c r="AB22" i="3"/>
  <c r="AC22" i="3"/>
  <c r="AB24" i="3"/>
  <c r="AC24" i="3"/>
  <c r="AB27" i="3"/>
  <c r="AC27" i="3"/>
  <c r="AB33" i="3"/>
  <c r="AC33" i="3"/>
  <c r="AB36" i="3"/>
  <c r="AC36" i="3"/>
  <c r="AB39" i="3"/>
  <c r="AC39" i="3"/>
  <c r="AB7" i="3"/>
  <c r="AC7" i="3"/>
  <c r="AB10" i="3"/>
  <c r="AC10" i="3"/>
  <c r="AB13" i="3"/>
  <c r="AC13" i="3"/>
  <c r="AB16" i="3"/>
  <c r="AC16" i="3"/>
  <c r="AB19" i="3"/>
  <c r="AC19" i="3"/>
  <c r="AB21" i="3"/>
  <c r="AC21" i="3"/>
  <c r="AB23" i="3"/>
  <c r="AC23" i="3"/>
  <c r="AB26" i="3"/>
  <c r="AC26" i="3"/>
  <c r="AB29" i="3"/>
  <c r="AC29" i="3"/>
  <c r="AB32" i="3"/>
  <c r="AC32" i="3"/>
  <c r="AB35" i="3"/>
  <c r="AC35" i="3"/>
  <c r="AB38" i="3"/>
  <c r="AC38" i="3"/>
  <c r="AB8" i="3"/>
  <c r="AC8" i="3"/>
  <c r="AB11" i="3"/>
  <c r="AC11" i="3"/>
  <c r="AB14" i="3"/>
  <c r="AC14" i="3"/>
  <c r="AB17" i="3"/>
  <c r="AC17" i="3"/>
  <c r="AB25" i="3"/>
  <c r="AC25" i="3"/>
  <c r="AB28" i="3"/>
  <c r="AC28" i="3"/>
  <c r="AB31" i="3"/>
  <c r="AC31" i="3"/>
  <c r="AB34" i="3"/>
  <c r="AC34" i="3"/>
  <c r="AB37" i="3"/>
  <c r="AC37" i="3"/>
  <c r="AB40" i="3"/>
  <c r="AC40" i="3"/>
  <c r="M9" i="3"/>
  <c r="M12" i="3"/>
  <c r="M15" i="3"/>
  <c r="M18" i="3"/>
  <c r="M20" i="3"/>
  <c r="M22" i="3"/>
  <c r="M24" i="3"/>
  <c r="M27" i="3"/>
  <c r="M30" i="3"/>
  <c r="M33" i="3"/>
  <c r="M36" i="3"/>
  <c r="M39" i="3"/>
  <c r="M7" i="3"/>
  <c r="M10" i="3"/>
  <c r="M13" i="3"/>
  <c r="M16" i="3"/>
  <c r="M19" i="3"/>
  <c r="M21" i="3"/>
  <c r="M23" i="3"/>
  <c r="M26" i="3"/>
  <c r="M29" i="3"/>
  <c r="M32" i="3"/>
  <c r="M35" i="3"/>
  <c r="M38" i="3"/>
  <c r="M8" i="3"/>
  <c r="M11" i="3"/>
  <c r="M14" i="3"/>
  <c r="M17" i="3"/>
  <c r="M25" i="3"/>
  <c r="M28" i="3"/>
  <c r="M34" i="3"/>
  <c r="M37" i="3"/>
  <c r="M40" i="3"/>
  <c r="L6" i="4"/>
  <c r="N6" i="4"/>
  <c r="P6" i="4"/>
  <c r="L7" i="4"/>
  <c r="N7" i="4"/>
  <c r="P7" i="4"/>
  <c r="L8" i="4"/>
  <c r="N8" i="4"/>
  <c r="P8" i="4"/>
  <c r="L9" i="4"/>
  <c r="N9" i="4"/>
  <c r="P9" i="4"/>
  <c r="L10" i="4"/>
  <c r="N10" i="4"/>
  <c r="P10" i="4"/>
  <c r="L11" i="4"/>
  <c r="N11" i="4"/>
  <c r="P11" i="4"/>
  <c r="L12" i="4"/>
  <c r="N12" i="4"/>
  <c r="P12" i="4"/>
  <c r="L13" i="4"/>
  <c r="N13" i="4"/>
  <c r="P13" i="4"/>
  <c r="L14" i="4"/>
  <c r="N14" i="4"/>
  <c r="P14" i="4"/>
  <c r="L31" i="4"/>
  <c r="N31" i="4"/>
  <c r="P31" i="4"/>
  <c r="L33" i="4"/>
  <c r="N33" i="4"/>
  <c r="P33" i="4"/>
  <c r="L35" i="4"/>
  <c r="N35" i="4"/>
  <c r="P35" i="4"/>
  <c r="L36" i="4"/>
  <c r="N36" i="4"/>
  <c r="P36" i="4"/>
  <c r="L37" i="4"/>
  <c r="N37" i="4"/>
  <c r="P37" i="4"/>
  <c r="L38" i="4"/>
  <c r="N38" i="4"/>
  <c r="P38" i="4"/>
  <c r="L39" i="4"/>
  <c r="N39" i="4"/>
  <c r="P39" i="4"/>
  <c r="L40" i="4"/>
  <c r="N40" i="4"/>
  <c r="P40" i="4"/>
  <c r="K5" i="4"/>
  <c r="M5" i="4"/>
  <c r="O5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31" i="4"/>
  <c r="M31" i="4"/>
  <c r="O31" i="4"/>
  <c r="K33" i="4"/>
  <c r="M33" i="4"/>
  <c r="O33" i="4"/>
  <c r="K34" i="4"/>
  <c r="M34" i="4"/>
  <c r="O34" i="4"/>
  <c r="K35" i="4"/>
  <c r="M35" i="4"/>
  <c r="O35" i="4"/>
  <c r="K36" i="4"/>
  <c r="M36" i="4"/>
  <c r="O36" i="4"/>
  <c r="K38" i="4"/>
  <c r="M38" i="4"/>
  <c r="O38" i="4"/>
  <c r="K39" i="4"/>
  <c r="M39" i="4"/>
  <c r="O39" i="4"/>
  <c r="K40" i="4"/>
  <c r="M40" i="4"/>
  <c r="O40" i="4"/>
  <c r="K33" i="6"/>
  <c r="P33" i="6"/>
  <c r="K36" i="6"/>
  <c r="P36" i="6"/>
  <c r="K30" i="6"/>
  <c r="P30" i="6"/>
  <c r="K24" i="6"/>
  <c r="P24" i="6"/>
  <c r="K39" i="6"/>
  <c r="P39" i="6"/>
  <c r="K27" i="6"/>
  <c r="P27" i="6"/>
  <c r="K6" i="6"/>
  <c r="P6" i="6"/>
  <c r="K9" i="6"/>
  <c r="P9" i="6"/>
  <c r="K15" i="6"/>
  <c r="P15" i="6"/>
  <c r="K20" i="6"/>
  <c r="P20" i="6"/>
  <c r="K18" i="6"/>
  <c r="P18" i="6"/>
  <c r="K12" i="6"/>
  <c r="P12" i="6"/>
  <c r="K22" i="6"/>
  <c r="P22" i="6"/>
  <c r="K32" i="6"/>
  <c r="P32" i="6"/>
  <c r="K38" i="6"/>
  <c r="P38" i="6"/>
  <c r="K29" i="6"/>
  <c r="P29" i="6"/>
  <c r="K35" i="6"/>
  <c r="P35" i="6"/>
  <c r="K26" i="6"/>
  <c r="P26" i="6"/>
  <c r="K19" i="6"/>
  <c r="P19" i="6"/>
  <c r="K21" i="6"/>
  <c r="P21" i="6"/>
  <c r="K4" i="6"/>
  <c r="P4" i="6"/>
  <c r="K13" i="6"/>
  <c r="P13" i="6"/>
  <c r="K23" i="6"/>
  <c r="P23" i="6"/>
  <c r="K10" i="6"/>
  <c r="P10" i="6"/>
  <c r="K16" i="6"/>
  <c r="P16" i="6"/>
  <c r="K7" i="6"/>
  <c r="P7" i="6"/>
  <c r="K34" i="6"/>
  <c r="P34" i="6"/>
  <c r="K37" i="6"/>
  <c r="P37" i="6"/>
  <c r="K31" i="6"/>
  <c r="P31" i="6"/>
  <c r="K25" i="6"/>
  <c r="P25" i="6"/>
  <c r="K28" i="6"/>
  <c r="P28" i="6"/>
  <c r="K40" i="6"/>
  <c r="P40" i="6"/>
  <c r="K11" i="6"/>
  <c r="P11" i="6"/>
  <c r="K3" i="6"/>
  <c r="P3" i="6"/>
  <c r="K17" i="6"/>
  <c r="P17" i="6"/>
  <c r="K5" i="6"/>
  <c r="P5" i="6"/>
  <c r="K2" i="6"/>
  <c r="P2" i="6"/>
  <c r="K8" i="6"/>
  <c r="P8" i="6"/>
  <c r="K14" i="6"/>
  <c r="P14" i="6"/>
  <c r="O33" i="6"/>
  <c r="O36" i="6"/>
  <c r="O30" i="6"/>
  <c r="O24" i="6"/>
  <c r="O39" i="6"/>
  <c r="O27" i="6"/>
  <c r="O6" i="6"/>
  <c r="O9" i="6"/>
  <c r="O15" i="6"/>
  <c r="O20" i="6"/>
  <c r="O18" i="6"/>
  <c r="O12" i="6"/>
  <c r="O22" i="6"/>
  <c r="O32" i="6"/>
  <c r="O38" i="6"/>
  <c r="O29" i="6"/>
  <c r="O35" i="6"/>
  <c r="O26" i="6"/>
  <c r="O19" i="6"/>
  <c r="O21" i="6"/>
  <c r="O4" i="6"/>
  <c r="O13" i="6"/>
  <c r="O23" i="6"/>
  <c r="O10" i="6"/>
  <c r="O16" i="6"/>
  <c r="O7" i="6"/>
  <c r="O34" i="6"/>
  <c r="O37" i="6"/>
  <c r="O31" i="6"/>
  <c r="O25" i="6"/>
  <c r="O28" i="6"/>
  <c r="O40" i="6"/>
  <c r="O11" i="6"/>
  <c r="O3" i="6"/>
  <c r="O17" i="6"/>
  <c r="O5" i="6"/>
  <c r="O2" i="6"/>
  <c r="O8" i="6"/>
  <c r="O14" i="6"/>
  <c r="N33" i="6"/>
  <c r="N36" i="6"/>
  <c r="N30" i="6"/>
  <c r="N24" i="6"/>
  <c r="N39" i="6"/>
  <c r="N27" i="6"/>
  <c r="N6" i="6"/>
  <c r="N9" i="6"/>
  <c r="N15" i="6"/>
  <c r="N20" i="6"/>
  <c r="N18" i="6"/>
  <c r="N12" i="6"/>
  <c r="N22" i="6"/>
  <c r="N32" i="6"/>
  <c r="N38" i="6"/>
  <c r="N29" i="6"/>
  <c r="N35" i="6"/>
  <c r="N26" i="6"/>
  <c r="N19" i="6"/>
  <c r="N21" i="6"/>
  <c r="N4" i="6"/>
  <c r="N13" i="6"/>
  <c r="N23" i="6"/>
  <c r="N10" i="6"/>
  <c r="N16" i="6"/>
  <c r="N7" i="6"/>
  <c r="N34" i="6"/>
  <c r="N37" i="6"/>
  <c r="N31" i="6"/>
  <c r="N25" i="6"/>
  <c r="N28" i="6"/>
  <c r="N40" i="6"/>
  <c r="N11" i="6"/>
  <c r="N3" i="6"/>
  <c r="N17" i="6"/>
  <c r="N5" i="6"/>
  <c r="N2" i="6"/>
  <c r="N8" i="6"/>
  <c r="N14" i="6"/>
  <c r="V12" i="6"/>
  <c r="V18" i="6"/>
  <c r="W18" i="6"/>
  <c r="X18" i="6"/>
  <c r="V20" i="6"/>
  <c r="W20" i="6"/>
  <c r="X20" i="6"/>
  <c r="V15" i="6"/>
  <c r="V9" i="6"/>
  <c r="V6" i="6"/>
  <c r="V27" i="6"/>
  <c r="W27" i="6"/>
  <c r="X27" i="6"/>
  <c r="V39" i="6"/>
  <c r="V24" i="6"/>
  <c r="W24" i="6"/>
  <c r="X24" i="6"/>
  <c r="V30" i="6"/>
  <c r="V36" i="6"/>
  <c r="V33" i="6"/>
  <c r="V11" i="6"/>
  <c r="V40" i="6"/>
  <c r="V28" i="6"/>
  <c r="W28" i="6"/>
  <c r="X28" i="6"/>
  <c r="V25" i="6"/>
  <c r="W25" i="6"/>
  <c r="X25" i="6"/>
  <c r="V31" i="6"/>
  <c r="V37" i="6"/>
  <c r="V34" i="6"/>
  <c r="V7" i="6"/>
  <c r="V16" i="6"/>
  <c r="W16" i="6"/>
  <c r="X16" i="6"/>
  <c r="V10" i="6"/>
  <c r="V23" i="6"/>
  <c r="W23" i="6"/>
  <c r="X23" i="6"/>
  <c r="V13" i="6"/>
  <c r="V4" i="6"/>
  <c r="V21" i="6"/>
  <c r="W21" i="6"/>
  <c r="X21" i="6"/>
  <c r="V19" i="6"/>
  <c r="W19" i="6"/>
  <c r="X19" i="6"/>
  <c r="V26" i="6"/>
  <c r="W26" i="6"/>
  <c r="X26" i="6"/>
  <c r="V35" i="6"/>
  <c r="V29" i="6"/>
  <c r="V38" i="6"/>
  <c r="V32" i="6"/>
  <c r="V3" i="6"/>
  <c r="X17" i="6"/>
  <c r="W17" i="6"/>
  <c r="V17" i="6"/>
  <c r="V5" i="6"/>
  <c r="V8" i="6"/>
  <c r="X22" i="6"/>
  <c r="W22" i="6"/>
  <c r="V22" i="6"/>
  <c r="V14" i="6"/>
  <c r="J14" i="5"/>
  <c r="J41" i="5"/>
  <c r="J28" i="5"/>
  <c r="J13" i="5"/>
  <c r="J12" i="5"/>
  <c r="J39" i="5"/>
  <c r="J11" i="5"/>
  <c r="J38" i="5"/>
  <c r="J25" i="5"/>
  <c r="J37" i="5"/>
  <c r="J23" i="5"/>
  <c r="J35" i="5"/>
  <c r="J22" i="5"/>
  <c r="J34" i="5"/>
  <c r="J21" i="5"/>
  <c r="J8" i="5"/>
  <c r="J20" i="5"/>
  <c r="J32" i="5"/>
  <c r="J7" i="5"/>
  <c r="J19" i="5"/>
  <c r="J18" i="5"/>
  <c r="J30" i="5"/>
  <c r="K18" i="4"/>
  <c r="M18" i="4"/>
  <c r="O18" i="4"/>
  <c r="L18" i="4"/>
  <c r="N18" i="4"/>
  <c r="P18" i="4"/>
  <c r="K20" i="4"/>
  <c r="M20" i="4"/>
  <c r="O20" i="4"/>
  <c r="L17" i="4"/>
  <c r="N17" i="4"/>
  <c r="P17" i="4"/>
  <c r="L5" i="4"/>
  <c r="N5" i="4"/>
  <c r="K30" i="4"/>
  <c r="M30" i="4"/>
  <c r="L30" i="4"/>
  <c r="N30" i="4"/>
  <c r="K6" i="4"/>
  <c r="M6" i="4"/>
  <c r="K19" i="4"/>
  <c r="M19" i="4"/>
  <c r="O19" i="4"/>
  <c r="L19" i="4"/>
  <c r="N19" i="4"/>
  <c r="P19" i="4"/>
  <c r="K32" i="4"/>
  <c r="M32" i="4"/>
  <c r="L32" i="4"/>
  <c r="N32" i="4"/>
  <c r="L20" i="4"/>
  <c r="N20" i="4"/>
  <c r="P20" i="4"/>
  <c r="K21" i="4"/>
  <c r="M21" i="4"/>
  <c r="O21" i="4"/>
  <c r="L21" i="4"/>
  <c r="N21" i="4"/>
  <c r="P21" i="4"/>
  <c r="L34" i="4"/>
  <c r="N34" i="4"/>
  <c r="K22" i="4"/>
  <c r="M22" i="4"/>
  <c r="O22" i="4"/>
  <c r="L22" i="4"/>
  <c r="N22" i="4"/>
  <c r="P22" i="4"/>
  <c r="K23" i="4"/>
  <c r="M23" i="4"/>
  <c r="O23" i="4"/>
  <c r="L23" i="4"/>
  <c r="N23" i="4"/>
  <c r="P23" i="4"/>
  <c r="K17" i="4"/>
  <c r="M17" i="4"/>
  <c r="O17" i="4"/>
  <c r="M25" i="4"/>
  <c r="O25" i="4"/>
  <c r="N25" i="4"/>
  <c r="P25" i="4"/>
  <c r="K26" i="4"/>
  <c r="M26" i="4"/>
  <c r="O26" i="4"/>
  <c r="L26" i="4"/>
  <c r="N26" i="4"/>
  <c r="P26" i="4"/>
  <c r="K27" i="4"/>
  <c r="M27" i="4"/>
  <c r="O27" i="4"/>
  <c r="L27" i="4"/>
  <c r="N27" i="4"/>
  <c r="P27" i="4"/>
  <c r="K28" i="4"/>
  <c r="M28" i="4"/>
  <c r="O28" i="4"/>
  <c r="L28" i="4"/>
  <c r="N28" i="4"/>
  <c r="P28" i="4"/>
  <c r="K41" i="4"/>
  <c r="M41" i="4"/>
  <c r="L41" i="4"/>
  <c r="N41" i="4"/>
  <c r="K24" i="4"/>
  <c r="M24" i="4"/>
  <c r="O24" i="4"/>
  <c r="L24" i="4"/>
  <c r="N24" i="4"/>
  <c r="P24" i="4"/>
  <c r="K37" i="4"/>
  <c r="M37" i="4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8" i="3"/>
  <c r="AF29" i="3"/>
  <c r="AF30" i="3"/>
  <c r="AF31" i="3"/>
  <c r="AF32" i="3"/>
  <c r="AF33" i="3"/>
  <c r="AF35" i="3"/>
  <c r="AF36" i="3"/>
  <c r="AF37" i="3"/>
  <c r="AF38" i="3"/>
  <c r="AF39" i="3"/>
  <c r="AF40" i="3"/>
  <c r="AF7" i="3"/>
</calcChain>
</file>

<file path=xl/sharedStrings.xml><?xml version="1.0" encoding="utf-8"?>
<sst xmlns="http://schemas.openxmlformats.org/spreadsheetml/2006/main" count="1380" uniqueCount="187">
  <si>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</si>
  <si>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</si>
  <si>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</si>
  <si>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</si>
  <si>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</si>
  <si>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</si>
  <si>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</si>
  <si>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</si>
  <si>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</si>
  <si>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</si>
  <si>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</si>
  <si>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</si>
  <si>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</si>
  <si>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</t>
  </si>
  <si>
    <t>Q</t>
  </si>
  <si>
    <t>U</t>
  </si>
  <si>
    <t>Group</t>
  </si>
  <si>
    <t>Bandcells</t>
  </si>
  <si>
    <t>Neutrophils</t>
  </si>
  <si>
    <t>Lymphocytes</t>
  </si>
  <si>
    <t>Monocytes</t>
  </si>
  <si>
    <t>Eosinophils</t>
  </si>
  <si>
    <t>Basophils</t>
  </si>
  <si>
    <t>totalerythrocytes</t>
  </si>
  <si>
    <t>Totalleukocytes</t>
  </si>
  <si>
    <t>Hemoglobin</t>
  </si>
  <si>
    <t>Hematocrit</t>
  </si>
  <si>
    <t>Thrombocytes</t>
  </si>
  <si>
    <t>MCV</t>
  </si>
  <si>
    <t>MCHC</t>
  </si>
  <si>
    <t>Reticulocytes%</t>
  </si>
  <si>
    <t>Reticulocytes</t>
  </si>
  <si>
    <t>CON</t>
  </si>
  <si>
    <t>Letter</t>
  </si>
  <si>
    <t>Litter</t>
  </si>
  <si>
    <t>Sex</t>
  </si>
  <si>
    <t>P</t>
  </si>
  <si>
    <t>N</t>
  </si>
  <si>
    <t>m</t>
  </si>
  <si>
    <t>f</t>
  </si>
  <si>
    <t>Lifespan</t>
  </si>
  <si>
    <t>d1_bw</t>
  </si>
  <si>
    <t>d2_bw</t>
  </si>
  <si>
    <t>d3_bw</t>
  </si>
  <si>
    <t>d4_bw</t>
  </si>
  <si>
    <t>d5_bw</t>
  </si>
  <si>
    <t>SI_length</t>
  </si>
  <si>
    <t>prox_weight</t>
  </si>
  <si>
    <t>mid_weight</t>
  </si>
  <si>
    <t>dist_weight</t>
  </si>
  <si>
    <t>stomach_full_weight</t>
  </si>
  <si>
    <t>stomach_empty_weight</t>
  </si>
  <si>
    <t>stomach_content</t>
  </si>
  <si>
    <t>colon_weight</t>
  </si>
  <si>
    <t>liver_weight</t>
  </si>
  <si>
    <t>spleen_weight</t>
  </si>
  <si>
    <t>heart_weight</t>
  </si>
  <si>
    <t>lungs_weight</t>
  </si>
  <si>
    <t>kidney_weight</t>
  </si>
  <si>
    <t>NEC_prox</t>
  </si>
  <si>
    <t>NEC_mid</t>
  </si>
  <si>
    <t>NEC_dist</t>
  </si>
  <si>
    <t>NEC_stomach</t>
  </si>
  <si>
    <t>NEC_colon</t>
  </si>
  <si>
    <t>M</t>
  </si>
  <si>
    <t>T</t>
  </si>
  <si>
    <t>R</t>
  </si>
  <si>
    <t>NEC</t>
  </si>
  <si>
    <t>NEC_severity</t>
  </si>
  <si>
    <t>NEC_max</t>
  </si>
  <si>
    <t>cerebellum_weight</t>
  </si>
  <si>
    <t>cerebrum_weight</t>
  </si>
  <si>
    <t>stem_weight</t>
  </si>
  <si>
    <t>hippocampus_weight</t>
  </si>
  <si>
    <t>striatum_weight</t>
  </si>
  <si>
    <t>remnant_wet_weight</t>
  </si>
  <si>
    <t>remnant_dry_weight</t>
  </si>
  <si>
    <t>cerebral_hydration</t>
  </si>
  <si>
    <t>d1_6PM_fecalscore</t>
  </si>
  <si>
    <t>d2_6PM_fecalscore</t>
  </si>
  <si>
    <t>d3_8AM_fecalscore</t>
  </si>
  <si>
    <t>d3_6PM_fecalscore</t>
  </si>
  <si>
    <t>d4_8AM_fecalscore</t>
  </si>
  <si>
    <t>d4_6PM_fecalscore</t>
  </si>
  <si>
    <t>d5_8AM_fecalscore</t>
  </si>
  <si>
    <t>d2_8AM_fecalscore</t>
  </si>
  <si>
    <t>Rel_liver</t>
  </si>
  <si>
    <t>Rel_spleen</t>
  </si>
  <si>
    <t>Rel_heart</t>
  </si>
  <si>
    <t>Rel_lung</t>
  </si>
  <si>
    <t>Rel_kidney</t>
  </si>
  <si>
    <t>Rel_stomach_empy</t>
  </si>
  <si>
    <t>total_intestine_weight</t>
  </si>
  <si>
    <t>rel_intestine</t>
  </si>
  <si>
    <t>First_stand</t>
  </si>
  <si>
    <t>Rel_colon</t>
  </si>
  <si>
    <t>Rel_stomach_content</t>
  </si>
  <si>
    <t>Z</t>
  </si>
  <si>
    <t>Y</t>
  </si>
  <si>
    <t>V</t>
  </si>
  <si>
    <t>NEW</t>
  </si>
  <si>
    <t>OLD</t>
  </si>
  <si>
    <t>Year</t>
  </si>
  <si>
    <t>X</t>
  </si>
  <si>
    <t>Æ</t>
  </si>
  <si>
    <t>Daily_weight_grain</t>
  </si>
  <si>
    <t>foil_weight</t>
  </si>
  <si>
    <t>foil+remnant_dry_weight</t>
  </si>
  <si>
    <t>whole_brain_weight</t>
  </si>
  <si>
    <t>aerob_CFU_ml</t>
  </si>
  <si>
    <t>aerob_CFU_g</t>
  </si>
  <si>
    <t>LOG_aerob_CFU_g</t>
  </si>
  <si>
    <t>aerob_strain</t>
  </si>
  <si>
    <t>anaerob_CFU_ml</t>
  </si>
  <si>
    <t>anaerob_CFU_g</t>
  </si>
  <si>
    <t>LOG_anaerob_CFU_g</t>
  </si>
  <si>
    <t>anaerob_strain</t>
  </si>
  <si>
    <t>marrow_weight</t>
  </si>
  <si>
    <t>aerob_CFU</t>
  </si>
  <si>
    <t>anaerob_CFU</t>
  </si>
  <si>
    <t>Staphylococcus haemolyticus</t>
  </si>
  <si>
    <t>Enterococcus faecium</t>
  </si>
  <si>
    <t>Enterococcus faecalis</t>
  </si>
  <si>
    <t>Enterococcus hirae</t>
  </si>
  <si>
    <t>Staphylococcus warneri</t>
  </si>
  <si>
    <t>Enterobacter cloacae</t>
  </si>
  <si>
    <t>Staphylococcus epidermidis</t>
  </si>
  <si>
    <t>Staphylococcus aureus</t>
  </si>
  <si>
    <t>Proteus mirabilis</t>
  </si>
  <si>
    <t>Streptococcus gallolyticus</t>
  </si>
  <si>
    <t>Escherichia coli</t>
  </si>
  <si>
    <t>Enterococcus avium</t>
  </si>
  <si>
    <t>Staphylococcus hominis</t>
  </si>
  <si>
    <t>Bacillus simplex</t>
  </si>
  <si>
    <t xml:space="preserve">Enterococcus hirae </t>
  </si>
  <si>
    <t>Mannitol</t>
  </si>
  <si>
    <t>Lactulose</t>
  </si>
  <si>
    <t>LM_ratio</t>
  </si>
  <si>
    <t>Feces_d1</t>
  </si>
  <si>
    <t>Feces_d2</t>
  </si>
  <si>
    <t>Feces_d3</t>
  </si>
  <si>
    <t>Feces_d4</t>
  </si>
  <si>
    <t>Feces_d5</t>
  </si>
  <si>
    <t>Diarrhea</t>
  </si>
  <si>
    <t>Days_of_diarrhea</t>
  </si>
  <si>
    <t>Diarrhea_severity</t>
  </si>
  <si>
    <t>Yes</t>
  </si>
  <si>
    <t>No</t>
  </si>
  <si>
    <t>Bloody_stool_or_aspirate</t>
  </si>
  <si>
    <t>NEC_SI</t>
  </si>
  <si>
    <t>rel_SI_length</t>
  </si>
  <si>
    <t>A1</t>
  </si>
  <si>
    <t>A2</t>
  </si>
  <si>
    <t>A3</t>
  </si>
  <si>
    <t>A4</t>
  </si>
  <si>
    <t>A5</t>
  </si>
  <si>
    <t>A6</t>
  </si>
  <si>
    <t>A7</t>
  </si>
  <si>
    <t>ABPAS_SI_fraction</t>
  </si>
  <si>
    <t>ABPAS_colon_fraction</t>
  </si>
  <si>
    <t>CD3_SI_fraction</t>
  </si>
  <si>
    <t>CD3_colon_fraction</t>
  </si>
  <si>
    <t>MPO_SI_score</t>
  </si>
  <si>
    <t>MPO_colon_score</t>
  </si>
  <si>
    <t>FISH_SI_score</t>
  </si>
  <si>
    <t>FISH_colon_score</t>
  </si>
  <si>
    <t>ABPAS_SI_step</t>
  </si>
  <si>
    <t>ABPAS_colon_step</t>
  </si>
  <si>
    <t>P_sucrase</t>
  </si>
  <si>
    <t>P_maltase</t>
  </si>
  <si>
    <t>P_lactase</t>
  </si>
  <si>
    <t>P_ApN</t>
  </si>
  <si>
    <t>P_ApA</t>
  </si>
  <si>
    <t>P_DPPIV</t>
  </si>
  <si>
    <t>M_sucrase</t>
  </si>
  <si>
    <t>M_maltase</t>
  </si>
  <si>
    <t>M_lactase</t>
  </si>
  <si>
    <t>M_ApN</t>
  </si>
  <si>
    <t>M_ApA</t>
  </si>
  <si>
    <t>M_DPPIV</t>
  </si>
  <si>
    <t>D_sucrase</t>
  </si>
  <si>
    <t>D_maltase</t>
  </si>
  <si>
    <t>D_lactase</t>
  </si>
  <si>
    <t>D_ApN</t>
  </si>
  <si>
    <t>D_ApA</t>
  </si>
  <si>
    <t>D_DPPIV</t>
  </si>
  <si>
    <t>birth_weight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</si>
</sst>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2" xfId="0" applyBorder="1"/>
    <xf numFmtId="0" fontId="0" fillId="2" borderId="3" xfId="1" applyFont="1" applyBorder="1"/>
    <xf numFmtId="2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  <xf numFmtId="165" fontId="0" fillId="0" borderId="0" xfId="0" applyNumberFormat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="70" zoomScaleNormal="7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Q50" sqref="Q50"/>
    </sheetView>
  </sheetViews>
  <sheetFormatPr defaultRowHeight="15" x14ac:dyDescent="0.25"/>
  <cols>
    <col min="1" max="8" width="10.5703125" customWidth="1"/>
    <col min="9" max="9" width="19.85546875" bestFit="1" customWidth="1"/>
    <col min="10" max="10" width="14.140625" bestFit="1" customWidth="1"/>
    <col min="11" max="11" width="15.42578125" bestFit="1" customWidth="1"/>
    <col min="12" max="12" width="17.42578125" bestFit="1" customWidth="1"/>
    <col min="13" max="13" width="15.140625" bestFit="1" customWidth="1"/>
    <col min="14" max="14" width="15.42578125" bestFit="1" customWidth="1"/>
    <col min="15" max="15" width="14" bestFit="1" customWidth="1"/>
    <col min="16" max="16" width="20.7109375" bestFit="1" customWidth="1"/>
    <col min="17" max="17" width="16" bestFit="1" customWidth="1"/>
    <col min="18" max="18" width="15" bestFit="1" customWidth="1"/>
    <col min="19" max="19" width="18.28515625" bestFit="1" customWidth="1"/>
    <col min="20" max="20" width="14.28515625" bestFit="1" customWidth="1"/>
    <col min="21" max="21" width="13.85546875" bestFit="1" customWidth="1"/>
    <col min="22" max="22" width="19.7109375" bestFit="1" customWidth="1"/>
    <col min="23" max="23" width="17.5703125" bestFit="1" customWidth="1"/>
  </cols>
  <sheetData>
    <row r="1" spans="1:23" x14ac:dyDescent="0.25">
      <c r="A1" t="s">
        <v>0</v>
      </c>
      <c r="B1" t="s">
        <v>102</v>
      </c>
      <c r="C1" t="s">
        <v>34</v>
      </c>
      <c r="D1" t="s">
        <v>33</v>
      </c>
      <c r="E1" t="s">
        <v>35</v>
      </c>
      <c r="F1" t="s">
        <v>16</v>
      </c>
      <c r="G1" t="s">
        <v>40</v>
      </c>
      <c r="H1" s="1" t="s">
        <v>186</v>
      </c>
      <c r="I1" t="s">
        <v>24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  <c r="H2">
        <v>1064</v>
      </c>
    </row>
    <row r="3" spans="1:23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  <c r="H3">
        <v>1089</v>
      </c>
      <c r="I3">
        <v>3.61</v>
      </c>
      <c r="J3">
        <v>1.01</v>
      </c>
      <c r="K3">
        <v>1.19</v>
      </c>
      <c r="L3">
        <v>1.34</v>
      </c>
      <c r="M3">
        <v>7.0000000000000007E-2</v>
      </c>
      <c r="N3">
        <v>0</v>
      </c>
      <c r="O3">
        <v>0</v>
      </c>
      <c r="P3">
        <v>3.68</v>
      </c>
      <c r="Q3">
        <v>4.9000000000000004</v>
      </c>
      <c r="R3">
        <v>0.27600000000000002</v>
      </c>
      <c r="S3">
        <v>200</v>
      </c>
      <c r="T3">
        <v>74.8</v>
      </c>
      <c r="U3">
        <v>17.84</v>
      </c>
      <c r="V3">
        <v>3.2</v>
      </c>
      <c r="W3">
        <v>119</v>
      </c>
    </row>
    <row r="4" spans="1:23" x14ac:dyDescent="0.25">
      <c r="A4">
        <v>403</v>
      </c>
      <c r="B4">
        <v>18</v>
      </c>
      <c r="C4">
        <v>1</v>
      </c>
      <c r="D4" t="s">
        <v>12</v>
      </c>
      <c r="E4" t="s">
        <v>39</v>
      </c>
      <c r="F4" t="s">
        <v>32</v>
      </c>
      <c r="G4">
        <v>77</v>
      </c>
      <c r="H4">
        <v>690</v>
      </c>
    </row>
    <row r="5" spans="1:23" x14ac:dyDescent="0.25">
      <c r="A5">
        <v>406</v>
      </c>
      <c r="B5">
        <v>18</v>
      </c>
      <c r="C5">
        <v>1</v>
      </c>
      <c r="D5" t="s">
        <v>3</v>
      </c>
      <c r="E5" t="s">
        <v>39</v>
      </c>
      <c r="F5" t="s">
        <v>32</v>
      </c>
      <c r="G5">
        <v>95</v>
      </c>
      <c r="H5">
        <v>1068</v>
      </c>
      <c r="I5">
        <v>2.74</v>
      </c>
      <c r="J5">
        <v>0</v>
      </c>
      <c r="K5">
        <v>1.01</v>
      </c>
      <c r="L5">
        <v>1.64</v>
      </c>
      <c r="M5">
        <v>0.06</v>
      </c>
      <c r="N5">
        <v>0.02</v>
      </c>
      <c r="O5">
        <v>0</v>
      </c>
      <c r="P5">
        <v>4.17</v>
      </c>
      <c r="Q5">
        <v>5.4</v>
      </c>
      <c r="R5">
        <v>0.312</v>
      </c>
      <c r="S5">
        <v>347</v>
      </c>
      <c r="T5">
        <v>74.8</v>
      </c>
      <c r="U5">
        <v>17.2</v>
      </c>
      <c r="V5">
        <v>2.5</v>
      </c>
      <c r="W5">
        <v>105.7</v>
      </c>
    </row>
    <row r="6" spans="1:23" x14ac:dyDescent="0.25">
      <c r="A6">
        <v>409</v>
      </c>
      <c r="B6">
        <v>18</v>
      </c>
      <c r="C6">
        <v>1</v>
      </c>
      <c r="D6" t="s">
        <v>99</v>
      </c>
      <c r="E6" t="s">
        <v>39</v>
      </c>
      <c r="F6" t="s">
        <v>32</v>
      </c>
      <c r="G6">
        <v>96</v>
      </c>
      <c r="H6">
        <v>1242</v>
      </c>
    </row>
    <row r="7" spans="1:23" x14ac:dyDescent="0.25">
      <c r="A7">
        <v>412</v>
      </c>
      <c r="B7">
        <v>18</v>
      </c>
      <c r="C7">
        <v>1</v>
      </c>
      <c r="D7" t="s">
        <v>1</v>
      </c>
      <c r="E7" t="s">
        <v>38</v>
      </c>
      <c r="F7" t="s">
        <v>32</v>
      </c>
      <c r="G7">
        <v>97</v>
      </c>
      <c r="H7">
        <v>1273</v>
      </c>
      <c r="I7">
        <v>2.54</v>
      </c>
      <c r="J7">
        <v>0.05</v>
      </c>
      <c r="K7">
        <v>0.87</v>
      </c>
      <c r="L7">
        <v>1.61</v>
      </c>
      <c r="M7">
        <v>0.03</v>
      </c>
      <c r="N7">
        <v>0.02</v>
      </c>
      <c r="O7">
        <v>0.01</v>
      </c>
      <c r="P7">
        <v>4.8899999999999997</v>
      </c>
      <c r="Q7">
        <v>6.2</v>
      </c>
      <c r="R7">
        <v>0.34599999999999997</v>
      </c>
      <c r="S7">
        <v>204</v>
      </c>
      <c r="T7">
        <v>70.8</v>
      </c>
      <c r="U7">
        <v>17.920000000000002</v>
      </c>
      <c r="V7">
        <v>3.6</v>
      </c>
      <c r="W7">
        <v>178.4</v>
      </c>
    </row>
    <row r="8" spans="1:23" x14ac:dyDescent="0.25">
      <c r="A8">
        <v>415</v>
      </c>
      <c r="B8">
        <v>18</v>
      </c>
      <c r="C8">
        <v>1</v>
      </c>
      <c r="D8" t="s">
        <v>13</v>
      </c>
      <c r="E8" t="s">
        <v>38</v>
      </c>
      <c r="F8" t="s">
        <v>32</v>
      </c>
      <c r="G8">
        <v>98</v>
      </c>
      <c r="H8">
        <v>944</v>
      </c>
    </row>
    <row r="9" spans="1:23" x14ac:dyDescent="0.25">
      <c r="A9">
        <v>423</v>
      </c>
      <c r="B9">
        <v>18</v>
      </c>
      <c r="C9">
        <v>2</v>
      </c>
      <c r="D9" t="s">
        <v>6</v>
      </c>
      <c r="E9" t="s">
        <v>39</v>
      </c>
      <c r="F9" t="s">
        <v>32</v>
      </c>
      <c r="G9">
        <v>95</v>
      </c>
      <c r="H9">
        <v>845</v>
      </c>
      <c r="I9">
        <v>2.19</v>
      </c>
      <c r="J9">
        <v>0.02</v>
      </c>
      <c r="K9">
        <v>1.18</v>
      </c>
      <c r="L9">
        <v>0.9</v>
      </c>
      <c r="M9">
        <v>0.04</v>
      </c>
      <c r="N9">
        <v>0.02</v>
      </c>
      <c r="O9">
        <v>0.02</v>
      </c>
      <c r="P9">
        <v>4.6500000000000004</v>
      </c>
      <c r="Q9">
        <v>6.2</v>
      </c>
      <c r="R9">
        <v>0.34200000000000003</v>
      </c>
      <c r="S9">
        <v>296</v>
      </c>
      <c r="T9">
        <v>73.5</v>
      </c>
      <c r="U9">
        <v>18.04</v>
      </c>
      <c r="V9">
        <v>4.5999999999999996</v>
      </c>
      <c r="W9">
        <v>212</v>
      </c>
    </row>
    <row r="10" spans="1:23" x14ac:dyDescent="0.25">
      <c r="A10">
        <v>426</v>
      </c>
      <c r="B10">
        <v>18</v>
      </c>
      <c r="C10">
        <v>2</v>
      </c>
      <c r="D10" t="s">
        <v>3</v>
      </c>
      <c r="E10" t="s">
        <v>39</v>
      </c>
      <c r="F10" t="s">
        <v>32</v>
      </c>
      <c r="G10">
        <v>96</v>
      </c>
      <c r="H10">
        <v>932</v>
      </c>
      <c r="I10">
        <v>1.87</v>
      </c>
      <c r="J10">
        <v>0</v>
      </c>
      <c r="K10">
        <v>0.81</v>
      </c>
      <c r="L10">
        <v>0.86</v>
      </c>
      <c r="M10">
        <v>0.17</v>
      </c>
      <c r="N10">
        <v>0.01</v>
      </c>
      <c r="O10">
        <v>0</v>
      </c>
      <c r="P10">
        <v>4.29</v>
      </c>
      <c r="Q10">
        <v>5.4</v>
      </c>
      <c r="R10">
        <v>0.30199999999999999</v>
      </c>
      <c r="S10">
        <v>306</v>
      </c>
      <c r="T10">
        <v>70.400000000000006</v>
      </c>
      <c r="U10">
        <v>17.79</v>
      </c>
      <c r="V10">
        <v>3.1</v>
      </c>
      <c r="W10">
        <v>131</v>
      </c>
    </row>
    <row r="11" spans="1:23" x14ac:dyDescent="0.25">
      <c r="A11">
        <v>429</v>
      </c>
      <c r="B11">
        <v>18</v>
      </c>
      <c r="C11">
        <v>2</v>
      </c>
      <c r="D11" t="s">
        <v>11</v>
      </c>
      <c r="E11" t="s">
        <v>39</v>
      </c>
      <c r="F11" t="s">
        <v>32</v>
      </c>
      <c r="G11">
        <v>97</v>
      </c>
    </row>
    <row r="12" spans="1:23" x14ac:dyDescent="0.25">
      <c r="A12">
        <v>432</v>
      </c>
      <c r="B12">
        <v>18</v>
      </c>
      <c r="C12">
        <v>2</v>
      </c>
      <c r="D12" t="s">
        <v>103</v>
      </c>
      <c r="E12" t="s">
        <v>39</v>
      </c>
      <c r="F12" t="s">
        <v>32</v>
      </c>
      <c r="G12">
        <v>98</v>
      </c>
      <c r="H12">
        <v>1312</v>
      </c>
    </row>
    <row r="13" spans="1:23" x14ac:dyDescent="0.25">
      <c r="A13">
        <v>435</v>
      </c>
      <c r="B13">
        <v>18</v>
      </c>
      <c r="C13">
        <v>2</v>
      </c>
      <c r="D13" t="s">
        <v>64</v>
      </c>
      <c r="E13" t="s">
        <v>38</v>
      </c>
      <c r="F13" t="s">
        <v>32</v>
      </c>
      <c r="G13">
        <v>99</v>
      </c>
      <c r="H13">
        <v>593</v>
      </c>
      <c r="I13">
        <v>1.42</v>
      </c>
      <c r="J13">
        <v>0.04</v>
      </c>
      <c r="K13">
        <v>0.84</v>
      </c>
      <c r="L13">
        <v>0.53</v>
      </c>
      <c r="M13">
        <v>0.03</v>
      </c>
      <c r="N13">
        <v>0.01</v>
      </c>
      <c r="O13">
        <v>0</v>
      </c>
      <c r="P13">
        <v>4.72</v>
      </c>
      <c r="Q13">
        <v>6.1</v>
      </c>
      <c r="R13">
        <v>0.34799999999999998</v>
      </c>
      <c r="S13">
        <v>322</v>
      </c>
      <c r="T13">
        <v>73.7</v>
      </c>
      <c r="U13">
        <v>17.649999999999999</v>
      </c>
      <c r="V13">
        <v>3.2</v>
      </c>
      <c r="W13">
        <v>152</v>
      </c>
    </row>
    <row r="14" spans="1:23" x14ac:dyDescent="0.25">
      <c r="A14">
        <v>438</v>
      </c>
      <c r="B14">
        <v>18</v>
      </c>
      <c r="C14">
        <v>2</v>
      </c>
      <c r="D14" t="s">
        <v>1</v>
      </c>
      <c r="E14" t="s">
        <v>38</v>
      </c>
      <c r="F14" t="s">
        <v>32</v>
      </c>
      <c r="G14">
        <v>100</v>
      </c>
      <c r="H14">
        <v>753</v>
      </c>
      <c r="I14">
        <v>1.51</v>
      </c>
      <c r="J14">
        <v>0</v>
      </c>
      <c r="K14">
        <v>0.76</v>
      </c>
      <c r="L14">
        <v>0.71</v>
      </c>
      <c r="M14">
        <v>0.02</v>
      </c>
      <c r="N14">
        <v>0.02</v>
      </c>
      <c r="O14">
        <v>0</v>
      </c>
      <c r="P14">
        <v>4.55</v>
      </c>
      <c r="Q14">
        <v>6.1</v>
      </c>
      <c r="R14">
        <v>0.34100000000000003</v>
      </c>
      <c r="S14">
        <v>263</v>
      </c>
      <c r="T14">
        <v>74.900000000000006</v>
      </c>
      <c r="U14">
        <v>18.02</v>
      </c>
      <c r="V14">
        <v>3.7</v>
      </c>
      <c r="W14">
        <v>170</v>
      </c>
    </row>
    <row r="15" spans="1:23" x14ac:dyDescent="0.25">
      <c r="A15">
        <v>402</v>
      </c>
      <c r="B15">
        <v>18</v>
      </c>
      <c r="C15">
        <v>1</v>
      </c>
      <c r="D15" t="s">
        <v>65</v>
      </c>
      <c r="E15" t="s">
        <v>38</v>
      </c>
      <c r="F15" t="s">
        <v>100</v>
      </c>
      <c r="G15">
        <v>76</v>
      </c>
      <c r="H15">
        <v>1196</v>
      </c>
      <c r="I15">
        <v>1.81</v>
      </c>
      <c r="J15">
        <v>0</v>
      </c>
      <c r="K15">
        <v>0.56999999999999995</v>
      </c>
      <c r="L15">
        <v>1.17</v>
      </c>
      <c r="M15">
        <v>0.06</v>
      </c>
      <c r="N15">
        <v>0.01</v>
      </c>
      <c r="O15">
        <v>0</v>
      </c>
      <c r="P15">
        <v>4.42</v>
      </c>
      <c r="Q15">
        <v>6.2</v>
      </c>
      <c r="R15">
        <v>0.34499999999999997</v>
      </c>
      <c r="S15">
        <v>239</v>
      </c>
      <c r="T15">
        <v>78.2</v>
      </c>
      <c r="U15">
        <v>17.95</v>
      </c>
      <c r="V15">
        <v>5.6</v>
      </c>
      <c r="W15">
        <v>245.8</v>
      </c>
    </row>
    <row r="16" spans="1:23" x14ac:dyDescent="0.25">
      <c r="A16">
        <v>405</v>
      </c>
      <c r="B16">
        <v>18</v>
      </c>
      <c r="C16">
        <v>1</v>
      </c>
      <c r="D16" t="s">
        <v>4</v>
      </c>
      <c r="E16" t="s">
        <v>6</v>
      </c>
      <c r="F16" t="s">
        <v>100</v>
      </c>
      <c r="G16">
        <v>95</v>
      </c>
      <c r="H16">
        <v>1182</v>
      </c>
      <c r="I16">
        <v>3.07</v>
      </c>
      <c r="J16">
        <v>0</v>
      </c>
      <c r="K16">
        <v>1.01</v>
      </c>
      <c r="L16">
        <v>1.95</v>
      </c>
      <c r="M16">
        <v>0.09</v>
      </c>
      <c r="N16">
        <v>0.01</v>
      </c>
      <c r="O16">
        <v>0.01</v>
      </c>
      <c r="P16">
        <v>4.83</v>
      </c>
      <c r="Q16">
        <v>6.3</v>
      </c>
      <c r="R16">
        <v>0.36699999999999999</v>
      </c>
      <c r="S16">
        <v>280</v>
      </c>
      <c r="T16">
        <v>75.900000000000006</v>
      </c>
      <c r="U16">
        <v>17.309999999999999</v>
      </c>
      <c r="V16">
        <v>2</v>
      </c>
      <c r="W16">
        <v>96.8</v>
      </c>
    </row>
    <row r="17" spans="1:23" x14ac:dyDescent="0.25">
      <c r="A17">
        <v>408</v>
      </c>
      <c r="B17">
        <v>18</v>
      </c>
      <c r="C17">
        <v>1</v>
      </c>
      <c r="D17" t="s">
        <v>10</v>
      </c>
      <c r="E17" t="s">
        <v>39</v>
      </c>
      <c r="F17" t="s">
        <v>100</v>
      </c>
      <c r="G17">
        <v>96</v>
      </c>
      <c r="H17">
        <v>510</v>
      </c>
    </row>
    <row r="18" spans="1:23" x14ac:dyDescent="0.25">
      <c r="A18">
        <v>411</v>
      </c>
      <c r="B18">
        <v>18</v>
      </c>
      <c r="C18">
        <v>1</v>
      </c>
      <c r="D18" t="s">
        <v>66</v>
      </c>
      <c r="E18" t="s">
        <v>39</v>
      </c>
      <c r="F18" t="s">
        <v>100</v>
      </c>
      <c r="G18">
        <v>97</v>
      </c>
      <c r="H18">
        <v>1174</v>
      </c>
      <c r="I18">
        <v>2.86</v>
      </c>
      <c r="J18">
        <v>0</v>
      </c>
      <c r="K18">
        <v>1.05</v>
      </c>
      <c r="L18">
        <v>1.69</v>
      </c>
      <c r="M18">
        <v>7.0000000000000007E-2</v>
      </c>
      <c r="N18">
        <v>0.03</v>
      </c>
      <c r="O18">
        <v>0.01</v>
      </c>
      <c r="P18">
        <v>4.96</v>
      </c>
      <c r="Q18">
        <v>6.5</v>
      </c>
      <c r="R18">
        <v>0.36399999999999999</v>
      </c>
      <c r="S18">
        <v>302</v>
      </c>
      <c r="T18">
        <v>73.3</v>
      </c>
      <c r="U18">
        <v>17.809999999999999</v>
      </c>
      <c r="V18">
        <v>4.0999999999999996</v>
      </c>
      <c r="W18">
        <v>205.7</v>
      </c>
    </row>
    <row r="19" spans="1:23" x14ac:dyDescent="0.25">
      <c r="A19">
        <v>414</v>
      </c>
      <c r="B19">
        <v>18</v>
      </c>
      <c r="C19">
        <v>1</v>
      </c>
      <c r="D19" t="s">
        <v>7</v>
      </c>
      <c r="E19" t="s">
        <v>38</v>
      </c>
      <c r="F19" t="s">
        <v>100</v>
      </c>
      <c r="G19">
        <v>98</v>
      </c>
      <c r="H19">
        <v>671</v>
      </c>
    </row>
    <row r="20" spans="1:23" x14ac:dyDescent="0.25">
      <c r="A20">
        <v>417</v>
      </c>
      <c r="B20">
        <v>18</v>
      </c>
      <c r="C20">
        <v>1</v>
      </c>
      <c r="D20" t="s">
        <v>97</v>
      </c>
      <c r="E20" t="s">
        <v>38</v>
      </c>
      <c r="F20" t="s">
        <v>100</v>
      </c>
      <c r="G20">
        <v>99</v>
      </c>
      <c r="H20">
        <v>898</v>
      </c>
      <c r="I20">
        <v>3.81</v>
      </c>
      <c r="J20">
        <v>0.27</v>
      </c>
      <c r="K20">
        <v>2.12</v>
      </c>
      <c r="L20">
        <v>1.57</v>
      </c>
      <c r="M20">
        <v>0.05</v>
      </c>
      <c r="N20">
        <v>0.06</v>
      </c>
      <c r="O20">
        <v>0.01</v>
      </c>
      <c r="P20">
        <v>4.45</v>
      </c>
      <c r="Q20">
        <v>5.5</v>
      </c>
      <c r="R20">
        <v>0.308</v>
      </c>
      <c r="S20">
        <v>250</v>
      </c>
      <c r="T20">
        <v>69.2</v>
      </c>
      <c r="U20">
        <v>17.71</v>
      </c>
      <c r="V20">
        <v>2.5</v>
      </c>
      <c r="W20">
        <v>112.3</v>
      </c>
    </row>
    <row r="21" spans="1:23" x14ac:dyDescent="0.25">
      <c r="A21">
        <v>419</v>
      </c>
      <c r="B21">
        <v>18</v>
      </c>
      <c r="C21">
        <v>1</v>
      </c>
      <c r="D21" t="s">
        <v>98</v>
      </c>
      <c r="E21" t="s">
        <v>38</v>
      </c>
      <c r="F21" t="s">
        <v>100</v>
      </c>
      <c r="G21">
        <v>100</v>
      </c>
      <c r="H21">
        <v>981</v>
      </c>
      <c r="I21">
        <v>3.19</v>
      </c>
      <c r="J21">
        <v>0.19</v>
      </c>
      <c r="K21">
        <v>1.85</v>
      </c>
      <c r="L21">
        <v>1.08</v>
      </c>
      <c r="M21">
        <v>0.06</v>
      </c>
      <c r="N21">
        <v>0</v>
      </c>
      <c r="O21">
        <v>0</v>
      </c>
      <c r="P21">
        <v>4.47</v>
      </c>
      <c r="Q21">
        <v>5.6</v>
      </c>
      <c r="R21">
        <v>0.314</v>
      </c>
      <c r="S21">
        <v>231</v>
      </c>
      <c r="T21">
        <v>70.2</v>
      </c>
      <c r="U21">
        <v>17.95</v>
      </c>
      <c r="V21">
        <v>3</v>
      </c>
      <c r="W21">
        <v>134.1</v>
      </c>
    </row>
    <row r="22" spans="1:23" x14ac:dyDescent="0.25">
      <c r="A22">
        <v>421</v>
      </c>
      <c r="B22">
        <v>18</v>
      </c>
      <c r="C22">
        <v>1</v>
      </c>
      <c r="D22" t="s">
        <v>11</v>
      </c>
      <c r="E22" t="s">
        <v>38</v>
      </c>
      <c r="F22" t="s">
        <v>100</v>
      </c>
      <c r="G22">
        <v>100</v>
      </c>
      <c r="H22">
        <v>1113</v>
      </c>
      <c r="I22">
        <v>2.1</v>
      </c>
      <c r="J22">
        <v>0</v>
      </c>
      <c r="K22">
        <v>0.59</v>
      </c>
      <c r="L22">
        <v>1.47</v>
      </c>
      <c r="M22">
        <v>0.03</v>
      </c>
      <c r="N22">
        <v>0.01</v>
      </c>
      <c r="O22">
        <v>0</v>
      </c>
      <c r="P22">
        <v>4.4000000000000004</v>
      </c>
      <c r="Q22">
        <v>5.7</v>
      </c>
      <c r="R22">
        <v>0.316</v>
      </c>
      <c r="S22">
        <v>344</v>
      </c>
      <c r="T22">
        <v>71.8</v>
      </c>
      <c r="U22">
        <v>18.21</v>
      </c>
      <c r="V22">
        <v>2.9</v>
      </c>
      <c r="W22">
        <v>129.1</v>
      </c>
    </row>
    <row r="23" spans="1:23" x14ac:dyDescent="0.25">
      <c r="A23">
        <v>424</v>
      </c>
      <c r="B23">
        <v>18</v>
      </c>
      <c r="C23">
        <v>2</v>
      </c>
      <c r="D23" t="s">
        <v>12</v>
      </c>
      <c r="E23" t="s">
        <v>39</v>
      </c>
      <c r="F23" t="s">
        <v>100</v>
      </c>
      <c r="G23">
        <v>95</v>
      </c>
      <c r="H23">
        <v>709</v>
      </c>
      <c r="I23">
        <v>1.29</v>
      </c>
      <c r="J23">
        <v>0.03</v>
      </c>
      <c r="K23">
        <v>0.72</v>
      </c>
      <c r="L23">
        <v>0.47</v>
      </c>
      <c r="M23">
        <v>7.0000000000000007E-2</v>
      </c>
      <c r="N23">
        <v>0.01</v>
      </c>
      <c r="O23">
        <v>0</v>
      </c>
      <c r="P23">
        <v>4.18</v>
      </c>
      <c r="Q23">
        <v>5.0999999999999996</v>
      </c>
      <c r="R23">
        <v>0.28499999999999998</v>
      </c>
      <c r="S23">
        <v>213</v>
      </c>
      <c r="T23">
        <v>68.099999999999994</v>
      </c>
      <c r="U23">
        <v>18.03</v>
      </c>
      <c r="V23">
        <v>5.3</v>
      </c>
      <c r="W23">
        <v>220</v>
      </c>
    </row>
    <row r="24" spans="1:23" x14ac:dyDescent="0.25">
      <c r="A24">
        <v>427</v>
      </c>
      <c r="B24">
        <v>18</v>
      </c>
      <c r="C24">
        <v>2</v>
      </c>
      <c r="D24" t="s">
        <v>15</v>
      </c>
      <c r="E24" t="s">
        <v>39</v>
      </c>
      <c r="F24" t="s">
        <v>100</v>
      </c>
      <c r="G24">
        <v>96</v>
      </c>
      <c r="H24">
        <v>991</v>
      </c>
    </row>
    <row r="25" spans="1:23" x14ac:dyDescent="0.25">
      <c r="A25">
        <v>430</v>
      </c>
      <c r="B25">
        <v>18</v>
      </c>
      <c r="C25">
        <v>2</v>
      </c>
      <c r="D25" t="s">
        <v>104</v>
      </c>
      <c r="E25" t="s">
        <v>39</v>
      </c>
      <c r="F25" t="s">
        <v>100</v>
      </c>
      <c r="G25">
        <v>97</v>
      </c>
      <c r="H25">
        <v>993</v>
      </c>
      <c r="I25">
        <v>1.98</v>
      </c>
      <c r="J25">
        <v>0</v>
      </c>
      <c r="K25">
        <v>0.88</v>
      </c>
      <c r="L25">
        <v>1</v>
      </c>
      <c r="M25">
        <v>0.04</v>
      </c>
      <c r="N25">
        <v>0.05</v>
      </c>
      <c r="O25">
        <v>0</v>
      </c>
      <c r="P25">
        <v>4.6900000000000004</v>
      </c>
      <c r="Q25">
        <v>6</v>
      </c>
      <c r="R25">
        <v>0.33100000000000002</v>
      </c>
      <c r="S25">
        <v>368</v>
      </c>
      <c r="T25">
        <v>70.599999999999994</v>
      </c>
      <c r="U25">
        <v>18.059999999999999</v>
      </c>
      <c r="V25">
        <v>3.2</v>
      </c>
      <c r="W25">
        <v>149</v>
      </c>
    </row>
    <row r="26" spans="1:23" x14ac:dyDescent="0.25">
      <c r="A26">
        <v>433</v>
      </c>
      <c r="B26">
        <v>18</v>
      </c>
      <c r="C26">
        <v>2</v>
      </c>
      <c r="D26" t="s">
        <v>13</v>
      </c>
      <c r="E26" t="s">
        <v>39</v>
      </c>
      <c r="F26" t="s">
        <v>100</v>
      </c>
      <c r="G26">
        <v>99</v>
      </c>
      <c r="H26">
        <v>1068</v>
      </c>
      <c r="I26">
        <v>1.43</v>
      </c>
      <c r="K26">
        <v>0.59</v>
      </c>
      <c r="L26">
        <v>0.78</v>
      </c>
      <c r="M26">
        <v>0.02</v>
      </c>
      <c r="N26">
        <v>0.02</v>
      </c>
      <c r="O26">
        <v>0.01</v>
      </c>
      <c r="P26">
        <v>4.5199999999999996</v>
      </c>
      <c r="Q26">
        <v>5.8</v>
      </c>
      <c r="R26">
        <v>0.32100000000000001</v>
      </c>
      <c r="S26">
        <v>248</v>
      </c>
      <c r="T26">
        <v>71</v>
      </c>
      <c r="U26">
        <v>18.16</v>
      </c>
      <c r="V26">
        <v>4.0999999999999996</v>
      </c>
      <c r="W26">
        <v>187</v>
      </c>
    </row>
    <row r="27" spans="1:23" x14ac:dyDescent="0.25">
      <c r="A27">
        <v>436</v>
      </c>
      <c r="B27">
        <v>18</v>
      </c>
      <c r="C27">
        <v>2</v>
      </c>
      <c r="D27" t="s">
        <v>99</v>
      </c>
      <c r="E27" t="s">
        <v>38</v>
      </c>
      <c r="F27" t="s">
        <v>100</v>
      </c>
      <c r="G27">
        <v>100</v>
      </c>
      <c r="H27">
        <v>745</v>
      </c>
      <c r="I27">
        <v>2.1</v>
      </c>
      <c r="J27">
        <v>0</v>
      </c>
      <c r="K27">
        <v>0.71</v>
      </c>
      <c r="L27">
        <v>1.31</v>
      </c>
      <c r="M27">
        <v>0.05</v>
      </c>
      <c r="N27">
        <v>0.02</v>
      </c>
      <c r="O27">
        <v>0</v>
      </c>
      <c r="P27">
        <v>4.2300000000000004</v>
      </c>
      <c r="Q27">
        <v>6.1</v>
      </c>
      <c r="R27">
        <v>0.32800000000000001</v>
      </c>
      <c r="S27">
        <v>290</v>
      </c>
      <c r="T27">
        <v>77.599999999999994</v>
      </c>
      <c r="U27">
        <v>18.57</v>
      </c>
      <c r="V27">
        <v>5.7</v>
      </c>
      <c r="W27">
        <v>241</v>
      </c>
    </row>
    <row r="28" spans="1:23" x14ac:dyDescent="0.25">
      <c r="A28">
        <v>404</v>
      </c>
      <c r="B28">
        <v>18</v>
      </c>
      <c r="C28">
        <v>1</v>
      </c>
      <c r="D28" t="s">
        <v>14</v>
      </c>
      <c r="E28" t="s">
        <v>39</v>
      </c>
      <c r="F28" t="s">
        <v>101</v>
      </c>
      <c r="G28">
        <v>78</v>
      </c>
      <c r="H28">
        <v>1179</v>
      </c>
      <c r="I28">
        <v>3.38</v>
      </c>
      <c r="J28">
        <v>0.03</v>
      </c>
      <c r="K28">
        <v>1.05</v>
      </c>
      <c r="L28">
        <v>2.15</v>
      </c>
      <c r="M28">
        <v>0.15</v>
      </c>
      <c r="N28">
        <v>0.02</v>
      </c>
      <c r="O28">
        <v>0.01</v>
      </c>
      <c r="P28">
        <v>5.38</v>
      </c>
      <c r="Q28">
        <v>6.9</v>
      </c>
      <c r="R28">
        <v>0.38500000000000001</v>
      </c>
      <c r="S28">
        <v>274</v>
      </c>
      <c r="T28">
        <v>71.599999999999994</v>
      </c>
      <c r="U28">
        <v>18.010000000000002</v>
      </c>
      <c r="V28">
        <v>2.4</v>
      </c>
      <c r="W28">
        <v>129.69999999999999</v>
      </c>
    </row>
    <row r="29" spans="1:23" x14ac:dyDescent="0.25">
      <c r="A29">
        <v>407</v>
      </c>
      <c r="B29">
        <v>18</v>
      </c>
      <c r="C29">
        <v>1</v>
      </c>
      <c r="D29" t="s">
        <v>36</v>
      </c>
      <c r="E29" t="s">
        <v>38</v>
      </c>
      <c r="F29" t="s">
        <v>101</v>
      </c>
      <c r="G29">
        <v>95</v>
      </c>
      <c r="H29">
        <v>809</v>
      </c>
      <c r="I29">
        <v>2.65</v>
      </c>
      <c r="J29">
        <v>0</v>
      </c>
      <c r="K29">
        <v>0.73</v>
      </c>
      <c r="L29">
        <v>1.82</v>
      </c>
      <c r="M29">
        <v>0.08</v>
      </c>
      <c r="N29">
        <v>0.01</v>
      </c>
      <c r="O29">
        <v>0.01</v>
      </c>
      <c r="P29">
        <v>5.16</v>
      </c>
      <c r="Q29">
        <v>6.4</v>
      </c>
      <c r="R29">
        <v>0.35899999999999999</v>
      </c>
      <c r="S29">
        <v>250</v>
      </c>
      <c r="T29">
        <v>69.7</v>
      </c>
      <c r="U29">
        <v>17.899999999999999</v>
      </c>
      <c r="V29">
        <v>1.9</v>
      </c>
      <c r="W29">
        <v>96.8</v>
      </c>
    </row>
    <row r="30" spans="1:23" x14ac:dyDescent="0.25">
      <c r="A30">
        <v>410</v>
      </c>
      <c r="B30">
        <v>18</v>
      </c>
      <c r="C30">
        <v>1</v>
      </c>
      <c r="D30" t="s">
        <v>6</v>
      </c>
      <c r="E30" t="s">
        <v>39</v>
      </c>
      <c r="F30" t="s">
        <v>101</v>
      </c>
      <c r="G30">
        <v>96</v>
      </c>
      <c r="H30">
        <v>1051</v>
      </c>
    </row>
    <row r="31" spans="1:23" x14ac:dyDescent="0.25">
      <c r="A31">
        <v>413</v>
      </c>
      <c r="B31">
        <v>18</v>
      </c>
      <c r="C31">
        <v>1</v>
      </c>
      <c r="D31" t="s">
        <v>37</v>
      </c>
      <c r="E31" t="s">
        <v>39</v>
      </c>
      <c r="F31" t="s">
        <v>101</v>
      </c>
      <c r="G31">
        <v>97</v>
      </c>
      <c r="H31">
        <v>1376</v>
      </c>
      <c r="I31">
        <v>2.1</v>
      </c>
      <c r="J31">
        <v>0</v>
      </c>
      <c r="K31">
        <v>0.37</v>
      </c>
      <c r="L31">
        <v>1.66</v>
      </c>
      <c r="M31">
        <v>0.05</v>
      </c>
      <c r="N31">
        <v>0.01</v>
      </c>
      <c r="O31">
        <v>0</v>
      </c>
      <c r="P31">
        <v>4.74</v>
      </c>
      <c r="Q31">
        <v>6.2</v>
      </c>
      <c r="R31">
        <v>0.34799999999999998</v>
      </c>
      <c r="S31">
        <v>291</v>
      </c>
      <c r="T31">
        <v>73.400000000000006</v>
      </c>
      <c r="U31">
        <v>17.940000000000001</v>
      </c>
      <c r="V31">
        <v>3.8</v>
      </c>
      <c r="W31">
        <v>180</v>
      </c>
    </row>
    <row r="32" spans="1:23" x14ac:dyDescent="0.25">
      <c r="A32">
        <v>416</v>
      </c>
      <c r="B32">
        <v>18</v>
      </c>
      <c r="C32">
        <v>1</v>
      </c>
      <c r="D32" t="s">
        <v>9</v>
      </c>
      <c r="E32" t="s">
        <v>38</v>
      </c>
      <c r="F32" t="s">
        <v>101</v>
      </c>
      <c r="G32">
        <v>99</v>
      </c>
      <c r="H32">
        <v>597</v>
      </c>
      <c r="I32">
        <v>1.78</v>
      </c>
      <c r="J32">
        <v>0.12</v>
      </c>
      <c r="K32">
        <v>0.65</v>
      </c>
      <c r="L32">
        <v>1.07</v>
      </c>
      <c r="M32">
        <v>0.04</v>
      </c>
      <c r="N32">
        <v>0.01</v>
      </c>
      <c r="O32">
        <v>0</v>
      </c>
      <c r="P32">
        <v>4.9800000000000004</v>
      </c>
      <c r="Q32">
        <v>6.3</v>
      </c>
      <c r="R32">
        <v>0.35399999999999998</v>
      </c>
      <c r="S32">
        <v>199</v>
      </c>
      <c r="T32">
        <v>71.2</v>
      </c>
      <c r="U32">
        <v>17.809999999999999</v>
      </c>
      <c r="V32">
        <v>2.6</v>
      </c>
      <c r="W32">
        <v>128.80000000000001</v>
      </c>
    </row>
    <row r="33" spans="1:23" x14ac:dyDescent="0.25">
      <c r="A33">
        <v>418</v>
      </c>
      <c r="B33">
        <v>18</v>
      </c>
      <c r="C33">
        <v>1</v>
      </c>
      <c r="D33" t="s">
        <v>64</v>
      </c>
      <c r="E33" t="s">
        <v>38</v>
      </c>
      <c r="F33" t="s">
        <v>101</v>
      </c>
      <c r="G33">
        <v>99</v>
      </c>
      <c r="H33">
        <v>1067</v>
      </c>
    </row>
    <row r="34" spans="1:23" x14ac:dyDescent="0.25">
      <c r="A34">
        <v>420</v>
      </c>
      <c r="B34">
        <v>18</v>
      </c>
      <c r="C34">
        <v>1</v>
      </c>
      <c r="D34" t="s">
        <v>2</v>
      </c>
      <c r="E34" t="s">
        <v>38</v>
      </c>
      <c r="F34" t="s">
        <v>101</v>
      </c>
      <c r="G34">
        <v>100</v>
      </c>
      <c r="H34">
        <v>1156</v>
      </c>
    </row>
    <row r="35" spans="1:23" x14ac:dyDescent="0.25">
      <c r="A35">
        <v>422</v>
      </c>
      <c r="B35">
        <v>18</v>
      </c>
      <c r="C35">
        <v>2</v>
      </c>
      <c r="D35" t="s">
        <v>8</v>
      </c>
      <c r="E35" t="s">
        <v>39</v>
      </c>
      <c r="F35" t="s">
        <v>101</v>
      </c>
      <c r="G35">
        <v>95</v>
      </c>
      <c r="H35">
        <v>807</v>
      </c>
      <c r="I35">
        <v>1.91</v>
      </c>
      <c r="J35">
        <v>0</v>
      </c>
      <c r="K35">
        <v>0.9</v>
      </c>
      <c r="L35">
        <v>0.97</v>
      </c>
      <c r="M35">
        <v>0.02</v>
      </c>
      <c r="N35">
        <v>0.02</v>
      </c>
      <c r="O35">
        <v>0</v>
      </c>
      <c r="P35">
        <v>4.22</v>
      </c>
      <c r="Q35">
        <v>5.4</v>
      </c>
      <c r="R35">
        <v>0.29099999999999998</v>
      </c>
      <c r="S35">
        <v>306</v>
      </c>
      <c r="T35">
        <v>68.900000000000006</v>
      </c>
      <c r="U35">
        <v>18.62</v>
      </c>
      <c r="V35">
        <v>3.3</v>
      </c>
      <c r="W35">
        <v>141</v>
      </c>
    </row>
    <row r="36" spans="1:23" x14ac:dyDescent="0.25">
      <c r="A36">
        <v>425</v>
      </c>
      <c r="B36">
        <v>18</v>
      </c>
      <c r="C36">
        <v>2</v>
      </c>
      <c r="D36" t="s">
        <v>4</v>
      </c>
      <c r="E36" t="s">
        <v>39</v>
      </c>
      <c r="F36" t="s">
        <v>101</v>
      </c>
      <c r="G36">
        <v>96</v>
      </c>
      <c r="H36">
        <v>916</v>
      </c>
    </row>
    <row r="37" spans="1:23" x14ac:dyDescent="0.25">
      <c r="A37">
        <v>428</v>
      </c>
      <c r="B37">
        <v>18</v>
      </c>
      <c r="C37">
        <v>2</v>
      </c>
      <c r="D37" t="s">
        <v>9</v>
      </c>
      <c r="E37" t="s">
        <v>39</v>
      </c>
      <c r="F37" t="s">
        <v>101</v>
      </c>
      <c r="G37">
        <v>97</v>
      </c>
      <c r="H37">
        <v>992</v>
      </c>
      <c r="I37">
        <v>1.49</v>
      </c>
      <c r="J37">
        <v>0</v>
      </c>
      <c r="K37">
        <v>0.38</v>
      </c>
      <c r="L37">
        <v>1.04</v>
      </c>
      <c r="M37">
        <v>0.04</v>
      </c>
      <c r="N37">
        <v>0.01</v>
      </c>
      <c r="O37">
        <v>0</v>
      </c>
      <c r="P37">
        <v>4.37</v>
      </c>
      <c r="Q37">
        <v>5.6</v>
      </c>
      <c r="R37">
        <v>0.30599999999999999</v>
      </c>
      <c r="S37">
        <v>329</v>
      </c>
      <c r="T37">
        <v>70.099999999999994</v>
      </c>
      <c r="U37">
        <v>18.25</v>
      </c>
      <c r="V37">
        <v>4.3</v>
      </c>
      <c r="W37">
        <v>187</v>
      </c>
    </row>
    <row r="38" spans="1:23" x14ac:dyDescent="0.25">
      <c r="A38">
        <v>431</v>
      </c>
      <c r="B38">
        <v>18</v>
      </c>
      <c r="C38">
        <v>2</v>
      </c>
      <c r="D38" t="s">
        <v>66</v>
      </c>
      <c r="E38" t="s">
        <v>39</v>
      </c>
      <c r="F38" t="s">
        <v>101</v>
      </c>
      <c r="G38">
        <v>98</v>
      </c>
      <c r="H38">
        <v>1194</v>
      </c>
      <c r="I38">
        <v>1.1200000000000001</v>
      </c>
      <c r="J38">
        <v>0.04</v>
      </c>
      <c r="K38">
        <v>0.45</v>
      </c>
      <c r="L38">
        <v>0.57999999999999996</v>
      </c>
      <c r="M38">
        <v>0.02</v>
      </c>
      <c r="N38">
        <v>0.02</v>
      </c>
      <c r="O38">
        <v>0</v>
      </c>
      <c r="P38">
        <v>4.74</v>
      </c>
      <c r="Q38">
        <v>6</v>
      </c>
      <c r="R38">
        <v>0.32500000000000001</v>
      </c>
      <c r="S38">
        <v>305</v>
      </c>
      <c r="T38">
        <v>68.5</v>
      </c>
      <c r="U38">
        <v>18.510000000000002</v>
      </c>
      <c r="V38">
        <v>4</v>
      </c>
      <c r="W38">
        <v>189</v>
      </c>
    </row>
    <row r="39" spans="1:23" x14ac:dyDescent="0.25">
      <c r="A39">
        <v>434</v>
      </c>
      <c r="B39">
        <v>18</v>
      </c>
      <c r="C39">
        <v>2</v>
      </c>
      <c r="D39" t="s">
        <v>14</v>
      </c>
      <c r="E39" t="s">
        <v>38</v>
      </c>
      <c r="F39" t="s">
        <v>101</v>
      </c>
      <c r="G39">
        <v>99</v>
      </c>
      <c r="H39">
        <v>701</v>
      </c>
      <c r="I39">
        <v>1.95</v>
      </c>
      <c r="J39">
        <v>0</v>
      </c>
      <c r="K39">
        <v>1.1100000000000001</v>
      </c>
      <c r="L39">
        <v>0.77</v>
      </c>
      <c r="M39">
        <v>0.04</v>
      </c>
      <c r="N39">
        <v>0.02</v>
      </c>
      <c r="O39">
        <v>0</v>
      </c>
      <c r="P39">
        <v>4.18</v>
      </c>
      <c r="Q39">
        <v>5.4</v>
      </c>
      <c r="R39">
        <v>0.29599999999999999</v>
      </c>
      <c r="S39">
        <v>310</v>
      </c>
      <c r="T39">
        <v>70.900000000000006</v>
      </c>
      <c r="U39">
        <v>18.21</v>
      </c>
      <c r="V39">
        <v>5.0999999999999996</v>
      </c>
      <c r="W39">
        <v>213</v>
      </c>
    </row>
    <row r="40" spans="1:23" x14ac:dyDescent="0.25">
      <c r="A40">
        <v>437</v>
      </c>
      <c r="B40">
        <v>18</v>
      </c>
      <c r="C40">
        <v>2</v>
      </c>
      <c r="D40" t="s">
        <v>5</v>
      </c>
      <c r="E40" t="s">
        <v>38</v>
      </c>
      <c r="F40" t="s">
        <v>101</v>
      </c>
      <c r="G40">
        <v>100</v>
      </c>
      <c r="H40">
        <v>962</v>
      </c>
    </row>
    <row r="42" spans="1:23" x14ac:dyDescent="0.2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</sheetData>
  <autoFilter ref="A1:W1">
    <sortState ref="A2:W40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70" zoomScaleNormal="7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M48" sqref="M48"/>
    </sheetView>
  </sheetViews>
  <sheetFormatPr defaultRowHeight="15" x14ac:dyDescent="0.25"/>
  <cols>
    <col min="1" max="1" width="6.42578125" bestFit="1" customWidth="1"/>
    <col min="2" max="2" width="9.140625" bestFit="1" customWidth="1"/>
    <col min="3" max="3" width="9.28515625" bestFit="1" customWidth="1"/>
    <col min="4" max="4" width="10.140625" bestFit="1" customWidth="1"/>
    <col min="5" max="5" width="8.28515625" bestFit="1" customWidth="1"/>
    <col min="6" max="6" width="10.5703125" bestFit="1" customWidth="1"/>
    <col min="7" max="7" width="12.85546875" bestFit="1" customWidth="1"/>
    <col min="8" max="8" width="12.85546875" customWidth="1"/>
    <col min="9" max="9" width="19.7109375" bestFit="1" customWidth="1"/>
    <col min="10" max="10" width="14" bestFit="1" customWidth="1"/>
    <col min="11" max="11" width="15.28515625" bestFit="1" customWidth="1"/>
    <col min="12" max="12" width="17.28515625" bestFit="1" customWidth="1"/>
    <col min="13" max="13" width="15" bestFit="1" customWidth="1"/>
    <col min="14" max="14" width="15.28515625" bestFit="1" customWidth="1"/>
    <col min="15" max="15" width="13.85546875" bestFit="1" customWidth="1"/>
    <col min="16" max="16" width="20.5703125" bestFit="1" customWidth="1"/>
    <col min="17" max="17" width="15.85546875" bestFit="1" customWidth="1"/>
    <col min="18" max="18" width="14.85546875" bestFit="1" customWidth="1"/>
    <col min="19" max="19" width="18.140625" bestFit="1" customWidth="1"/>
    <col min="20" max="20" width="9.140625" bestFit="1" customWidth="1"/>
    <col min="21" max="21" width="10.5703125" bestFit="1" customWidth="1"/>
    <col min="22" max="22" width="19.5703125" bestFit="1" customWidth="1"/>
    <col min="23" max="23" width="17.42578125" bestFit="1" customWidth="1"/>
  </cols>
  <sheetData>
    <row r="1" spans="1:23" x14ac:dyDescent="0.25">
      <c r="A1" t="s">
        <v>0</v>
      </c>
      <c r="B1" t="s">
        <v>102</v>
      </c>
      <c r="C1" t="s">
        <v>34</v>
      </c>
      <c r="D1" t="s">
        <v>33</v>
      </c>
      <c r="E1" t="s">
        <v>35</v>
      </c>
      <c r="F1" t="s">
        <v>16</v>
      </c>
      <c r="G1" t="s">
        <v>40</v>
      </c>
      <c r="H1" s="1" t="s">
        <v>186</v>
      </c>
      <c r="I1" t="s">
        <v>24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  <c r="H2">
        <v>1064</v>
      </c>
    </row>
    <row r="3" spans="1:23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  <c r="H3">
        <v>1089</v>
      </c>
    </row>
    <row r="4" spans="1:23" x14ac:dyDescent="0.25">
      <c r="A4">
        <v>403</v>
      </c>
      <c r="B4">
        <v>18</v>
      </c>
      <c r="C4">
        <v>1</v>
      </c>
      <c r="D4" t="s">
        <v>12</v>
      </c>
      <c r="E4" t="s">
        <v>39</v>
      </c>
      <c r="F4" t="s">
        <v>32</v>
      </c>
      <c r="G4">
        <v>77</v>
      </c>
      <c r="H4">
        <v>690</v>
      </c>
    </row>
    <row r="5" spans="1:23" x14ac:dyDescent="0.25">
      <c r="A5">
        <v>406</v>
      </c>
      <c r="B5">
        <v>18</v>
      </c>
      <c r="C5">
        <v>1</v>
      </c>
      <c r="D5" t="s">
        <v>3</v>
      </c>
      <c r="E5" t="s">
        <v>39</v>
      </c>
      <c r="F5" t="s">
        <v>32</v>
      </c>
      <c r="G5">
        <v>95</v>
      </c>
      <c r="H5">
        <v>1068</v>
      </c>
    </row>
    <row r="6" spans="1:23" x14ac:dyDescent="0.25">
      <c r="A6">
        <v>409</v>
      </c>
      <c r="B6">
        <v>18</v>
      </c>
      <c r="C6">
        <v>1</v>
      </c>
      <c r="D6" t="s">
        <v>99</v>
      </c>
      <c r="E6" t="s">
        <v>39</v>
      </c>
      <c r="F6" t="s">
        <v>32</v>
      </c>
      <c r="G6">
        <v>96</v>
      </c>
      <c r="H6">
        <v>1242</v>
      </c>
      <c r="I6">
        <v>2.17</v>
      </c>
      <c r="J6">
        <v>0.5</v>
      </c>
      <c r="K6">
        <v>0.43</v>
      </c>
      <c r="L6">
        <v>1.1499999999999999</v>
      </c>
      <c r="M6">
        <v>0.04</v>
      </c>
      <c r="N6">
        <v>0.04</v>
      </c>
      <c r="O6">
        <v>0</v>
      </c>
      <c r="P6">
        <v>4.0199999999999996</v>
      </c>
      <c r="Q6">
        <v>5.3</v>
      </c>
      <c r="R6">
        <v>0.29599999999999999</v>
      </c>
      <c r="S6">
        <v>406</v>
      </c>
      <c r="T6">
        <v>73.7</v>
      </c>
      <c r="U6">
        <v>17.89</v>
      </c>
      <c r="V6">
        <v>3.3</v>
      </c>
      <c r="W6">
        <v>131</v>
      </c>
    </row>
    <row r="7" spans="1:23" x14ac:dyDescent="0.25">
      <c r="A7">
        <v>412</v>
      </c>
      <c r="B7">
        <v>18</v>
      </c>
      <c r="C7">
        <v>1</v>
      </c>
      <c r="D7" t="s">
        <v>1</v>
      </c>
      <c r="E7" t="s">
        <v>38</v>
      </c>
      <c r="F7" t="s">
        <v>32</v>
      </c>
      <c r="G7">
        <v>97</v>
      </c>
      <c r="H7">
        <v>1273</v>
      </c>
      <c r="I7">
        <v>2.67</v>
      </c>
      <c r="J7">
        <v>0</v>
      </c>
      <c r="K7">
        <v>1.23</v>
      </c>
      <c r="L7">
        <v>1.0900000000000001</v>
      </c>
      <c r="M7">
        <v>0.3</v>
      </c>
      <c r="N7">
        <v>0.02</v>
      </c>
      <c r="O7">
        <v>0.01</v>
      </c>
      <c r="P7">
        <v>4.68</v>
      </c>
      <c r="Q7">
        <v>5.8</v>
      </c>
      <c r="R7">
        <v>0.32400000000000001</v>
      </c>
      <c r="S7">
        <v>357</v>
      </c>
      <c r="T7">
        <v>69.2</v>
      </c>
      <c r="U7">
        <v>17.739999999999998</v>
      </c>
      <c r="V7">
        <v>4.0999999999999996</v>
      </c>
      <c r="W7">
        <v>194</v>
      </c>
    </row>
    <row r="8" spans="1:23" x14ac:dyDescent="0.25">
      <c r="A8">
        <v>415</v>
      </c>
      <c r="B8">
        <v>18</v>
      </c>
      <c r="C8">
        <v>1</v>
      </c>
      <c r="D8" t="s">
        <v>13</v>
      </c>
      <c r="E8" t="s">
        <v>38</v>
      </c>
      <c r="F8" t="s">
        <v>32</v>
      </c>
      <c r="G8">
        <v>98</v>
      </c>
      <c r="H8">
        <v>944</v>
      </c>
      <c r="I8">
        <v>4.34</v>
      </c>
      <c r="J8">
        <v>0.13</v>
      </c>
      <c r="K8">
        <v>2.23</v>
      </c>
      <c r="L8">
        <v>1.6</v>
      </c>
      <c r="M8">
        <v>0.47</v>
      </c>
      <c r="N8">
        <v>0.02</v>
      </c>
      <c r="O8">
        <v>0.01</v>
      </c>
      <c r="P8">
        <v>4.67</v>
      </c>
      <c r="Q8">
        <v>6</v>
      </c>
      <c r="R8">
        <v>0.32900000000000001</v>
      </c>
      <c r="S8">
        <v>369</v>
      </c>
      <c r="T8">
        <v>70.599999999999994</v>
      </c>
      <c r="U8">
        <v>18.13</v>
      </c>
      <c r="V8">
        <v>5.3</v>
      </c>
      <c r="W8">
        <v>247</v>
      </c>
    </row>
    <row r="9" spans="1:23" x14ac:dyDescent="0.25">
      <c r="A9">
        <v>423</v>
      </c>
      <c r="B9">
        <v>18</v>
      </c>
      <c r="C9">
        <v>2</v>
      </c>
      <c r="D9" t="s">
        <v>6</v>
      </c>
      <c r="E9" t="s">
        <v>39</v>
      </c>
      <c r="F9" t="s">
        <v>32</v>
      </c>
      <c r="G9">
        <v>95</v>
      </c>
      <c r="H9">
        <v>845</v>
      </c>
      <c r="I9">
        <v>3.12</v>
      </c>
      <c r="J9">
        <v>0</v>
      </c>
      <c r="K9">
        <v>1.36</v>
      </c>
      <c r="L9">
        <v>1.44</v>
      </c>
      <c r="M9">
        <v>0.24</v>
      </c>
      <c r="N9">
        <v>0.02</v>
      </c>
      <c r="O9">
        <v>0.01</v>
      </c>
      <c r="P9">
        <v>4.07</v>
      </c>
      <c r="Q9">
        <v>5.3</v>
      </c>
      <c r="R9">
        <v>0.30499999999999999</v>
      </c>
      <c r="S9">
        <v>384</v>
      </c>
      <c r="T9">
        <v>75.099999999999994</v>
      </c>
      <c r="U9">
        <v>17.22</v>
      </c>
      <c r="V9">
        <v>5.0999999999999996</v>
      </c>
      <c r="W9">
        <v>207</v>
      </c>
    </row>
    <row r="10" spans="1:23" x14ac:dyDescent="0.25">
      <c r="A10">
        <v>426</v>
      </c>
      <c r="B10">
        <v>18</v>
      </c>
      <c r="C10">
        <v>2</v>
      </c>
      <c r="D10" t="s">
        <v>3</v>
      </c>
      <c r="E10" t="s">
        <v>39</v>
      </c>
      <c r="F10" t="s">
        <v>32</v>
      </c>
      <c r="G10">
        <v>96</v>
      </c>
      <c r="H10">
        <v>932</v>
      </c>
      <c r="I10">
        <v>2.39</v>
      </c>
      <c r="J10">
        <v>0</v>
      </c>
      <c r="K10">
        <v>1.01</v>
      </c>
      <c r="L10">
        <v>1.26</v>
      </c>
      <c r="M10">
        <v>0.1</v>
      </c>
      <c r="N10">
        <v>0.01</v>
      </c>
      <c r="O10">
        <v>0.01</v>
      </c>
      <c r="P10">
        <v>4.0599999999999996</v>
      </c>
      <c r="Q10">
        <v>4.9000000000000004</v>
      </c>
      <c r="R10">
        <v>0.27800000000000002</v>
      </c>
      <c r="S10">
        <v>345</v>
      </c>
      <c r="T10">
        <v>68.5</v>
      </c>
      <c r="U10">
        <v>17.5</v>
      </c>
      <c r="V10">
        <v>5.3</v>
      </c>
      <c r="W10">
        <v>214</v>
      </c>
    </row>
    <row r="11" spans="1:23" x14ac:dyDescent="0.25">
      <c r="A11">
        <v>429</v>
      </c>
      <c r="B11">
        <v>18</v>
      </c>
      <c r="C11">
        <v>2</v>
      </c>
      <c r="D11" t="s">
        <v>11</v>
      </c>
      <c r="E11" t="s">
        <v>39</v>
      </c>
      <c r="F11" t="s">
        <v>32</v>
      </c>
      <c r="G11">
        <v>97</v>
      </c>
    </row>
    <row r="12" spans="1:23" x14ac:dyDescent="0.25">
      <c r="A12">
        <v>432</v>
      </c>
      <c r="B12">
        <v>18</v>
      </c>
      <c r="C12">
        <v>2</v>
      </c>
      <c r="D12" t="s">
        <v>103</v>
      </c>
      <c r="E12" t="s">
        <v>39</v>
      </c>
      <c r="F12" t="s">
        <v>32</v>
      </c>
      <c r="G12">
        <v>98</v>
      </c>
      <c r="H12">
        <v>1312</v>
      </c>
    </row>
    <row r="13" spans="1:23" x14ac:dyDescent="0.25">
      <c r="A13">
        <v>435</v>
      </c>
      <c r="B13">
        <v>18</v>
      </c>
      <c r="C13">
        <v>2</v>
      </c>
      <c r="D13" t="s">
        <v>64</v>
      </c>
      <c r="E13" t="s">
        <v>38</v>
      </c>
      <c r="F13" t="s">
        <v>32</v>
      </c>
      <c r="G13">
        <v>99</v>
      </c>
      <c r="H13">
        <v>593</v>
      </c>
      <c r="I13">
        <v>1.91</v>
      </c>
      <c r="J13">
        <v>0</v>
      </c>
      <c r="K13">
        <v>0.49</v>
      </c>
      <c r="L13">
        <v>1.27</v>
      </c>
      <c r="M13">
        <v>0.13</v>
      </c>
      <c r="N13">
        <v>0.01</v>
      </c>
      <c r="O13">
        <v>0</v>
      </c>
      <c r="P13">
        <v>4.0199999999999996</v>
      </c>
      <c r="Q13">
        <v>4.9000000000000004</v>
      </c>
      <c r="R13">
        <v>0.28499999999999998</v>
      </c>
      <c r="S13">
        <v>374</v>
      </c>
      <c r="T13">
        <v>70.7</v>
      </c>
      <c r="U13">
        <v>17.28</v>
      </c>
      <c r="V13">
        <v>3</v>
      </c>
      <c r="W13">
        <v>122</v>
      </c>
    </row>
    <row r="14" spans="1:23" x14ac:dyDescent="0.25">
      <c r="A14">
        <v>438</v>
      </c>
      <c r="B14">
        <v>18</v>
      </c>
      <c r="C14">
        <v>2</v>
      </c>
      <c r="D14" t="s">
        <v>1</v>
      </c>
      <c r="E14" t="s">
        <v>38</v>
      </c>
      <c r="F14" t="s">
        <v>32</v>
      </c>
      <c r="G14">
        <v>100</v>
      </c>
      <c r="H14">
        <v>753</v>
      </c>
      <c r="I14">
        <v>2.19</v>
      </c>
      <c r="J14">
        <v>0.09</v>
      </c>
      <c r="K14">
        <v>1.29</v>
      </c>
      <c r="L14">
        <v>0.77</v>
      </c>
      <c r="M14">
        <v>0.04</v>
      </c>
      <c r="N14">
        <v>0</v>
      </c>
      <c r="O14">
        <v>0</v>
      </c>
      <c r="P14">
        <v>4.32</v>
      </c>
      <c r="Q14">
        <v>5.4</v>
      </c>
      <c r="R14">
        <v>0.313</v>
      </c>
      <c r="S14">
        <v>221</v>
      </c>
      <c r="T14">
        <v>72.599999999999994</v>
      </c>
      <c r="U14">
        <v>17.13</v>
      </c>
      <c r="V14">
        <v>4.4000000000000004</v>
      </c>
      <c r="W14">
        <v>191</v>
      </c>
    </row>
    <row r="15" spans="1:23" x14ac:dyDescent="0.25">
      <c r="A15">
        <v>402</v>
      </c>
      <c r="B15">
        <v>18</v>
      </c>
      <c r="C15">
        <v>1</v>
      </c>
      <c r="D15" t="s">
        <v>65</v>
      </c>
      <c r="E15" t="s">
        <v>38</v>
      </c>
      <c r="F15" t="s">
        <v>100</v>
      </c>
      <c r="G15">
        <v>76</v>
      </c>
      <c r="H15">
        <v>1196</v>
      </c>
    </row>
    <row r="16" spans="1:23" x14ac:dyDescent="0.25">
      <c r="A16">
        <v>405</v>
      </c>
      <c r="B16">
        <v>18</v>
      </c>
      <c r="C16">
        <v>1</v>
      </c>
      <c r="D16" t="s">
        <v>4</v>
      </c>
      <c r="E16" t="s">
        <v>6</v>
      </c>
      <c r="F16" t="s">
        <v>100</v>
      </c>
      <c r="G16">
        <v>95</v>
      </c>
      <c r="H16">
        <v>1182</v>
      </c>
    </row>
    <row r="17" spans="1:23" x14ac:dyDescent="0.25">
      <c r="A17">
        <v>408</v>
      </c>
      <c r="B17">
        <v>18</v>
      </c>
      <c r="C17">
        <v>1</v>
      </c>
      <c r="D17" t="s">
        <v>10</v>
      </c>
      <c r="E17" t="s">
        <v>39</v>
      </c>
      <c r="F17" t="s">
        <v>100</v>
      </c>
      <c r="G17">
        <v>96</v>
      </c>
      <c r="H17">
        <v>510</v>
      </c>
      <c r="I17">
        <v>3.68</v>
      </c>
      <c r="J17">
        <v>0</v>
      </c>
      <c r="K17">
        <v>0.67</v>
      </c>
      <c r="L17">
        <v>2.4900000000000002</v>
      </c>
      <c r="M17">
        <v>0.47</v>
      </c>
      <c r="N17">
        <v>0.01</v>
      </c>
      <c r="O17">
        <v>0.01</v>
      </c>
      <c r="P17">
        <v>5.05</v>
      </c>
      <c r="Q17">
        <v>6.3</v>
      </c>
      <c r="R17">
        <v>0.373</v>
      </c>
      <c r="S17">
        <v>372</v>
      </c>
      <c r="T17">
        <v>73.900000000000006</v>
      </c>
      <c r="U17">
        <v>16.95</v>
      </c>
      <c r="V17">
        <v>4.2</v>
      </c>
      <c r="W17">
        <v>214</v>
      </c>
    </row>
    <row r="18" spans="1:23" x14ac:dyDescent="0.25">
      <c r="A18">
        <v>411</v>
      </c>
      <c r="B18">
        <v>18</v>
      </c>
      <c r="C18">
        <v>1</v>
      </c>
      <c r="D18" t="s">
        <v>66</v>
      </c>
      <c r="E18" t="s">
        <v>39</v>
      </c>
      <c r="F18" t="s">
        <v>100</v>
      </c>
      <c r="G18">
        <v>97</v>
      </c>
      <c r="H18">
        <v>1174</v>
      </c>
      <c r="I18">
        <v>2.48</v>
      </c>
      <c r="J18">
        <v>0</v>
      </c>
      <c r="K18">
        <v>1.48</v>
      </c>
      <c r="L18">
        <v>0.65</v>
      </c>
      <c r="M18">
        <v>0.1</v>
      </c>
      <c r="N18">
        <v>0.23</v>
      </c>
      <c r="O18">
        <v>0.01</v>
      </c>
      <c r="P18">
        <v>4.47</v>
      </c>
      <c r="Q18">
        <v>5.8</v>
      </c>
      <c r="R18">
        <v>0.316</v>
      </c>
      <c r="S18">
        <v>253</v>
      </c>
      <c r="T18">
        <v>70.599999999999994</v>
      </c>
      <c r="U18">
        <v>18.260000000000002</v>
      </c>
      <c r="V18">
        <v>4.5</v>
      </c>
      <c r="W18">
        <v>203</v>
      </c>
    </row>
    <row r="19" spans="1:23" x14ac:dyDescent="0.25">
      <c r="A19">
        <v>414</v>
      </c>
      <c r="B19">
        <v>18</v>
      </c>
      <c r="C19">
        <v>1</v>
      </c>
      <c r="D19" t="s">
        <v>7</v>
      </c>
      <c r="E19" t="s">
        <v>38</v>
      </c>
      <c r="F19" t="s">
        <v>100</v>
      </c>
      <c r="G19">
        <v>98</v>
      </c>
      <c r="H19">
        <v>671</v>
      </c>
    </row>
    <row r="20" spans="1:23" x14ac:dyDescent="0.25">
      <c r="A20">
        <v>417</v>
      </c>
      <c r="B20">
        <v>18</v>
      </c>
      <c r="C20">
        <v>1</v>
      </c>
      <c r="D20" t="s">
        <v>97</v>
      </c>
      <c r="E20" t="s">
        <v>38</v>
      </c>
      <c r="F20" t="s">
        <v>100</v>
      </c>
      <c r="G20">
        <v>99</v>
      </c>
      <c r="H20">
        <v>898</v>
      </c>
      <c r="I20">
        <v>3.09</v>
      </c>
      <c r="J20">
        <v>0.53</v>
      </c>
      <c r="K20">
        <v>0.59</v>
      </c>
      <c r="L20">
        <v>1.92</v>
      </c>
      <c r="M20">
        <v>0.03</v>
      </c>
      <c r="N20">
        <v>0.03</v>
      </c>
      <c r="O20">
        <v>0</v>
      </c>
      <c r="P20">
        <v>4.26</v>
      </c>
      <c r="Q20">
        <v>5</v>
      </c>
      <c r="R20">
        <v>0.29299999999999998</v>
      </c>
      <c r="S20">
        <v>427</v>
      </c>
      <c r="T20">
        <v>68.8</v>
      </c>
      <c r="U20">
        <v>17.21</v>
      </c>
      <c r="V20">
        <v>5.6</v>
      </c>
      <c r="W20">
        <v>239</v>
      </c>
    </row>
    <row r="21" spans="1:23" x14ac:dyDescent="0.25">
      <c r="A21">
        <v>419</v>
      </c>
      <c r="B21">
        <v>18</v>
      </c>
      <c r="C21">
        <v>1</v>
      </c>
      <c r="D21" t="s">
        <v>98</v>
      </c>
      <c r="E21" t="s">
        <v>38</v>
      </c>
      <c r="F21" t="s">
        <v>100</v>
      </c>
      <c r="G21">
        <v>100</v>
      </c>
      <c r="H21">
        <v>981</v>
      </c>
      <c r="I21">
        <v>2.35</v>
      </c>
      <c r="J21">
        <v>0</v>
      </c>
      <c r="K21">
        <v>0.45</v>
      </c>
      <c r="L21">
        <v>1.66</v>
      </c>
      <c r="M21">
        <v>0.2</v>
      </c>
      <c r="N21">
        <v>0.01</v>
      </c>
      <c r="O21">
        <v>0.01</v>
      </c>
      <c r="P21">
        <v>4.0599999999999996</v>
      </c>
      <c r="Q21">
        <v>5.0999999999999996</v>
      </c>
      <c r="R21">
        <v>0.29099999999999998</v>
      </c>
      <c r="S21">
        <v>426</v>
      </c>
      <c r="T21">
        <v>71.599999999999994</v>
      </c>
      <c r="U21">
        <v>17.440000000000001</v>
      </c>
      <c r="V21">
        <v>2.6</v>
      </c>
      <c r="W21">
        <v>104</v>
      </c>
    </row>
    <row r="22" spans="1:23" x14ac:dyDescent="0.25">
      <c r="A22">
        <v>421</v>
      </c>
      <c r="B22">
        <v>18</v>
      </c>
      <c r="C22">
        <v>1</v>
      </c>
      <c r="D22" t="s">
        <v>11</v>
      </c>
      <c r="E22" t="s">
        <v>38</v>
      </c>
      <c r="F22" t="s">
        <v>100</v>
      </c>
      <c r="G22">
        <v>100</v>
      </c>
      <c r="H22">
        <v>1113</v>
      </c>
    </row>
    <row r="23" spans="1:23" x14ac:dyDescent="0.25">
      <c r="A23">
        <v>424</v>
      </c>
      <c r="B23">
        <v>18</v>
      </c>
      <c r="C23">
        <v>2</v>
      </c>
      <c r="D23" t="s">
        <v>12</v>
      </c>
      <c r="E23" t="s">
        <v>39</v>
      </c>
      <c r="F23" t="s">
        <v>100</v>
      </c>
      <c r="G23">
        <v>95</v>
      </c>
      <c r="H23">
        <v>709</v>
      </c>
      <c r="I23">
        <v>3.43</v>
      </c>
      <c r="J23">
        <v>0.03</v>
      </c>
      <c r="K23">
        <v>1.71</v>
      </c>
      <c r="L23">
        <v>1.3</v>
      </c>
      <c r="M23">
        <v>0.31</v>
      </c>
      <c r="N23">
        <v>0.03</v>
      </c>
      <c r="O23">
        <v>0.03</v>
      </c>
      <c r="P23">
        <v>4.29</v>
      </c>
      <c r="Q23">
        <v>5.4</v>
      </c>
      <c r="R23">
        <v>0.30499999999999999</v>
      </c>
      <c r="S23">
        <v>293</v>
      </c>
      <c r="T23">
        <v>71.2</v>
      </c>
      <c r="U23">
        <v>17.54</v>
      </c>
      <c r="V23">
        <v>5.7</v>
      </c>
      <c r="W23">
        <v>246</v>
      </c>
    </row>
    <row r="24" spans="1:23" x14ac:dyDescent="0.25">
      <c r="A24">
        <v>427</v>
      </c>
      <c r="B24">
        <v>18</v>
      </c>
      <c r="C24">
        <v>2</v>
      </c>
      <c r="D24" t="s">
        <v>15</v>
      </c>
      <c r="E24" t="s">
        <v>39</v>
      </c>
      <c r="F24" t="s">
        <v>100</v>
      </c>
      <c r="G24">
        <v>96</v>
      </c>
      <c r="H24">
        <v>991</v>
      </c>
    </row>
    <row r="25" spans="1:23" x14ac:dyDescent="0.25">
      <c r="A25">
        <v>430</v>
      </c>
      <c r="B25">
        <v>18</v>
      </c>
      <c r="C25">
        <v>2</v>
      </c>
      <c r="D25" t="s">
        <v>104</v>
      </c>
      <c r="E25" t="s">
        <v>39</v>
      </c>
      <c r="F25" t="s">
        <v>100</v>
      </c>
      <c r="G25">
        <v>97</v>
      </c>
      <c r="H25">
        <v>993</v>
      </c>
      <c r="I25">
        <v>3.06</v>
      </c>
      <c r="J25">
        <v>0</v>
      </c>
      <c r="K25">
        <v>1.81</v>
      </c>
      <c r="L25">
        <v>1.05</v>
      </c>
      <c r="M25">
        <v>0.05</v>
      </c>
      <c r="N25">
        <v>0.13</v>
      </c>
      <c r="O25">
        <v>0.01</v>
      </c>
      <c r="P25">
        <v>4.4800000000000004</v>
      </c>
      <c r="Q25">
        <v>5.3</v>
      </c>
      <c r="R25">
        <v>0.30299999999999999</v>
      </c>
      <c r="S25">
        <v>321</v>
      </c>
      <c r="T25">
        <v>67.5</v>
      </c>
      <c r="U25">
        <v>17.649999999999999</v>
      </c>
      <c r="V25">
        <v>4.7</v>
      </c>
      <c r="W25">
        <v>212</v>
      </c>
    </row>
    <row r="26" spans="1:23" x14ac:dyDescent="0.25">
      <c r="A26">
        <v>433</v>
      </c>
      <c r="B26">
        <v>18</v>
      </c>
      <c r="C26">
        <v>2</v>
      </c>
      <c r="D26" t="s">
        <v>13</v>
      </c>
      <c r="E26" t="s">
        <v>39</v>
      </c>
      <c r="F26" t="s">
        <v>100</v>
      </c>
      <c r="G26">
        <v>99</v>
      </c>
      <c r="H26">
        <v>1068</v>
      </c>
      <c r="I26">
        <v>2.15</v>
      </c>
      <c r="J26">
        <v>0</v>
      </c>
      <c r="K26">
        <v>0.32</v>
      </c>
      <c r="L26">
        <v>1.67</v>
      </c>
      <c r="M26">
        <v>0.13</v>
      </c>
      <c r="N26">
        <v>0.01</v>
      </c>
      <c r="O26">
        <v>0</v>
      </c>
      <c r="P26">
        <v>4.2</v>
      </c>
      <c r="Q26">
        <v>5.2</v>
      </c>
      <c r="R26">
        <v>0.29499999999999998</v>
      </c>
      <c r="S26">
        <v>363</v>
      </c>
      <c r="T26">
        <v>70.3</v>
      </c>
      <c r="U26">
        <v>17.649999999999999</v>
      </c>
      <c r="V26">
        <v>4.7</v>
      </c>
      <c r="W26">
        <v>197</v>
      </c>
    </row>
    <row r="27" spans="1:23" x14ac:dyDescent="0.25">
      <c r="A27">
        <v>436</v>
      </c>
      <c r="B27">
        <v>18</v>
      </c>
      <c r="C27">
        <v>2</v>
      </c>
      <c r="D27" t="s">
        <v>99</v>
      </c>
      <c r="E27" t="s">
        <v>38</v>
      </c>
      <c r="F27" t="s">
        <v>100</v>
      </c>
      <c r="G27">
        <v>100</v>
      </c>
      <c r="H27">
        <v>745</v>
      </c>
      <c r="I27">
        <v>2.5499999999999998</v>
      </c>
      <c r="J27">
        <v>0</v>
      </c>
      <c r="K27">
        <v>0.84</v>
      </c>
      <c r="L27">
        <v>1.64</v>
      </c>
      <c r="M27">
        <v>0.04</v>
      </c>
      <c r="N27">
        <v>0.01</v>
      </c>
      <c r="O27">
        <v>0.01</v>
      </c>
      <c r="P27">
        <v>3.58</v>
      </c>
      <c r="Q27">
        <v>4.8</v>
      </c>
      <c r="R27">
        <v>0.26600000000000001</v>
      </c>
      <c r="S27">
        <v>351</v>
      </c>
      <c r="T27">
        <v>74.3</v>
      </c>
      <c r="U27">
        <v>18.2</v>
      </c>
      <c r="V27">
        <v>4.4000000000000004</v>
      </c>
      <c r="W27">
        <v>157</v>
      </c>
    </row>
    <row r="28" spans="1:23" x14ac:dyDescent="0.25">
      <c r="A28">
        <v>404</v>
      </c>
      <c r="B28">
        <v>18</v>
      </c>
      <c r="C28">
        <v>1</v>
      </c>
      <c r="D28" t="s">
        <v>14</v>
      </c>
      <c r="E28" t="s">
        <v>39</v>
      </c>
      <c r="F28" t="s">
        <v>101</v>
      </c>
      <c r="G28">
        <v>78</v>
      </c>
      <c r="H28">
        <v>1179</v>
      </c>
    </row>
    <row r="29" spans="1:23" x14ac:dyDescent="0.25">
      <c r="A29">
        <v>407</v>
      </c>
      <c r="B29">
        <v>18</v>
      </c>
      <c r="C29">
        <v>1</v>
      </c>
      <c r="D29" t="s">
        <v>36</v>
      </c>
      <c r="E29" t="s">
        <v>38</v>
      </c>
      <c r="F29" t="s">
        <v>101</v>
      </c>
      <c r="G29">
        <v>95</v>
      </c>
      <c r="H29">
        <v>809</v>
      </c>
      <c r="I29">
        <v>2.6</v>
      </c>
      <c r="J29">
        <v>0.16</v>
      </c>
      <c r="K29">
        <v>1.17</v>
      </c>
      <c r="L29">
        <v>1.17</v>
      </c>
      <c r="M29">
        <v>0.05</v>
      </c>
      <c r="N29">
        <v>0.05</v>
      </c>
      <c r="O29">
        <v>0</v>
      </c>
      <c r="P29">
        <v>4.5999999999999996</v>
      </c>
      <c r="Q29">
        <v>5.6</v>
      </c>
      <c r="R29">
        <v>0.32100000000000001</v>
      </c>
      <c r="S29">
        <v>359</v>
      </c>
      <c r="T29">
        <v>69.900000000000006</v>
      </c>
      <c r="U29">
        <v>17.34</v>
      </c>
      <c r="V29">
        <v>1.8</v>
      </c>
      <c r="W29">
        <v>81.2</v>
      </c>
    </row>
    <row r="30" spans="1:23" x14ac:dyDescent="0.25">
      <c r="A30">
        <v>410</v>
      </c>
      <c r="B30">
        <v>18</v>
      </c>
      <c r="C30">
        <v>1</v>
      </c>
      <c r="D30" t="s">
        <v>6</v>
      </c>
      <c r="E30" t="s">
        <v>39</v>
      </c>
      <c r="F30" t="s">
        <v>101</v>
      </c>
      <c r="G30">
        <v>96</v>
      </c>
      <c r="H30">
        <v>1051</v>
      </c>
      <c r="I30">
        <v>4.03</v>
      </c>
      <c r="J30">
        <v>0</v>
      </c>
      <c r="K30">
        <v>1.4</v>
      </c>
      <c r="L30">
        <v>2.37</v>
      </c>
      <c r="M30">
        <v>0.2</v>
      </c>
      <c r="N30">
        <v>0.03</v>
      </c>
      <c r="O30">
        <v>0.01</v>
      </c>
      <c r="P30">
        <v>4.21</v>
      </c>
      <c r="Q30">
        <v>5.2</v>
      </c>
      <c r="R30">
        <v>0.29599999999999999</v>
      </c>
      <c r="S30">
        <v>438</v>
      </c>
      <c r="T30">
        <v>70.2</v>
      </c>
      <c r="U30">
        <v>17.66</v>
      </c>
      <c r="V30">
        <v>2.4</v>
      </c>
      <c r="W30">
        <v>100</v>
      </c>
    </row>
    <row r="31" spans="1:23" x14ac:dyDescent="0.25">
      <c r="A31">
        <v>413</v>
      </c>
      <c r="B31">
        <v>18</v>
      </c>
      <c r="C31">
        <v>1</v>
      </c>
      <c r="D31" t="s">
        <v>37</v>
      </c>
      <c r="E31" t="s">
        <v>39</v>
      </c>
      <c r="F31" t="s">
        <v>101</v>
      </c>
      <c r="G31">
        <v>97</v>
      </c>
      <c r="H31">
        <v>1376</v>
      </c>
      <c r="I31">
        <v>3.47</v>
      </c>
      <c r="J31">
        <v>0</v>
      </c>
      <c r="K31">
        <v>1.2</v>
      </c>
      <c r="L31">
        <v>2.14</v>
      </c>
      <c r="M31">
        <v>0.1</v>
      </c>
      <c r="N31">
        <v>0.02</v>
      </c>
      <c r="O31">
        <v>0.01</v>
      </c>
      <c r="P31">
        <v>4.34</v>
      </c>
      <c r="Q31">
        <v>5.6</v>
      </c>
      <c r="R31">
        <v>0.312</v>
      </c>
      <c r="S31">
        <v>409</v>
      </c>
      <c r="T31">
        <v>72</v>
      </c>
      <c r="U31">
        <v>17.920000000000002</v>
      </c>
      <c r="V31">
        <v>4.2</v>
      </c>
      <c r="W31">
        <v>181</v>
      </c>
    </row>
    <row r="32" spans="1:23" x14ac:dyDescent="0.25">
      <c r="A32">
        <v>416</v>
      </c>
      <c r="B32">
        <v>18</v>
      </c>
      <c r="C32">
        <v>1</v>
      </c>
      <c r="D32" t="s">
        <v>9</v>
      </c>
      <c r="E32" t="s">
        <v>38</v>
      </c>
      <c r="F32" t="s">
        <v>101</v>
      </c>
      <c r="G32">
        <v>99</v>
      </c>
      <c r="H32">
        <v>597</v>
      </c>
    </row>
    <row r="33" spans="1:23" x14ac:dyDescent="0.25">
      <c r="A33">
        <v>418</v>
      </c>
      <c r="B33">
        <v>18</v>
      </c>
      <c r="C33">
        <v>1</v>
      </c>
      <c r="D33" t="s">
        <v>64</v>
      </c>
      <c r="E33" t="s">
        <v>38</v>
      </c>
      <c r="F33" t="s">
        <v>101</v>
      </c>
      <c r="G33">
        <v>99</v>
      </c>
      <c r="H33">
        <v>1067</v>
      </c>
      <c r="I33">
        <v>3.58</v>
      </c>
      <c r="J33">
        <v>0</v>
      </c>
      <c r="K33">
        <v>1.1100000000000001</v>
      </c>
      <c r="L33">
        <v>2.31</v>
      </c>
      <c r="M33">
        <v>0.1</v>
      </c>
      <c r="N33">
        <v>0.02</v>
      </c>
      <c r="O33">
        <v>0.01</v>
      </c>
      <c r="P33">
        <v>4.4000000000000004</v>
      </c>
      <c r="Q33">
        <v>5.6</v>
      </c>
      <c r="R33">
        <v>0.32800000000000001</v>
      </c>
      <c r="S33">
        <v>324</v>
      </c>
      <c r="T33">
        <v>74.7</v>
      </c>
      <c r="U33">
        <v>17.07</v>
      </c>
      <c r="V33">
        <v>2.5</v>
      </c>
      <c r="W33">
        <v>110</v>
      </c>
    </row>
    <row r="34" spans="1:23" x14ac:dyDescent="0.25">
      <c r="A34">
        <v>420</v>
      </c>
      <c r="B34">
        <v>18</v>
      </c>
      <c r="C34">
        <v>1</v>
      </c>
      <c r="D34" t="s">
        <v>2</v>
      </c>
      <c r="E34" t="s">
        <v>38</v>
      </c>
      <c r="F34" t="s">
        <v>101</v>
      </c>
      <c r="G34">
        <v>100</v>
      </c>
      <c r="H34">
        <v>1156</v>
      </c>
    </row>
    <row r="35" spans="1:23" x14ac:dyDescent="0.25">
      <c r="A35">
        <v>422</v>
      </c>
      <c r="B35">
        <v>18</v>
      </c>
      <c r="C35">
        <v>2</v>
      </c>
      <c r="D35" t="s">
        <v>8</v>
      </c>
      <c r="E35" t="s">
        <v>39</v>
      </c>
      <c r="F35" t="s">
        <v>101</v>
      </c>
      <c r="G35">
        <v>95</v>
      </c>
      <c r="H35">
        <v>807</v>
      </c>
      <c r="I35">
        <v>2.85</v>
      </c>
      <c r="J35">
        <v>0</v>
      </c>
      <c r="K35">
        <v>1.01</v>
      </c>
      <c r="L35">
        <v>1.79</v>
      </c>
      <c r="M35">
        <v>0.02</v>
      </c>
      <c r="N35">
        <v>0.01</v>
      </c>
      <c r="O35">
        <v>0.01</v>
      </c>
      <c r="P35">
        <v>3.97</v>
      </c>
      <c r="Q35">
        <v>4.9000000000000004</v>
      </c>
      <c r="R35">
        <v>0.26900000000000002</v>
      </c>
      <c r="S35">
        <v>383</v>
      </c>
      <c r="T35">
        <v>67.8</v>
      </c>
      <c r="U35">
        <v>18.2</v>
      </c>
      <c r="V35">
        <v>6</v>
      </c>
      <c r="W35">
        <v>237</v>
      </c>
    </row>
    <row r="36" spans="1:23" x14ac:dyDescent="0.25">
      <c r="A36">
        <v>425</v>
      </c>
      <c r="B36">
        <v>18</v>
      </c>
      <c r="C36">
        <v>2</v>
      </c>
      <c r="D36" t="s">
        <v>4</v>
      </c>
      <c r="E36" t="s">
        <v>39</v>
      </c>
      <c r="F36" t="s">
        <v>101</v>
      </c>
      <c r="G36">
        <v>96</v>
      </c>
      <c r="H36">
        <v>916</v>
      </c>
    </row>
    <row r="37" spans="1:23" x14ac:dyDescent="0.25">
      <c r="A37">
        <v>428</v>
      </c>
      <c r="B37">
        <v>18</v>
      </c>
      <c r="C37">
        <v>2</v>
      </c>
      <c r="D37" t="s">
        <v>9</v>
      </c>
      <c r="E37" t="s">
        <v>39</v>
      </c>
      <c r="F37" t="s">
        <v>101</v>
      </c>
      <c r="G37">
        <v>97</v>
      </c>
      <c r="H37">
        <v>992</v>
      </c>
      <c r="I37">
        <v>2.38</v>
      </c>
      <c r="J37">
        <v>0</v>
      </c>
      <c r="K37">
        <v>0.55000000000000004</v>
      </c>
      <c r="L37">
        <v>1.62</v>
      </c>
      <c r="M37">
        <v>0.19</v>
      </c>
      <c r="N37">
        <v>0.01</v>
      </c>
      <c r="O37">
        <v>0</v>
      </c>
      <c r="P37">
        <v>4.1399999999999997</v>
      </c>
      <c r="Q37">
        <v>5.0999999999999996</v>
      </c>
      <c r="R37">
        <v>0.29399999999999998</v>
      </c>
      <c r="S37">
        <v>430</v>
      </c>
      <c r="T37">
        <v>71.099999999999994</v>
      </c>
      <c r="U37">
        <v>17.21</v>
      </c>
      <c r="V37">
        <v>4.5</v>
      </c>
      <c r="W37">
        <v>185</v>
      </c>
    </row>
    <row r="38" spans="1:23" x14ac:dyDescent="0.25">
      <c r="A38">
        <v>431</v>
      </c>
      <c r="B38">
        <v>18</v>
      </c>
      <c r="C38">
        <v>2</v>
      </c>
      <c r="D38" t="s">
        <v>66</v>
      </c>
      <c r="E38" t="s">
        <v>39</v>
      </c>
      <c r="F38" t="s">
        <v>101</v>
      </c>
      <c r="G38">
        <v>98</v>
      </c>
      <c r="H38">
        <v>1194</v>
      </c>
      <c r="I38">
        <v>3.58</v>
      </c>
      <c r="J38">
        <v>0</v>
      </c>
      <c r="K38">
        <v>1.49</v>
      </c>
      <c r="L38">
        <v>1.94</v>
      </c>
      <c r="M38">
        <v>0.1</v>
      </c>
      <c r="N38">
        <v>0.03</v>
      </c>
      <c r="O38">
        <v>0.01</v>
      </c>
      <c r="P38">
        <v>4.41</v>
      </c>
      <c r="Q38">
        <v>5.4</v>
      </c>
      <c r="R38">
        <v>0.30599999999999999</v>
      </c>
      <c r="S38">
        <v>393</v>
      </c>
      <c r="T38">
        <v>69.400000000000006</v>
      </c>
      <c r="U38">
        <v>17.670000000000002</v>
      </c>
      <c r="V38">
        <v>4.2</v>
      </c>
      <c r="W38">
        <v>184</v>
      </c>
    </row>
    <row r="39" spans="1:23" x14ac:dyDescent="0.25">
      <c r="A39">
        <v>434</v>
      </c>
      <c r="B39">
        <v>18</v>
      </c>
      <c r="C39">
        <v>2</v>
      </c>
      <c r="D39" t="s">
        <v>14</v>
      </c>
      <c r="E39" t="s">
        <v>38</v>
      </c>
      <c r="F39" t="s">
        <v>101</v>
      </c>
      <c r="G39">
        <v>99</v>
      </c>
      <c r="H39">
        <v>701</v>
      </c>
      <c r="I39">
        <v>3.31</v>
      </c>
      <c r="J39">
        <v>0</v>
      </c>
      <c r="K39">
        <v>1.86</v>
      </c>
      <c r="L39">
        <v>1.32</v>
      </c>
      <c r="M39">
        <v>0.1</v>
      </c>
      <c r="N39">
        <v>0.01</v>
      </c>
      <c r="O39">
        <v>0</v>
      </c>
      <c r="P39">
        <v>3.53</v>
      </c>
      <c r="Q39">
        <v>4.3</v>
      </c>
      <c r="R39">
        <v>0.249</v>
      </c>
      <c r="S39">
        <v>359</v>
      </c>
      <c r="T39">
        <v>70.599999999999994</v>
      </c>
      <c r="U39">
        <v>17.29</v>
      </c>
      <c r="V39">
        <v>4.4000000000000004</v>
      </c>
      <c r="W39">
        <v>157</v>
      </c>
    </row>
    <row r="40" spans="1:23" x14ac:dyDescent="0.25">
      <c r="A40">
        <v>437</v>
      </c>
      <c r="B40">
        <v>18</v>
      </c>
      <c r="C40">
        <v>2</v>
      </c>
      <c r="D40" t="s">
        <v>5</v>
      </c>
      <c r="E40" t="s">
        <v>38</v>
      </c>
      <c r="F40" t="s">
        <v>101</v>
      </c>
      <c r="G40">
        <v>100</v>
      </c>
      <c r="H40">
        <v>962</v>
      </c>
    </row>
    <row r="42" spans="1:23" x14ac:dyDescent="0.2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</sheetData>
  <autoFilter ref="A1:W1">
    <sortState ref="A2:W40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zoomScale="70" zoomScaleNormal="7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H1" sqref="H1:H40"/>
    </sheetView>
  </sheetViews>
  <sheetFormatPr defaultRowHeight="15" x14ac:dyDescent="0.25"/>
  <cols>
    <col min="1" max="1" width="6.42578125" bestFit="1" customWidth="1"/>
    <col min="2" max="2" width="6.42578125" customWidth="1"/>
    <col min="3" max="3" width="9.28515625" bestFit="1" customWidth="1"/>
    <col min="4" max="4" width="10.140625" bestFit="1" customWidth="1"/>
    <col min="5" max="5" width="8.28515625" bestFit="1" customWidth="1"/>
    <col min="6" max="6" width="10.5703125" bestFit="1" customWidth="1"/>
    <col min="7" max="7" width="12.85546875" bestFit="1" customWidth="1"/>
    <col min="8" max="8" width="10.5703125" bestFit="1" customWidth="1"/>
    <col min="9" max="12" width="11" bestFit="1" customWidth="1"/>
    <col min="13" max="13" width="23.85546875" bestFit="1" customWidth="1"/>
    <col min="14" max="14" width="15" hidden="1" customWidth="1"/>
    <col min="15" max="15" width="23.5703125" hidden="1" customWidth="1"/>
    <col min="16" max="22" width="24" hidden="1" customWidth="1"/>
    <col min="23" max="23" width="13.5703125" bestFit="1" customWidth="1"/>
    <col min="24" max="24" width="13.5703125" customWidth="1"/>
    <col min="25" max="25" width="16" bestFit="1" customWidth="1"/>
    <col min="26" max="27" width="15.28515625" bestFit="1" customWidth="1"/>
    <col min="28" max="28" width="25.7109375" bestFit="1" customWidth="1"/>
    <col min="29" max="29" width="16" bestFit="1" customWidth="1"/>
    <col min="30" max="30" width="24.28515625" bestFit="1" customWidth="1"/>
    <col min="31" max="31" width="27.42578125" bestFit="1" customWidth="1"/>
    <col min="32" max="32" width="23.5703125" bestFit="1" customWidth="1"/>
    <col min="33" max="33" width="21.5703125" bestFit="1" customWidth="1"/>
    <col min="34" max="34" width="21.5703125" customWidth="1"/>
    <col min="35" max="35" width="17.28515625" bestFit="1" customWidth="1"/>
    <col min="36" max="36" width="14.28515625" bestFit="1" customWidth="1"/>
    <col min="37" max="37" width="15.7109375" bestFit="1" customWidth="1"/>
    <col min="38" max="38" width="12.5703125" bestFit="1" customWidth="1"/>
    <col min="39" max="39" width="18.28515625" bestFit="1" customWidth="1"/>
    <col min="40" max="40" width="15.28515625" bestFit="1" customWidth="1"/>
    <col min="41" max="41" width="16.85546875" bestFit="1" customWidth="1"/>
    <col min="42" max="42" width="13.85546875" bestFit="1" customWidth="1"/>
    <col min="43" max="43" width="17.140625" bestFit="1" customWidth="1"/>
    <col min="44" max="44" width="13" bestFit="1" customWidth="1"/>
    <col min="45" max="45" width="18.140625" bestFit="1" customWidth="1"/>
    <col min="46" max="46" width="15" bestFit="1" customWidth="1"/>
    <col min="47" max="47" width="22.5703125" bestFit="1" customWidth="1"/>
    <col min="48" max="48" width="21.140625" bestFit="1" customWidth="1"/>
    <col min="49" max="49" width="16.42578125" bestFit="1" customWidth="1"/>
    <col min="50" max="50" width="16.42578125" customWidth="1"/>
    <col min="51" max="51" width="25.28515625" bestFit="1" customWidth="1"/>
    <col min="52" max="52" width="19.5703125" bestFit="1" customWidth="1"/>
    <col min="53" max="53" width="24.5703125" bestFit="1" customWidth="1"/>
    <col min="54" max="55" width="24.5703125" customWidth="1"/>
    <col min="56" max="56" width="24" bestFit="1" customWidth="1"/>
    <col min="57" max="57" width="22.5703125" bestFit="1" customWidth="1"/>
  </cols>
  <sheetData>
    <row r="1" spans="1:57" s="1" customFormat="1" x14ac:dyDescent="0.25">
      <c r="A1" s="1" t="s">
        <v>0</v>
      </c>
      <c r="B1" s="1" t="s">
        <v>102</v>
      </c>
      <c r="C1" s="1" t="s">
        <v>34</v>
      </c>
      <c r="D1" s="1" t="s">
        <v>33</v>
      </c>
      <c r="E1" s="1" t="s">
        <v>35</v>
      </c>
      <c r="F1" s="1" t="s">
        <v>16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105</v>
      </c>
      <c r="N1" s="2" t="s">
        <v>94</v>
      </c>
      <c r="O1" s="1" t="s">
        <v>78</v>
      </c>
      <c r="P1" s="1" t="s">
        <v>85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46</v>
      </c>
      <c r="X1" s="1" t="s">
        <v>150</v>
      </c>
      <c r="Y1" s="1" t="s">
        <v>47</v>
      </c>
      <c r="Z1" s="1" t="s">
        <v>48</v>
      </c>
      <c r="AA1" s="1" t="s">
        <v>49</v>
      </c>
      <c r="AB1" s="1" t="s">
        <v>92</v>
      </c>
      <c r="AC1" s="1" t="s">
        <v>93</v>
      </c>
      <c r="AD1" s="1" t="s">
        <v>50</v>
      </c>
      <c r="AE1" s="1" t="s">
        <v>51</v>
      </c>
      <c r="AF1" s="1" t="s">
        <v>91</v>
      </c>
      <c r="AG1" s="1" t="s">
        <v>52</v>
      </c>
      <c r="AH1" s="1" t="s">
        <v>96</v>
      </c>
      <c r="AI1" s="1" t="s">
        <v>53</v>
      </c>
      <c r="AJ1" s="1" t="s">
        <v>95</v>
      </c>
      <c r="AK1" s="1" t="s">
        <v>54</v>
      </c>
      <c r="AL1" s="1" t="s">
        <v>86</v>
      </c>
      <c r="AM1" s="1" t="s">
        <v>55</v>
      </c>
      <c r="AN1" s="1" t="s">
        <v>87</v>
      </c>
      <c r="AO1" s="1" t="s">
        <v>56</v>
      </c>
      <c r="AP1" s="1" t="s">
        <v>88</v>
      </c>
      <c r="AQ1" s="1" t="s">
        <v>57</v>
      </c>
      <c r="AR1" s="1" t="s">
        <v>89</v>
      </c>
      <c r="AS1" s="1" t="s">
        <v>58</v>
      </c>
      <c r="AT1" s="1" t="s">
        <v>90</v>
      </c>
      <c r="AU1" s="1" t="s">
        <v>70</v>
      </c>
      <c r="AV1" s="1" t="s">
        <v>71</v>
      </c>
      <c r="AW1" s="1" t="s">
        <v>72</v>
      </c>
      <c r="AX1" s="1" t="s">
        <v>108</v>
      </c>
      <c r="AY1" s="1" t="s">
        <v>73</v>
      </c>
      <c r="AZ1" s="1" t="s">
        <v>74</v>
      </c>
      <c r="BA1" s="1" t="s">
        <v>75</v>
      </c>
      <c r="BB1" s="1" t="s">
        <v>106</v>
      </c>
      <c r="BC1" s="1" t="s">
        <v>107</v>
      </c>
      <c r="BD1" s="1" t="s">
        <v>76</v>
      </c>
      <c r="BE1" s="1" t="s">
        <v>77</v>
      </c>
    </row>
    <row r="2" spans="1:57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  <c r="H2">
        <v>1064</v>
      </c>
      <c r="I2">
        <v>1015</v>
      </c>
    </row>
    <row r="3" spans="1:57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  <c r="H3">
        <v>1089</v>
      </c>
      <c r="I3">
        <v>1071</v>
      </c>
      <c r="J3">
        <v>1099</v>
      </c>
    </row>
    <row r="4" spans="1:57" x14ac:dyDescent="0.25">
      <c r="A4">
        <v>402</v>
      </c>
      <c r="B4">
        <v>18</v>
      </c>
      <c r="C4">
        <v>1</v>
      </c>
      <c r="D4" t="s">
        <v>65</v>
      </c>
      <c r="E4" t="s">
        <v>38</v>
      </c>
      <c r="F4" t="s">
        <v>100</v>
      </c>
      <c r="G4">
        <v>76</v>
      </c>
      <c r="H4">
        <v>1196</v>
      </c>
      <c r="I4">
        <v>1152</v>
      </c>
      <c r="J4">
        <v>1193</v>
      </c>
      <c r="K4">
        <v>1075</v>
      </c>
      <c r="M4" s="3"/>
    </row>
    <row r="5" spans="1:57" x14ac:dyDescent="0.25">
      <c r="A5">
        <v>403</v>
      </c>
      <c r="B5">
        <v>18</v>
      </c>
      <c r="C5">
        <v>1</v>
      </c>
      <c r="D5" t="s">
        <v>12</v>
      </c>
      <c r="E5" t="s">
        <v>39</v>
      </c>
      <c r="F5" t="s">
        <v>32</v>
      </c>
      <c r="G5">
        <v>77</v>
      </c>
      <c r="H5">
        <v>690</v>
      </c>
      <c r="I5">
        <v>658</v>
      </c>
      <c r="J5">
        <v>673</v>
      </c>
      <c r="K5">
        <v>699</v>
      </c>
    </row>
    <row r="6" spans="1:57" x14ac:dyDescent="0.25">
      <c r="A6">
        <v>404</v>
      </c>
      <c r="B6">
        <v>18</v>
      </c>
      <c r="C6">
        <v>1</v>
      </c>
      <c r="D6" t="s">
        <v>14</v>
      </c>
      <c r="E6" t="s">
        <v>39</v>
      </c>
      <c r="F6" t="s">
        <v>101</v>
      </c>
      <c r="G6">
        <v>78</v>
      </c>
      <c r="H6">
        <v>1179</v>
      </c>
      <c r="I6">
        <v>1126</v>
      </c>
      <c r="J6">
        <v>1167</v>
      </c>
      <c r="K6">
        <v>1173</v>
      </c>
      <c r="M6" s="3"/>
    </row>
    <row r="7" spans="1:57" x14ac:dyDescent="0.25">
      <c r="A7">
        <v>405</v>
      </c>
      <c r="B7">
        <v>18</v>
      </c>
      <c r="C7">
        <v>1</v>
      </c>
      <c r="D7" t="s">
        <v>4</v>
      </c>
      <c r="E7" t="s">
        <v>6</v>
      </c>
      <c r="F7" t="s">
        <v>100</v>
      </c>
      <c r="G7">
        <v>95</v>
      </c>
      <c r="H7">
        <v>1182</v>
      </c>
      <c r="I7">
        <v>1129</v>
      </c>
      <c r="J7">
        <v>1196</v>
      </c>
      <c r="K7">
        <v>1187</v>
      </c>
      <c r="L7">
        <v>1228</v>
      </c>
      <c r="M7" s="3">
        <f t="shared" ref="M7:M30" si="0">(L7-H7)*1000/H7/4</f>
        <v>9.7292724196277494</v>
      </c>
      <c r="W7">
        <f>6*62</f>
        <v>372</v>
      </c>
      <c r="X7">
        <f t="shared" ref="X7:X40" si="1">W7*1000/L7</f>
        <v>302.93159609120522</v>
      </c>
      <c r="Y7">
        <v>18.3</v>
      </c>
      <c r="Z7">
        <v>14.4</v>
      </c>
      <c r="AA7">
        <v>11</v>
      </c>
      <c r="AB7">
        <f t="shared" ref="AB7:AB29" si="2">SUM(Y7:AA7)</f>
        <v>43.7</v>
      </c>
      <c r="AC7" s="4">
        <f t="shared" ref="AC7:AC29" si="3">AB7*1000/$L7</f>
        <v>35.586319218241044</v>
      </c>
      <c r="AD7">
        <v>39.700000000000003</v>
      </c>
      <c r="AE7">
        <v>7.15</v>
      </c>
      <c r="AF7" s="4">
        <f t="shared" ref="AF7:AF26" si="4">AE7*1000/$L7</f>
        <v>5.822475570032573</v>
      </c>
      <c r="AG7" s="4">
        <f t="shared" ref="AG7:AG26" si="5">AD7-AE7</f>
        <v>32.550000000000004</v>
      </c>
      <c r="AH7" s="4">
        <f t="shared" ref="AH7:AH26" si="6">AG7*1000/$L7</f>
        <v>26.50651465798046</v>
      </c>
      <c r="AI7">
        <v>22.3</v>
      </c>
      <c r="AJ7" s="4">
        <f t="shared" ref="AJ7:AJ26" si="7">AI7*1000/$L7</f>
        <v>18.159609120521171</v>
      </c>
      <c r="AK7">
        <v>33.200000000000003</v>
      </c>
      <c r="AL7" s="4">
        <f t="shared" ref="AL7:AL14" si="8">AK7*1000/$L7</f>
        <v>27.035830618892508</v>
      </c>
      <c r="AM7">
        <v>2.5499999999999998</v>
      </c>
      <c r="AN7" s="4">
        <f t="shared" ref="AN7:AN40" si="9">AM7*1000/$L7</f>
        <v>2.0765472312703581</v>
      </c>
      <c r="AO7">
        <v>11.6</v>
      </c>
      <c r="AP7" s="4">
        <f t="shared" ref="AP7:AP40" si="10">AO7*1000/$L7</f>
        <v>9.4462540716612384</v>
      </c>
      <c r="AQ7">
        <v>30.9</v>
      </c>
      <c r="AR7" s="4">
        <f t="shared" ref="AR7:AR22" si="11">AQ7*1000/$L7</f>
        <v>25.162866449511402</v>
      </c>
      <c r="AS7">
        <v>13.2</v>
      </c>
      <c r="AT7" s="4">
        <f t="shared" ref="AT7:AT40" si="12">AS7*1000/$L7</f>
        <v>10.749185667752442</v>
      </c>
      <c r="AU7">
        <v>2.66</v>
      </c>
      <c r="AV7">
        <v>23.6</v>
      </c>
      <c r="AW7">
        <v>2.6</v>
      </c>
      <c r="AX7">
        <f t="shared" ref="AX7:AX40" si="13">SUM(AU7:AW7)</f>
        <v>28.860000000000003</v>
      </c>
      <c r="AY7">
        <v>0.39</v>
      </c>
      <c r="AZ7">
        <v>0.23</v>
      </c>
      <c r="BA7">
        <v>10.5</v>
      </c>
      <c r="BB7">
        <v>0.46200000000000002</v>
      </c>
      <c r="BC7">
        <v>2.1</v>
      </c>
      <c r="BD7">
        <f t="shared" ref="BD7:BD40" si="14">BC7-BB7</f>
        <v>1.6380000000000001</v>
      </c>
      <c r="BE7" s="4">
        <f t="shared" ref="BE7:BE40" si="15">(BA7-BD7)/BA7*100</f>
        <v>84.399999999999991</v>
      </c>
    </row>
    <row r="8" spans="1:57" x14ac:dyDescent="0.25">
      <c r="A8">
        <v>406</v>
      </c>
      <c r="B8">
        <v>18</v>
      </c>
      <c r="C8">
        <v>1</v>
      </c>
      <c r="D8" t="s">
        <v>3</v>
      </c>
      <c r="E8" t="s">
        <v>39</v>
      </c>
      <c r="F8" t="s">
        <v>32</v>
      </c>
      <c r="G8">
        <v>95</v>
      </c>
      <c r="H8">
        <v>1068</v>
      </c>
      <c r="I8">
        <v>990</v>
      </c>
      <c r="J8">
        <v>1055</v>
      </c>
      <c r="K8">
        <v>1101</v>
      </c>
      <c r="L8">
        <v>1070</v>
      </c>
      <c r="M8" s="3">
        <f t="shared" si="0"/>
        <v>0.46816479400749061</v>
      </c>
      <c r="W8">
        <f>6*52</f>
        <v>312</v>
      </c>
      <c r="X8">
        <f t="shared" si="1"/>
        <v>291.58878504672896</v>
      </c>
      <c r="Y8">
        <v>10.1</v>
      </c>
      <c r="Z8">
        <v>11.6</v>
      </c>
      <c r="AA8">
        <v>14.6</v>
      </c>
      <c r="AB8">
        <f t="shared" si="2"/>
        <v>36.299999999999997</v>
      </c>
      <c r="AC8" s="4">
        <f t="shared" si="3"/>
        <v>33.925233644859816</v>
      </c>
      <c r="AD8">
        <v>21</v>
      </c>
      <c r="AE8">
        <v>7.64</v>
      </c>
      <c r="AF8" s="4">
        <f t="shared" si="4"/>
        <v>7.1401869158878508</v>
      </c>
      <c r="AG8" s="4">
        <f t="shared" si="5"/>
        <v>13.36</v>
      </c>
      <c r="AH8" s="4">
        <f t="shared" si="6"/>
        <v>12.485981308411215</v>
      </c>
      <c r="AI8">
        <v>21.3</v>
      </c>
      <c r="AJ8" s="4">
        <f t="shared" si="7"/>
        <v>19.906542056074766</v>
      </c>
      <c r="AK8">
        <v>29.5</v>
      </c>
      <c r="AL8" s="4">
        <f t="shared" si="8"/>
        <v>27.570093457943926</v>
      </c>
      <c r="AM8">
        <v>2.36</v>
      </c>
      <c r="AN8" s="4">
        <f t="shared" si="9"/>
        <v>2.2056074766355138</v>
      </c>
      <c r="AO8">
        <v>8.01</v>
      </c>
      <c r="AP8" s="4">
        <f t="shared" si="10"/>
        <v>7.4859813084112146</v>
      </c>
      <c r="AQ8">
        <v>27.5</v>
      </c>
      <c r="AR8" s="4">
        <f t="shared" si="11"/>
        <v>25.700934579439252</v>
      </c>
      <c r="AS8">
        <v>9.0500000000000007</v>
      </c>
      <c r="AT8" s="4">
        <f t="shared" si="12"/>
        <v>8.4579439252336446</v>
      </c>
      <c r="AU8">
        <v>2.46</v>
      </c>
      <c r="AV8">
        <v>25</v>
      </c>
      <c r="AW8">
        <v>2.39</v>
      </c>
      <c r="AX8">
        <f t="shared" si="13"/>
        <v>29.85</v>
      </c>
      <c r="AY8">
        <v>0.45</v>
      </c>
      <c r="AZ8">
        <v>0.26</v>
      </c>
      <c r="BA8">
        <v>10.8</v>
      </c>
      <c r="BB8">
        <v>0.48599999999999999</v>
      </c>
      <c r="BC8">
        <v>2.09</v>
      </c>
      <c r="BD8">
        <f t="shared" si="14"/>
        <v>1.6039999999999999</v>
      </c>
      <c r="BE8" s="4">
        <f t="shared" si="15"/>
        <v>85.148148148148167</v>
      </c>
    </row>
    <row r="9" spans="1:57" x14ac:dyDescent="0.25">
      <c r="A9">
        <v>407</v>
      </c>
      <c r="B9">
        <v>18</v>
      </c>
      <c r="C9">
        <v>1</v>
      </c>
      <c r="D9" t="s">
        <v>36</v>
      </c>
      <c r="E9" t="s">
        <v>38</v>
      </c>
      <c r="F9" t="s">
        <v>101</v>
      </c>
      <c r="G9">
        <v>95</v>
      </c>
      <c r="H9">
        <v>809</v>
      </c>
      <c r="I9">
        <v>756</v>
      </c>
      <c r="J9">
        <v>798</v>
      </c>
      <c r="K9">
        <v>836</v>
      </c>
      <c r="L9">
        <v>896</v>
      </c>
      <c r="M9" s="3">
        <f t="shared" si="0"/>
        <v>26.885043263288011</v>
      </c>
      <c r="W9">
        <f>6*57</f>
        <v>342</v>
      </c>
      <c r="X9">
        <f t="shared" si="1"/>
        <v>381.69642857142856</v>
      </c>
      <c r="Y9">
        <v>9.68</v>
      </c>
      <c r="Z9">
        <v>11.4</v>
      </c>
      <c r="AA9">
        <v>12</v>
      </c>
      <c r="AB9">
        <f t="shared" si="2"/>
        <v>33.08</v>
      </c>
      <c r="AC9" s="4">
        <f t="shared" si="3"/>
        <v>36.919642857142854</v>
      </c>
      <c r="AD9">
        <v>29.8</v>
      </c>
      <c r="AE9">
        <v>7.46</v>
      </c>
      <c r="AF9" s="4">
        <f t="shared" si="4"/>
        <v>8.3258928571428577</v>
      </c>
      <c r="AG9" s="4">
        <f t="shared" si="5"/>
        <v>22.34</v>
      </c>
      <c r="AH9" s="4">
        <f t="shared" si="6"/>
        <v>24.933035714285715</v>
      </c>
      <c r="AI9">
        <v>24.3</v>
      </c>
      <c r="AJ9" s="4">
        <f t="shared" si="7"/>
        <v>27.120535714285715</v>
      </c>
      <c r="AK9">
        <v>20.3</v>
      </c>
      <c r="AL9" s="4">
        <f t="shared" si="8"/>
        <v>22.65625</v>
      </c>
      <c r="AM9">
        <v>1.44</v>
      </c>
      <c r="AN9" s="4">
        <f t="shared" si="9"/>
        <v>1.6071428571428572</v>
      </c>
      <c r="AO9">
        <v>5.57</v>
      </c>
      <c r="AP9" s="4">
        <f t="shared" si="10"/>
        <v>6.2165178571428568</v>
      </c>
      <c r="AQ9">
        <v>31.5</v>
      </c>
      <c r="AR9" s="4">
        <f t="shared" si="11"/>
        <v>35.15625</v>
      </c>
      <c r="AS9">
        <v>7.2</v>
      </c>
      <c r="AT9" s="4">
        <f t="shared" si="12"/>
        <v>8.0357142857142865</v>
      </c>
      <c r="AU9">
        <v>2.3199999999999998</v>
      </c>
      <c r="AV9">
        <v>22.6</v>
      </c>
      <c r="AW9">
        <v>2.27</v>
      </c>
      <c r="AX9">
        <f t="shared" si="13"/>
        <v>27.19</v>
      </c>
      <c r="AY9">
        <v>0.39</v>
      </c>
      <c r="AZ9">
        <v>0.26</v>
      </c>
      <c r="BA9">
        <v>10</v>
      </c>
      <c r="BB9">
        <v>0.40400000000000003</v>
      </c>
      <c r="BC9">
        <v>1.89</v>
      </c>
      <c r="BD9">
        <f t="shared" si="14"/>
        <v>1.4859999999999998</v>
      </c>
      <c r="BE9" s="4">
        <f t="shared" si="15"/>
        <v>85.139999999999986</v>
      </c>
    </row>
    <row r="10" spans="1:57" x14ac:dyDescent="0.25">
      <c r="A10">
        <v>408</v>
      </c>
      <c r="B10">
        <v>18</v>
      </c>
      <c r="C10">
        <v>1</v>
      </c>
      <c r="D10" t="s">
        <v>10</v>
      </c>
      <c r="E10" t="s">
        <v>39</v>
      </c>
      <c r="F10" t="s">
        <v>100</v>
      </c>
      <c r="G10">
        <v>96</v>
      </c>
      <c r="H10">
        <v>510</v>
      </c>
      <c r="I10">
        <v>469</v>
      </c>
      <c r="J10">
        <v>488</v>
      </c>
      <c r="K10">
        <v>501</v>
      </c>
      <c r="L10">
        <v>496</v>
      </c>
      <c r="M10" s="3">
        <f t="shared" si="0"/>
        <v>-6.8627450980392153</v>
      </c>
      <c r="W10">
        <f>6*38</f>
        <v>228</v>
      </c>
      <c r="X10">
        <f t="shared" si="1"/>
        <v>459.67741935483872</v>
      </c>
      <c r="Y10">
        <v>5.36</v>
      </c>
      <c r="Z10">
        <v>5.3</v>
      </c>
      <c r="AA10">
        <v>5.43</v>
      </c>
      <c r="AB10">
        <f t="shared" si="2"/>
        <v>16.09</v>
      </c>
      <c r="AC10" s="4">
        <f t="shared" si="3"/>
        <v>32.439516129032256</v>
      </c>
      <c r="AD10">
        <v>7.55</v>
      </c>
      <c r="AE10">
        <v>5.13</v>
      </c>
      <c r="AF10" s="4">
        <f t="shared" si="4"/>
        <v>10.34274193548387</v>
      </c>
      <c r="AG10" s="4">
        <f t="shared" si="5"/>
        <v>2.42</v>
      </c>
      <c r="AH10" s="4">
        <f t="shared" si="6"/>
        <v>4.879032258064516</v>
      </c>
      <c r="AI10">
        <v>6.4</v>
      </c>
      <c r="AJ10" s="4">
        <f t="shared" si="7"/>
        <v>12.903225806451612</v>
      </c>
      <c r="AK10">
        <v>12.7</v>
      </c>
      <c r="AL10" s="4">
        <f t="shared" si="8"/>
        <v>25.60483870967742</v>
      </c>
      <c r="AM10">
        <v>0.88</v>
      </c>
      <c r="AN10" s="4">
        <f t="shared" si="9"/>
        <v>1.7741935483870968</v>
      </c>
      <c r="AO10">
        <v>4.03</v>
      </c>
      <c r="AP10" s="4">
        <f t="shared" si="10"/>
        <v>8.1250000000000018</v>
      </c>
      <c r="AQ10">
        <v>16</v>
      </c>
      <c r="AR10" s="4">
        <f t="shared" si="11"/>
        <v>32.258064516129032</v>
      </c>
      <c r="AS10">
        <v>4.43</v>
      </c>
      <c r="AT10" s="4">
        <f t="shared" si="12"/>
        <v>8.931451612903226</v>
      </c>
      <c r="AU10">
        <v>2.17</v>
      </c>
      <c r="AV10">
        <v>19.5</v>
      </c>
      <c r="AW10">
        <v>2.1800000000000002</v>
      </c>
      <c r="AX10">
        <f t="shared" si="13"/>
        <v>23.85</v>
      </c>
      <c r="AY10">
        <v>0.41</v>
      </c>
      <c r="AZ10">
        <v>0.22</v>
      </c>
      <c r="BA10">
        <v>8.4</v>
      </c>
      <c r="BB10">
        <v>0.40300000000000002</v>
      </c>
      <c r="BC10">
        <v>1.69</v>
      </c>
      <c r="BD10">
        <f t="shared" si="14"/>
        <v>1.2869999999999999</v>
      </c>
      <c r="BE10" s="4">
        <f t="shared" si="15"/>
        <v>84.678571428571431</v>
      </c>
    </row>
    <row r="11" spans="1:57" x14ac:dyDescent="0.25">
      <c r="A11">
        <v>409</v>
      </c>
      <c r="B11">
        <v>18</v>
      </c>
      <c r="C11">
        <v>1</v>
      </c>
      <c r="D11" t="s">
        <v>99</v>
      </c>
      <c r="E11" t="s">
        <v>39</v>
      </c>
      <c r="F11" t="s">
        <v>32</v>
      </c>
      <c r="G11">
        <v>96</v>
      </c>
      <c r="H11">
        <v>1242</v>
      </c>
      <c r="I11">
        <v>1192</v>
      </c>
      <c r="J11">
        <v>1279</v>
      </c>
      <c r="K11">
        <v>1334</v>
      </c>
      <c r="L11">
        <v>1352</v>
      </c>
      <c r="M11" s="3">
        <f t="shared" si="0"/>
        <v>22.141706924315621</v>
      </c>
      <c r="W11">
        <f>6*62</f>
        <v>372</v>
      </c>
      <c r="X11">
        <f t="shared" si="1"/>
        <v>275.14792899408286</v>
      </c>
      <c r="Y11">
        <v>13.5</v>
      </c>
      <c r="Z11">
        <v>13.7</v>
      </c>
      <c r="AA11">
        <v>18.2</v>
      </c>
      <c r="AB11">
        <f t="shared" si="2"/>
        <v>45.4</v>
      </c>
      <c r="AC11" s="4">
        <f t="shared" si="3"/>
        <v>33.579881656804737</v>
      </c>
      <c r="AD11">
        <v>59.6</v>
      </c>
      <c r="AE11">
        <v>7.87</v>
      </c>
      <c r="AF11" s="4">
        <f t="shared" si="4"/>
        <v>5.8210059171597637</v>
      </c>
      <c r="AG11" s="4">
        <f t="shared" si="5"/>
        <v>51.730000000000004</v>
      </c>
      <c r="AH11" s="4">
        <f t="shared" si="6"/>
        <v>38.261834319526635</v>
      </c>
      <c r="AI11">
        <v>21.4</v>
      </c>
      <c r="AJ11" s="4">
        <f t="shared" si="7"/>
        <v>15.828402366863905</v>
      </c>
      <c r="AK11">
        <v>35.5</v>
      </c>
      <c r="AL11" s="4">
        <f t="shared" si="8"/>
        <v>26.257396449704142</v>
      </c>
      <c r="AM11">
        <v>3.68</v>
      </c>
      <c r="AN11" s="4">
        <f t="shared" si="9"/>
        <v>2.7218934911242605</v>
      </c>
      <c r="AO11">
        <v>11</v>
      </c>
      <c r="AP11" s="4">
        <f t="shared" si="10"/>
        <v>8.1360946745562135</v>
      </c>
      <c r="AQ11">
        <v>49.6</v>
      </c>
      <c r="AR11" s="4">
        <f t="shared" si="11"/>
        <v>36.68639053254438</v>
      </c>
      <c r="AS11">
        <v>13.5</v>
      </c>
      <c r="AT11" s="4">
        <f t="shared" si="12"/>
        <v>9.9852071005917153</v>
      </c>
      <c r="AU11">
        <v>2.35</v>
      </c>
      <c r="AV11">
        <v>22.9</v>
      </c>
      <c r="AW11">
        <v>2.44</v>
      </c>
      <c r="AX11">
        <f t="shared" si="13"/>
        <v>27.69</v>
      </c>
      <c r="AY11">
        <v>0.37</v>
      </c>
      <c r="AZ11">
        <v>0.21</v>
      </c>
      <c r="BA11">
        <v>10</v>
      </c>
      <c r="BB11">
        <v>0.4</v>
      </c>
      <c r="BC11">
        <v>1.94</v>
      </c>
      <c r="BD11">
        <f t="shared" si="14"/>
        <v>1.54</v>
      </c>
      <c r="BE11" s="4">
        <f t="shared" si="15"/>
        <v>84.600000000000009</v>
      </c>
    </row>
    <row r="12" spans="1:57" x14ac:dyDescent="0.25">
      <c r="A12">
        <v>410</v>
      </c>
      <c r="B12">
        <v>18</v>
      </c>
      <c r="C12">
        <v>1</v>
      </c>
      <c r="D12" t="s">
        <v>6</v>
      </c>
      <c r="E12" t="s">
        <v>39</v>
      </c>
      <c r="F12" t="s">
        <v>101</v>
      </c>
      <c r="G12">
        <v>96</v>
      </c>
      <c r="H12">
        <v>1051</v>
      </c>
      <c r="I12">
        <v>996</v>
      </c>
      <c r="J12">
        <v>1056</v>
      </c>
      <c r="K12">
        <v>1075</v>
      </c>
      <c r="L12">
        <v>1106</v>
      </c>
      <c r="M12" s="3">
        <f t="shared" si="0"/>
        <v>13.08277830637488</v>
      </c>
      <c r="W12">
        <f>6*56</f>
        <v>336</v>
      </c>
      <c r="X12">
        <f t="shared" si="1"/>
        <v>303.79746835443041</v>
      </c>
      <c r="Y12">
        <v>12.2</v>
      </c>
      <c r="Z12">
        <v>12.3</v>
      </c>
      <c r="AA12">
        <v>12.5</v>
      </c>
      <c r="AB12">
        <f t="shared" si="2"/>
        <v>37</v>
      </c>
      <c r="AC12" s="4">
        <f t="shared" si="3"/>
        <v>33.45388788426763</v>
      </c>
      <c r="AD12">
        <v>31.7</v>
      </c>
      <c r="AE12">
        <v>9.9600000000000009</v>
      </c>
      <c r="AF12" s="4">
        <f t="shared" si="4"/>
        <v>9.0054249547920442</v>
      </c>
      <c r="AG12" s="4">
        <f t="shared" si="5"/>
        <v>21.74</v>
      </c>
      <c r="AH12" s="4">
        <f t="shared" si="6"/>
        <v>19.656419529837251</v>
      </c>
      <c r="AI12">
        <v>15.6</v>
      </c>
      <c r="AJ12" s="4">
        <f t="shared" si="7"/>
        <v>14.104882459312838</v>
      </c>
      <c r="AK12">
        <v>26.8</v>
      </c>
      <c r="AL12" s="4">
        <f t="shared" si="8"/>
        <v>24.231464737793853</v>
      </c>
      <c r="AM12">
        <v>2.38</v>
      </c>
      <c r="AN12" s="4">
        <f t="shared" si="9"/>
        <v>2.1518987341772151</v>
      </c>
      <c r="AO12">
        <v>8.43</v>
      </c>
      <c r="AP12" s="4">
        <f t="shared" si="10"/>
        <v>7.6220614828209765</v>
      </c>
      <c r="AQ12">
        <v>31.3</v>
      </c>
      <c r="AR12" s="4">
        <f t="shared" si="11"/>
        <v>28.300180831826403</v>
      </c>
      <c r="AS12">
        <v>9.3699999999999992</v>
      </c>
      <c r="AT12" s="4">
        <f t="shared" si="12"/>
        <v>8.4719710669077752</v>
      </c>
      <c r="AU12">
        <v>2.72</v>
      </c>
      <c r="AV12">
        <v>22.7</v>
      </c>
      <c r="AW12">
        <v>2.61</v>
      </c>
      <c r="AX12">
        <f t="shared" si="13"/>
        <v>28.029999999999998</v>
      </c>
      <c r="AY12">
        <v>0.38</v>
      </c>
      <c r="AZ12">
        <v>0.21</v>
      </c>
      <c r="BA12">
        <v>10.1</v>
      </c>
      <c r="BB12">
        <v>0.45300000000000001</v>
      </c>
      <c r="BC12">
        <v>1.98</v>
      </c>
      <c r="BD12">
        <f t="shared" si="14"/>
        <v>1.5269999999999999</v>
      </c>
      <c r="BE12" s="4">
        <f t="shared" si="15"/>
        <v>84.881188118811892</v>
      </c>
    </row>
    <row r="13" spans="1:57" x14ac:dyDescent="0.25">
      <c r="A13">
        <v>411</v>
      </c>
      <c r="B13">
        <v>18</v>
      </c>
      <c r="C13">
        <v>1</v>
      </c>
      <c r="D13" t="s">
        <v>66</v>
      </c>
      <c r="E13" t="s">
        <v>39</v>
      </c>
      <c r="F13" t="s">
        <v>100</v>
      </c>
      <c r="G13">
        <v>97</v>
      </c>
      <c r="H13">
        <v>1174</v>
      </c>
      <c r="I13">
        <v>1146</v>
      </c>
      <c r="J13">
        <v>1191</v>
      </c>
      <c r="K13">
        <v>1232</v>
      </c>
      <c r="L13">
        <v>1323</v>
      </c>
      <c r="M13" s="3">
        <f t="shared" si="0"/>
        <v>31.729131175468485</v>
      </c>
      <c r="W13">
        <f>6*67</f>
        <v>402</v>
      </c>
      <c r="X13">
        <f t="shared" si="1"/>
        <v>303.85487528344669</v>
      </c>
      <c r="Y13">
        <v>20.5</v>
      </c>
      <c r="Z13">
        <v>22.6</v>
      </c>
      <c r="AA13">
        <v>24.6</v>
      </c>
      <c r="AB13">
        <f t="shared" si="2"/>
        <v>67.7</v>
      </c>
      <c r="AC13" s="4">
        <f t="shared" si="3"/>
        <v>51.171579743008316</v>
      </c>
      <c r="AD13">
        <v>15.2</v>
      </c>
      <c r="AE13">
        <v>9.6</v>
      </c>
      <c r="AF13" s="4">
        <f t="shared" si="4"/>
        <v>7.2562358276643995</v>
      </c>
      <c r="AG13" s="4">
        <f t="shared" si="5"/>
        <v>5.6</v>
      </c>
      <c r="AH13" s="4">
        <f t="shared" si="6"/>
        <v>4.2328042328042326</v>
      </c>
      <c r="AI13">
        <v>28.3</v>
      </c>
      <c r="AJ13" s="4">
        <f t="shared" si="7"/>
        <v>21.390778533635675</v>
      </c>
      <c r="AK13">
        <v>33.700000000000003</v>
      </c>
      <c r="AL13" s="4">
        <f t="shared" si="8"/>
        <v>25.472411186696903</v>
      </c>
      <c r="AM13">
        <v>2.69</v>
      </c>
      <c r="AN13" s="4">
        <f t="shared" si="9"/>
        <v>2.0332577475434617</v>
      </c>
      <c r="AO13">
        <v>8.6999999999999993</v>
      </c>
      <c r="AP13" s="4">
        <f t="shared" si="10"/>
        <v>6.5759637188208613</v>
      </c>
      <c r="AQ13">
        <v>30.1</v>
      </c>
      <c r="AR13" s="4">
        <f t="shared" si="11"/>
        <v>22.75132275132275</v>
      </c>
      <c r="AS13">
        <v>14.2</v>
      </c>
      <c r="AT13" s="4">
        <f t="shared" si="12"/>
        <v>10.733182161753591</v>
      </c>
      <c r="AU13">
        <v>2.78</v>
      </c>
      <c r="AV13">
        <v>23.7</v>
      </c>
      <c r="AW13">
        <v>2.4700000000000002</v>
      </c>
      <c r="AX13">
        <f t="shared" si="13"/>
        <v>28.95</v>
      </c>
      <c r="AY13">
        <v>0.44</v>
      </c>
      <c r="AZ13">
        <v>0.18</v>
      </c>
      <c r="BA13">
        <v>10.5</v>
      </c>
      <c r="BB13">
        <v>0.439</v>
      </c>
      <c r="BC13">
        <v>2.0299999999999998</v>
      </c>
      <c r="BD13">
        <f t="shared" si="14"/>
        <v>1.5909999999999997</v>
      </c>
      <c r="BE13" s="4">
        <f t="shared" si="15"/>
        <v>84.847619047619048</v>
      </c>
    </row>
    <row r="14" spans="1:57" x14ac:dyDescent="0.25">
      <c r="A14">
        <v>412</v>
      </c>
      <c r="B14">
        <v>18</v>
      </c>
      <c r="C14">
        <v>1</v>
      </c>
      <c r="D14" t="s">
        <v>1</v>
      </c>
      <c r="E14" t="s">
        <v>38</v>
      </c>
      <c r="F14" t="s">
        <v>32</v>
      </c>
      <c r="G14">
        <v>97</v>
      </c>
      <c r="H14">
        <v>1273</v>
      </c>
      <c r="I14">
        <v>1204</v>
      </c>
      <c r="J14">
        <v>1275</v>
      </c>
      <c r="K14">
        <v>1262</v>
      </c>
      <c r="L14">
        <v>1254</v>
      </c>
      <c r="M14" s="3">
        <f t="shared" si="0"/>
        <v>-3.7313432835820897</v>
      </c>
      <c r="W14">
        <f>6*70</f>
        <v>420</v>
      </c>
      <c r="X14">
        <f t="shared" si="1"/>
        <v>334.9282296650718</v>
      </c>
      <c r="Y14">
        <v>13.8</v>
      </c>
      <c r="Z14">
        <v>13</v>
      </c>
      <c r="AA14">
        <v>15.7</v>
      </c>
      <c r="AB14">
        <f t="shared" si="2"/>
        <v>42.5</v>
      </c>
      <c r="AC14" s="4">
        <f t="shared" si="3"/>
        <v>33.891547049441783</v>
      </c>
      <c r="AD14">
        <v>24.3</v>
      </c>
      <c r="AE14">
        <v>14.9</v>
      </c>
      <c r="AF14" s="4">
        <f t="shared" si="4"/>
        <v>11.881977671451356</v>
      </c>
      <c r="AG14" s="4">
        <f t="shared" si="5"/>
        <v>9.4</v>
      </c>
      <c r="AH14" s="4">
        <f t="shared" si="6"/>
        <v>7.4960127591706538</v>
      </c>
      <c r="AI14">
        <v>18</v>
      </c>
      <c r="AJ14" s="4">
        <f t="shared" si="7"/>
        <v>14.354066985645932</v>
      </c>
      <c r="AK14">
        <v>38.1</v>
      </c>
      <c r="AL14" s="4">
        <f t="shared" si="8"/>
        <v>30.382775119617225</v>
      </c>
      <c r="AM14">
        <v>2.97</v>
      </c>
      <c r="AN14" s="4">
        <f t="shared" si="9"/>
        <v>2.3684210526315788</v>
      </c>
      <c r="AO14">
        <v>8.36</v>
      </c>
      <c r="AP14" s="4">
        <f t="shared" si="10"/>
        <v>6.666666666666667</v>
      </c>
      <c r="AQ14">
        <v>33.9</v>
      </c>
      <c r="AR14" s="4">
        <f t="shared" si="11"/>
        <v>27.033492822966508</v>
      </c>
      <c r="AS14">
        <v>13</v>
      </c>
      <c r="AT14" s="4">
        <f t="shared" si="12"/>
        <v>10.36682615629984</v>
      </c>
      <c r="AU14">
        <v>2.8</v>
      </c>
      <c r="AV14">
        <v>24.9</v>
      </c>
      <c r="AW14">
        <v>2.5099999999999998</v>
      </c>
      <c r="AX14">
        <f t="shared" si="13"/>
        <v>30.21</v>
      </c>
      <c r="AY14">
        <v>0.41</v>
      </c>
      <c r="AZ14">
        <v>0.25</v>
      </c>
      <c r="BA14">
        <v>11.1</v>
      </c>
      <c r="BB14">
        <v>0.43</v>
      </c>
      <c r="BC14">
        <v>2.11</v>
      </c>
      <c r="BD14">
        <f t="shared" si="14"/>
        <v>1.68</v>
      </c>
      <c r="BE14" s="4">
        <f t="shared" si="15"/>
        <v>84.86486486486487</v>
      </c>
    </row>
    <row r="15" spans="1:57" x14ac:dyDescent="0.25">
      <c r="A15">
        <v>413</v>
      </c>
      <c r="B15">
        <v>18</v>
      </c>
      <c r="C15">
        <v>1</v>
      </c>
      <c r="D15" t="s">
        <v>37</v>
      </c>
      <c r="E15" t="s">
        <v>39</v>
      </c>
      <c r="F15" t="s">
        <v>101</v>
      </c>
      <c r="G15">
        <v>97</v>
      </c>
      <c r="H15">
        <v>1376</v>
      </c>
      <c r="I15">
        <v>1318</v>
      </c>
      <c r="J15">
        <v>1407</v>
      </c>
      <c r="K15">
        <v>1473</v>
      </c>
      <c r="L15">
        <v>1597</v>
      </c>
      <c r="M15" s="3">
        <f t="shared" si="0"/>
        <v>40.152616279069768</v>
      </c>
      <c r="W15">
        <f>6*70</f>
        <v>420</v>
      </c>
      <c r="X15">
        <f t="shared" si="1"/>
        <v>262.99311208515968</v>
      </c>
      <c r="Y15">
        <v>21</v>
      </c>
      <c r="Z15">
        <v>28.3</v>
      </c>
      <c r="AA15">
        <v>32</v>
      </c>
      <c r="AB15">
        <f t="shared" si="2"/>
        <v>81.3</v>
      </c>
      <c r="AC15" s="4">
        <f t="shared" si="3"/>
        <v>50.907952410770193</v>
      </c>
      <c r="AD15">
        <v>22.6</v>
      </c>
      <c r="AE15">
        <v>9.64</v>
      </c>
      <c r="AF15" s="4">
        <f t="shared" si="4"/>
        <v>6.0363180964308079</v>
      </c>
      <c r="AG15" s="4">
        <f t="shared" si="5"/>
        <v>12.96</v>
      </c>
      <c r="AH15" s="4">
        <f t="shared" si="6"/>
        <v>8.1152160300563558</v>
      </c>
      <c r="AI15">
        <v>25.2</v>
      </c>
      <c r="AJ15" s="4">
        <f t="shared" si="7"/>
        <v>15.77958672510958</v>
      </c>
      <c r="AL15" s="4"/>
      <c r="AM15">
        <v>2.4700000000000002</v>
      </c>
      <c r="AN15" s="4">
        <f t="shared" si="9"/>
        <v>1.5466499686912962</v>
      </c>
      <c r="AO15">
        <v>10.7</v>
      </c>
      <c r="AP15" s="4">
        <f t="shared" si="10"/>
        <v>6.7000626174076396</v>
      </c>
      <c r="AQ15">
        <v>60.1</v>
      </c>
      <c r="AR15" s="4">
        <f t="shared" si="11"/>
        <v>37.633061991233561</v>
      </c>
      <c r="AS15">
        <v>14.1</v>
      </c>
      <c r="AT15" s="4">
        <f t="shared" si="12"/>
        <v>8.8290544771446466</v>
      </c>
      <c r="AU15">
        <v>2.52</v>
      </c>
      <c r="AV15">
        <v>24</v>
      </c>
      <c r="AW15">
        <v>2.59</v>
      </c>
      <c r="AX15">
        <f t="shared" si="13"/>
        <v>29.11</v>
      </c>
      <c r="AY15">
        <v>0.41</v>
      </c>
      <c r="AZ15">
        <v>0.21</v>
      </c>
      <c r="BA15">
        <v>10.8</v>
      </c>
      <c r="BB15">
        <v>0.42499999999999999</v>
      </c>
      <c r="BC15">
        <v>2.02</v>
      </c>
      <c r="BD15">
        <f t="shared" si="14"/>
        <v>1.595</v>
      </c>
      <c r="BE15" s="4">
        <f t="shared" si="15"/>
        <v>85.231481481481481</v>
      </c>
    </row>
    <row r="16" spans="1:57" x14ac:dyDescent="0.25">
      <c r="A16">
        <v>414</v>
      </c>
      <c r="B16">
        <v>18</v>
      </c>
      <c r="C16">
        <v>1</v>
      </c>
      <c r="D16" t="s">
        <v>7</v>
      </c>
      <c r="E16" t="s">
        <v>38</v>
      </c>
      <c r="F16" t="s">
        <v>100</v>
      </c>
      <c r="G16">
        <v>98</v>
      </c>
      <c r="H16">
        <v>671</v>
      </c>
      <c r="I16">
        <v>620</v>
      </c>
      <c r="J16">
        <v>643</v>
      </c>
      <c r="K16">
        <v>652</v>
      </c>
      <c r="L16">
        <v>643</v>
      </c>
      <c r="M16" s="3">
        <f t="shared" si="0"/>
        <v>-10.432190760059612</v>
      </c>
      <c r="W16">
        <f>6*46</f>
        <v>276</v>
      </c>
      <c r="X16">
        <f t="shared" si="1"/>
        <v>429.23794712286161</v>
      </c>
      <c r="Y16">
        <v>7.13</v>
      </c>
      <c r="Z16">
        <v>7.47</v>
      </c>
      <c r="AA16">
        <v>8.52</v>
      </c>
      <c r="AB16">
        <f t="shared" si="2"/>
        <v>23.119999999999997</v>
      </c>
      <c r="AC16" s="4">
        <f t="shared" si="3"/>
        <v>35.956454121306372</v>
      </c>
      <c r="AD16">
        <v>8.2200000000000006</v>
      </c>
      <c r="AE16">
        <v>5.05</v>
      </c>
      <c r="AF16" s="4">
        <f t="shared" si="4"/>
        <v>7.8538102643856922</v>
      </c>
      <c r="AG16" s="4">
        <f t="shared" si="5"/>
        <v>3.1700000000000008</v>
      </c>
      <c r="AH16" s="4">
        <f t="shared" si="6"/>
        <v>4.930015552099535</v>
      </c>
      <c r="AI16">
        <v>8.93</v>
      </c>
      <c r="AJ16" s="4">
        <f t="shared" si="7"/>
        <v>13.888024883359254</v>
      </c>
      <c r="AK16">
        <v>20.6</v>
      </c>
      <c r="AL16" s="4">
        <f t="shared" ref="AL16:AL40" si="16">AK16*1000/$L16</f>
        <v>32.037325038880248</v>
      </c>
      <c r="AM16">
        <v>1.1000000000000001</v>
      </c>
      <c r="AN16" s="4">
        <f t="shared" si="9"/>
        <v>1.7107309486780715</v>
      </c>
      <c r="AO16">
        <v>5.47</v>
      </c>
      <c r="AP16" s="4">
        <f t="shared" si="10"/>
        <v>8.506998444790046</v>
      </c>
      <c r="AQ16">
        <v>31.1</v>
      </c>
      <c r="AR16" s="4">
        <f t="shared" si="11"/>
        <v>48.367029548989116</v>
      </c>
      <c r="AS16">
        <v>7.85</v>
      </c>
      <c r="AT16" s="4">
        <f t="shared" si="12"/>
        <v>12.208398133748055</v>
      </c>
      <c r="AU16">
        <v>2.34</v>
      </c>
      <c r="AV16">
        <v>20.6</v>
      </c>
      <c r="AW16">
        <v>2.3199999999999998</v>
      </c>
      <c r="AX16">
        <f t="shared" si="13"/>
        <v>25.26</v>
      </c>
      <c r="AY16">
        <v>0.38</v>
      </c>
      <c r="AZ16">
        <v>0.2</v>
      </c>
      <c r="BA16">
        <v>8.9499999999999993</v>
      </c>
      <c r="BB16">
        <v>0.45</v>
      </c>
      <c r="BC16">
        <v>1.84</v>
      </c>
      <c r="BD16">
        <f t="shared" si="14"/>
        <v>1.3900000000000001</v>
      </c>
      <c r="BE16" s="4">
        <f t="shared" si="15"/>
        <v>84.469273743016743</v>
      </c>
    </row>
    <row r="17" spans="1:57" x14ac:dyDescent="0.25">
      <c r="A17">
        <v>415</v>
      </c>
      <c r="B17">
        <v>18</v>
      </c>
      <c r="C17">
        <v>1</v>
      </c>
      <c r="D17" t="s">
        <v>13</v>
      </c>
      <c r="E17" t="s">
        <v>38</v>
      </c>
      <c r="F17" t="s">
        <v>32</v>
      </c>
      <c r="G17">
        <v>98</v>
      </c>
      <c r="H17">
        <v>944</v>
      </c>
      <c r="I17">
        <v>909</v>
      </c>
      <c r="J17">
        <v>956</v>
      </c>
      <c r="K17">
        <v>988</v>
      </c>
      <c r="L17">
        <v>1018</v>
      </c>
      <c r="M17" s="3">
        <f t="shared" si="0"/>
        <v>19.597457627118644</v>
      </c>
      <c r="W17">
        <f>6*52</f>
        <v>312</v>
      </c>
      <c r="X17">
        <f t="shared" si="1"/>
        <v>306.48330058939098</v>
      </c>
      <c r="Y17">
        <v>14.6</v>
      </c>
      <c r="Z17">
        <v>14.5</v>
      </c>
      <c r="AA17">
        <v>14.5</v>
      </c>
      <c r="AB17">
        <f t="shared" si="2"/>
        <v>43.6</v>
      </c>
      <c r="AC17" s="4">
        <f t="shared" si="3"/>
        <v>42.829076620825148</v>
      </c>
      <c r="AD17">
        <v>9.08</v>
      </c>
      <c r="AE17">
        <v>8.0399999999999991</v>
      </c>
      <c r="AF17" s="4">
        <f t="shared" si="4"/>
        <v>7.8978388998035358</v>
      </c>
      <c r="AG17" s="4">
        <f t="shared" si="5"/>
        <v>1.0400000000000009</v>
      </c>
      <c r="AH17" s="4">
        <f t="shared" si="6"/>
        <v>1.0216110019646374</v>
      </c>
      <c r="AI17">
        <v>19.100000000000001</v>
      </c>
      <c r="AJ17" s="4">
        <f t="shared" si="7"/>
        <v>18.762278978388998</v>
      </c>
      <c r="AK17">
        <v>29.9</v>
      </c>
      <c r="AL17" s="4">
        <f t="shared" si="16"/>
        <v>29.371316306483301</v>
      </c>
      <c r="AM17">
        <v>1.8</v>
      </c>
      <c r="AN17" s="4">
        <f t="shared" si="9"/>
        <v>1.768172888015717</v>
      </c>
      <c r="AO17">
        <v>7.58</v>
      </c>
      <c r="AP17" s="4">
        <f t="shared" si="10"/>
        <v>7.4459724950884087</v>
      </c>
      <c r="AQ17">
        <v>31.7</v>
      </c>
      <c r="AR17" s="4">
        <f t="shared" si="11"/>
        <v>31.139489194499017</v>
      </c>
      <c r="AS17">
        <v>11.2</v>
      </c>
      <c r="AT17" s="4">
        <f t="shared" si="12"/>
        <v>11.00196463654224</v>
      </c>
      <c r="AU17">
        <v>2.41</v>
      </c>
      <c r="AV17">
        <v>21.3</v>
      </c>
      <c r="AW17">
        <v>2.42</v>
      </c>
      <c r="AX17">
        <f t="shared" si="13"/>
        <v>26.130000000000003</v>
      </c>
      <c r="AY17">
        <v>0.36</v>
      </c>
      <c r="AZ17">
        <v>0.2</v>
      </c>
      <c r="BA17">
        <v>9.25</v>
      </c>
      <c r="BB17">
        <v>0.40899999999999997</v>
      </c>
      <c r="BC17">
        <v>1.82</v>
      </c>
      <c r="BD17">
        <f t="shared" si="14"/>
        <v>1.411</v>
      </c>
      <c r="BE17" s="4">
        <f t="shared" si="15"/>
        <v>84.745945945945948</v>
      </c>
    </row>
    <row r="18" spans="1:57" x14ac:dyDescent="0.25">
      <c r="A18">
        <v>416</v>
      </c>
      <c r="B18">
        <v>18</v>
      </c>
      <c r="C18">
        <v>1</v>
      </c>
      <c r="D18" t="s">
        <v>9</v>
      </c>
      <c r="E18" t="s">
        <v>38</v>
      </c>
      <c r="F18" t="s">
        <v>101</v>
      </c>
      <c r="G18">
        <v>99</v>
      </c>
      <c r="H18">
        <v>597</v>
      </c>
      <c r="I18">
        <v>567</v>
      </c>
      <c r="J18">
        <v>584</v>
      </c>
      <c r="K18">
        <v>614</v>
      </c>
      <c r="L18">
        <v>616</v>
      </c>
      <c r="M18" s="3">
        <f t="shared" si="0"/>
        <v>7.9564489112227808</v>
      </c>
      <c r="W18">
        <f>6*50</f>
        <v>300</v>
      </c>
      <c r="X18">
        <f t="shared" si="1"/>
        <v>487.01298701298703</v>
      </c>
      <c r="Y18">
        <v>6.23</v>
      </c>
      <c r="Z18">
        <v>7.08</v>
      </c>
      <c r="AA18">
        <v>7.05</v>
      </c>
      <c r="AB18">
        <f t="shared" si="2"/>
        <v>20.36</v>
      </c>
      <c r="AC18" s="4">
        <f t="shared" si="3"/>
        <v>33.051948051948052</v>
      </c>
      <c r="AD18">
        <v>22.4</v>
      </c>
      <c r="AE18">
        <v>5.42</v>
      </c>
      <c r="AF18" s="4">
        <f t="shared" si="4"/>
        <v>8.7987012987012996</v>
      </c>
      <c r="AG18" s="4">
        <f t="shared" si="5"/>
        <v>16.979999999999997</v>
      </c>
      <c r="AH18" s="4">
        <f t="shared" si="6"/>
        <v>27.56493506493506</v>
      </c>
      <c r="AI18">
        <v>8.83</v>
      </c>
      <c r="AJ18" s="4">
        <f t="shared" si="7"/>
        <v>14.334415584415584</v>
      </c>
      <c r="AK18">
        <v>15.2</v>
      </c>
      <c r="AL18" s="4">
        <f t="shared" si="16"/>
        <v>24.675324675324674</v>
      </c>
      <c r="AM18">
        <v>0.92</v>
      </c>
      <c r="AN18" s="4">
        <f t="shared" si="9"/>
        <v>1.4935064935064934</v>
      </c>
      <c r="AO18">
        <v>5.24</v>
      </c>
      <c r="AP18" s="4">
        <f t="shared" si="10"/>
        <v>8.5064935064935057</v>
      </c>
      <c r="AQ18">
        <v>19.600000000000001</v>
      </c>
      <c r="AR18" s="4">
        <f t="shared" si="11"/>
        <v>31.818181818181817</v>
      </c>
      <c r="AS18">
        <v>5.03</v>
      </c>
      <c r="AT18" s="4">
        <f t="shared" si="12"/>
        <v>8.1655844155844157</v>
      </c>
      <c r="AU18">
        <v>2.4500000000000002</v>
      </c>
      <c r="AV18">
        <v>21.7</v>
      </c>
      <c r="AW18">
        <v>2.2000000000000002</v>
      </c>
      <c r="AX18">
        <f t="shared" si="13"/>
        <v>26.349999999999998</v>
      </c>
      <c r="AY18">
        <v>0.36</v>
      </c>
      <c r="AZ18">
        <v>0.22</v>
      </c>
      <c r="BA18">
        <v>9.5500000000000007</v>
      </c>
      <c r="BB18">
        <v>0.439</v>
      </c>
      <c r="BC18">
        <v>1.82</v>
      </c>
      <c r="BD18">
        <f t="shared" si="14"/>
        <v>1.381</v>
      </c>
      <c r="BE18" s="4">
        <f t="shared" si="15"/>
        <v>85.539267015706812</v>
      </c>
    </row>
    <row r="19" spans="1:57" x14ac:dyDescent="0.25">
      <c r="A19">
        <v>417</v>
      </c>
      <c r="B19">
        <v>18</v>
      </c>
      <c r="C19">
        <v>1</v>
      </c>
      <c r="D19" t="s">
        <v>97</v>
      </c>
      <c r="E19" t="s">
        <v>38</v>
      </c>
      <c r="F19" t="s">
        <v>100</v>
      </c>
      <c r="G19">
        <v>99</v>
      </c>
      <c r="H19">
        <v>898</v>
      </c>
      <c r="I19">
        <v>855</v>
      </c>
      <c r="J19">
        <v>900</v>
      </c>
      <c r="K19">
        <v>933</v>
      </c>
      <c r="L19">
        <v>873</v>
      </c>
      <c r="M19" s="3">
        <f t="shared" si="0"/>
        <v>-6.9599109131403116</v>
      </c>
      <c r="W19">
        <f>6*52</f>
        <v>312</v>
      </c>
      <c r="X19">
        <f t="shared" si="1"/>
        <v>357.38831615120273</v>
      </c>
      <c r="Y19">
        <v>8.4600000000000009</v>
      </c>
      <c r="Z19">
        <v>9.08</v>
      </c>
      <c r="AA19">
        <v>8.98</v>
      </c>
      <c r="AB19">
        <f t="shared" si="2"/>
        <v>26.52</v>
      </c>
      <c r="AC19" s="4">
        <f t="shared" si="3"/>
        <v>30.378006872852232</v>
      </c>
      <c r="AD19">
        <v>19.600000000000001</v>
      </c>
      <c r="AE19">
        <v>8.84</v>
      </c>
      <c r="AF19" s="4">
        <f t="shared" si="4"/>
        <v>10.126002290950744</v>
      </c>
      <c r="AG19" s="4">
        <f t="shared" si="5"/>
        <v>10.760000000000002</v>
      </c>
      <c r="AH19" s="4">
        <f t="shared" si="6"/>
        <v>12.325315005727379</v>
      </c>
      <c r="AI19">
        <v>12</v>
      </c>
      <c r="AJ19" s="4">
        <f t="shared" si="7"/>
        <v>13.745704467353951</v>
      </c>
      <c r="AK19">
        <v>22</v>
      </c>
      <c r="AL19" s="4">
        <f t="shared" si="16"/>
        <v>25.200458190148911</v>
      </c>
      <c r="AM19">
        <v>1.6</v>
      </c>
      <c r="AN19" s="4">
        <f t="shared" si="9"/>
        <v>1.8327605956471935</v>
      </c>
      <c r="AO19">
        <v>7.86</v>
      </c>
      <c r="AP19" s="4">
        <f t="shared" si="10"/>
        <v>9.0034364261168385</v>
      </c>
      <c r="AQ19">
        <v>21.6</v>
      </c>
      <c r="AR19" s="4">
        <f t="shared" si="11"/>
        <v>24.742268041237114</v>
      </c>
      <c r="AS19">
        <v>7.57</v>
      </c>
      <c r="AT19" s="4">
        <f t="shared" si="12"/>
        <v>8.671248568155784</v>
      </c>
      <c r="AU19">
        <v>2.4700000000000002</v>
      </c>
      <c r="AV19">
        <v>22.3</v>
      </c>
      <c r="AW19">
        <v>2.37</v>
      </c>
      <c r="AX19">
        <f t="shared" si="13"/>
        <v>27.14</v>
      </c>
      <c r="AY19">
        <v>0.37</v>
      </c>
      <c r="AZ19">
        <v>0.28000000000000003</v>
      </c>
      <c r="BA19">
        <v>9.84</v>
      </c>
      <c r="BB19">
        <v>0.44500000000000001</v>
      </c>
      <c r="BC19">
        <v>1.92</v>
      </c>
      <c r="BD19">
        <f t="shared" si="14"/>
        <v>1.4749999999999999</v>
      </c>
      <c r="BE19" s="4">
        <f t="shared" si="15"/>
        <v>85.010162601626021</v>
      </c>
    </row>
    <row r="20" spans="1:57" x14ac:dyDescent="0.25">
      <c r="A20">
        <v>418</v>
      </c>
      <c r="B20">
        <v>18</v>
      </c>
      <c r="C20">
        <v>1</v>
      </c>
      <c r="D20" t="s">
        <v>64</v>
      </c>
      <c r="E20" t="s">
        <v>38</v>
      </c>
      <c r="F20" t="s">
        <v>101</v>
      </c>
      <c r="G20">
        <v>99</v>
      </c>
      <c r="H20">
        <v>1067</v>
      </c>
      <c r="I20">
        <v>1025</v>
      </c>
      <c r="J20">
        <v>1073</v>
      </c>
      <c r="K20">
        <v>1105</v>
      </c>
      <c r="L20">
        <v>1189</v>
      </c>
      <c r="M20" s="3">
        <f t="shared" si="0"/>
        <v>28.58481724461106</v>
      </c>
      <c r="W20">
        <f>6*60</f>
        <v>360</v>
      </c>
      <c r="X20">
        <f t="shared" si="1"/>
        <v>302.77544154751894</v>
      </c>
      <c r="Y20">
        <v>16.7</v>
      </c>
      <c r="Z20">
        <v>19.600000000000001</v>
      </c>
      <c r="AA20">
        <v>16.3</v>
      </c>
      <c r="AB20">
        <f t="shared" si="2"/>
        <v>52.599999999999994</v>
      </c>
      <c r="AC20" s="4">
        <f t="shared" si="3"/>
        <v>44.238856181665255</v>
      </c>
      <c r="AD20">
        <v>29.4</v>
      </c>
      <c r="AE20">
        <v>7.1</v>
      </c>
      <c r="AF20" s="4">
        <f t="shared" si="4"/>
        <v>5.9714045416316228</v>
      </c>
      <c r="AG20" s="4">
        <f t="shared" si="5"/>
        <v>22.299999999999997</v>
      </c>
      <c r="AH20" s="4">
        <f t="shared" si="6"/>
        <v>18.755256518082419</v>
      </c>
      <c r="AI20">
        <v>16.600000000000001</v>
      </c>
      <c r="AJ20" s="4">
        <f t="shared" si="7"/>
        <v>13.961312026913372</v>
      </c>
      <c r="AK20">
        <v>27</v>
      </c>
      <c r="AL20" s="4">
        <f t="shared" si="16"/>
        <v>22.70815811606392</v>
      </c>
      <c r="AM20">
        <v>1.97</v>
      </c>
      <c r="AN20" s="4">
        <f t="shared" si="9"/>
        <v>1.6568544995794785</v>
      </c>
      <c r="AO20">
        <v>7.72</v>
      </c>
      <c r="AP20" s="4">
        <f t="shared" si="10"/>
        <v>6.4928511354079061</v>
      </c>
      <c r="AQ20">
        <v>27.2</v>
      </c>
      <c r="AR20" s="4">
        <f t="shared" si="11"/>
        <v>22.876366694701431</v>
      </c>
      <c r="AS20">
        <v>9.99</v>
      </c>
      <c r="AT20" s="4">
        <f t="shared" si="12"/>
        <v>8.4020185029436494</v>
      </c>
      <c r="AU20">
        <v>2.79</v>
      </c>
      <c r="AV20">
        <v>25.1</v>
      </c>
      <c r="AW20">
        <v>2.4900000000000002</v>
      </c>
      <c r="AX20">
        <f t="shared" si="13"/>
        <v>30.380000000000003</v>
      </c>
      <c r="AY20">
        <v>0.42</v>
      </c>
      <c r="AZ20">
        <v>0.32</v>
      </c>
      <c r="BA20">
        <v>10.9</v>
      </c>
      <c r="BB20">
        <v>0.42499999999999999</v>
      </c>
      <c r="BC20">
        <v>2.0299999999999998</v>
      </c>
      <c r="BD20">
        <f t="shared" si="14"/>
        <v>1.6049999999999998</v>
      </c>
      <c r="BE20" s="4">
        <f t="shared" si="15"/>
        <v>85.275229357798167</v>
      </c>
    </row>
    <row r="21" spans="1:57" x14ac:dyDescent="0.25">
      <c r="A21">
        <v>419</v>
      </c>
      <c r="B21">
        <v>18</v>
      </c>
      <c r="C21">
        <v>1</v>
      </c>
      <c r="D21" t="s">
        <v>98</v>
      </c>
      <c r="E21" t="s">
        <v>38</v>
      </c>
      <c r="F21" t="s">
        <v>100</v>
      </c>
      <c r="G21">
        <v>100</v>
      </c>
      <c r="H21">
        <v>981</v>
      </c>
      <c r="I21">
        <v>931</v>
      </c>
      <c r="J21">
        <v>965</v>
      </c>
      <c r="K21">
        <v>982</v>
      </c>
      <c r="L21">
        <v>1000</v>
      </c>
      <c r="M21" s="3">
        <f t="shared" si="0"/>
        <v>4.841997961264016</v>
      </c>
      <c r="W21">
        <f>6*52</f>
        <v>312</v>
      </c>
      <c r="X21">
        <f t="shared" si="1"/>
        <v>312</v>
      </c>
      <c r="Y21">
        <v>12.7</v>
      </c>
      <c r="Z21">
        <v>9.9</v>
      </c>
      <c r="AA21">
        <v>11.1</v>
      </c>
      <c r="AB21">
        <f t="shared" si="2"/>
        <v>33.700000000000003</v>
      </c>
      <c r="AC21" s="4">
        <f t="shared" si="3"/>
        <v>33.700000000000003</v>
      </c>
      <c r="AD21">
        <v>19.899999999999999</v>
      </c>
      <c r="AE21">
        <v>8.9</v>
      </c>
      <c r="AF21" s="4">
        <f t="shared" si="4"/>
        <v>8.9</v>
      </c>
      <c r="AG21" s="4">
        <f t="shared" si="5"/>
        <v>10.999999999999998</v>
      </c>
      <c r="AH21" s="4">
        <f t="shared" si="6"/>
        <v>10.999999999999998</v>
      </c>
      <c r="AI21">
        <v>13.4</v>
      </c>
      <c r="AJ21" s="4">
        <f t="shared" si="7"/>
        <v>13.4</v>
      </c>
      <c r="AK21">
        <v>23.9</v>
      </c>
      <c r="AL21" s="4">
        <f t="shared" si="16"/>
        <v>23.9</v>
      </c>
      <c r="AM21">
        <v>1.99</v>
      </c>
      <c r="AN21" s="4">
        <f t="shared" si="9"/>
        <v>1.99</v>
      </c>
      <c r="AO21">
        <v>7.06</v>
      </c>
      <c r="AP21" s="4">
        <f t="shared" si="10"/>
        <v>7.06</v>
      </c>
      <c r="AQ21">
        <v>37.1</v>
      </c>
      <c r="AR21" s="4">
        <f t="shared" si="11"/>
        <v>37.1</v>
      </c>
      <c r="AS21">
        <v>6.84</v>
      </c>
      <c r="AT21" s="4">
        <f t="shared" si="12"/>
        <v>6.84</v>
      </c>
      <c r="AU21">
        <v>2.5499999999999998</v>
      </c>
      <c r="AV21">
        <v>24.1</v>
      </c>
      <c r="AW21">
        <v>2.42</v>
      </c>
      <c r="AX21">
        <f t="shared" si="13"/>
        <v>29.07</v>
      </c>
      <c r="AY21">
        <v>0.39</v>
      </c>
      <c r="AZ21">
        <v>0.23</v>
      </c>
      <c r="BA21">
        <v>10.5</v>
      </c>
      <c r="BB21">
        <v>0.434</v>
      </c>
      <c r="BC21">
        <v>2.02</v>
      </c>
      <c r="BD21">
        <f t="shared" si="14"/>
        <v>1.5860000000000001</v>
      </c>
      <c r="BE21" s="4">
        <f t="shared" si="15"/>
        <v>84.895238095238085</v>
      </c>
    </row>
    <row r="22" spans="1:57" x14ac:dyDescent="0.25">
      <c r="A22">
        <v>420</v>
      </c>
      <c r="B22">
        <v>18</v>
      </c>
      <c r="C22">
        <v>1</v>
      </c>
      <c r="D22" t="s">
        <v>2</v>
      </c>
      <c r="E22" t="s">
        <v>38</v>
      </c>
      <c r="F22" t="s">
        <v>101</v>
      </c>
      <c r="G22">
        <v>100</v>
      </c>
      <c r="H22">
        <v>1156</v>
      </c>
      <c r="I22">
        <v>1116</v>
      </c>
      <c r="J22">
        <v>1187</v>
      </c>
      <c r="K22">
        <v>1214</v>
      </c>
      <c r="L22">
        <v>1322</v>
      </c>
      <c r="M22" s="3">
        <f t="shared" si="0"/>
        <v>35.899653979238757</v>
      </c>
      <c r="W22">
        <f>6*62</f>
        <v>372</v>
      </c>
      <c r="X22">
        <f t="shared" si="1"/>
        <v>281.39183055975792</v>
      </c>
      <c r="Y22">
        <v>16</v>
      </c>
      <c r="Z22">
        <v>15.5</v>
      </c>
      <c r="AA22">
        <v>17.3</v>
      </c>
      <c r="AB22">
        <f t="shared" si="2"/>
        <v>48.8</v>
      </c>
      <c r="AC22" s="4">
        <f t="shared" si="3"/>
        <v>36.913767019667169</v>
      </c>
      <c r="AD22">
        <v>28.8</v>
      </c>
      <c r="AE22">
        <v>8.6199999999999992</v>
      </c>
      <c r="AF22" s="4">
        <f t="shared" si="4"/>
        <v>6.5204236006051435</v>
      </c>
      <c r="AG22" s="4">
        <f t="shared" si="5"/>
        <v>20.18</v>
      </c>
      <c r="AH22" s="4">
        <f t="shared" si="6"/>
        <v>15.264750378214826</v>
      </c>
      <c r="AI22">
        <v>21.5</v>
      </c>
      <c r="AJ22" s="4">
        <f t="shared" si="7"/>
        <v>16.263237518910742</v>
      </c>
      <c r="AK22">
        <v>34.5</v>
      </c>
      <c r="AL22" s="4">
        <f t="shared" si="16"/>
        <v>26.096822995461423</v>
      </c>
      <c r="AM22">
        <v>2.5299999999999998</v>
      </c>
      <c r="AN22" s="4">
        <f t="shared" si="9"/>
        <v>1.913767019667171</v>
      </c>
      <c r="AO22">
        <v>11.3</v>
      </c>
      <c r="AP22" s="4">
        <f t="shared" si="10"/>
        <v>8.5476550680786687</v>
      </c>
      <c r="AQ22">
        <v>47</v>
      </c>
      <c r="AR22" s="4">
        <f t="shared" si="11"/>
        <v>35.552193645990926</v>
      </c>
      <c r="AS22">
        <v>9.18</v>
      </c>
      <c r="AT22" s="4">
        <f t="shared" si="12"/>
        <v>6.9440242057488657</v>
      </c>
      <c r="AU22">
        <v>2.76</v>
      </c>
      <c r="AV22">
        <v>22.3</v>
      </c>
      <c r="AW22">
        <v>2.54</v>
      </c>
      <c r="AX22">
        <f t="shared" si="13"/>
        <v>27.6</v>
      </c>
      <c r="AY22">
        <v>0.4</v>
      </c>
      <c r="AZ22">
        <v>0.22</v>
      </c>
      <c r="BA22">
        <v>9.82</v>
      </c>
      <c r="BB22">
        <v>0.41699999999999998</v>
      </c>
      <c r="BC22">
        <v>1.88</v>
      </c>
      <c r="BD22">
        <f t="shared" si="14"/>
        <v>1.4629999999999999</v>
      </c>
      <c r="BE22" s="4">
        <f t="shared" si="15"/>
        <v>85.101832993890028</v>
      </c>
    </row>
    <row r="23" spans="1:57" x14ac:dyDescent="0.25">
      <c r="A23">
        <v>421</v>
      </c>
      <c r="B23">
        <v>18</v>
      </c>
      <c r="C23">
        <v>1</v>
      </c>
      <c r="D23" t="s">
        <v>11</v>
      </c>
      <c r="E23" t="s">
        <v>38</v>
      </c>
      <c r="F23" t="s">
        <v>100</v>
      </c>
      <c r="G23">
        <v>100</v>
      </c>
      <c r="H23">
        <v>1113</v>
      </c>
      <c r="I23">
        <v>1064</v>
      </c>
      <c r="J23">
        <v>1116</v>
      </c>
      <c r="K23">
        <v>1154</v>
      </c>
      <c r="L23">
        <v>1172</v>
      </c>
      <c r="M23" s="3">
        <f t="shared" si="0"/>
        <v>13.25247079964061</v>
      </c>
      <c r="W23">
        <f>6*56</f>
        <v>336</v>
      </c>
      <c r="X23">
        <f t="shared" si="1"/>
        <v>286.68941979522185</v>
      </c>
      <c r="Y23">
        <v>12.6</v>
      </c>
      <c r="Z23">
        <v>13.8</v>
      </c>
      <c r="AA23">
        <v>12.6</v>
      </c>
      <c r="AB23">
        <f t="shared" si="2"/>
        <v>39</v>
      </c>
      <c r="AC23" s="4">
        <f t="shared" si="3"/>
        <v>33.276450511945391</v>
      </c>
      <c r="AD23">
        <v>34.4</v>
      </c>
      <c r="AE23">
        <v>8.26</v>
      </c>
      <c r="AF23" s="4">
        <f t="shared" si="4"/>
        <v>7.0477815699658706</v>
      </c>
      <c r="AG23" s="4">
        <f t="shared" si="5"/>
        <v>26.14</v>
      </c>
      <c r="AH23" s="4">
        <f t="shared" si="6"/>
        <v>22.303754266211605</v>
      </c>
      <c r="AI23">
        <v>14.5</v>
      </c>
      <c r="AJ23" s="4">
        <f t="shared" si="7"/>
        <v>12.372013651877133</v>
      </c>
      <c r="AK23">
        <v>29</v>
      </c>
      <c r="AL23" s="4">
        <f t="shared" si="16"/>
        <v>24.744027303754265</v>
      </c>
      <c r="AM23">
        <v>2.3199999999999998</v>
      </c>
      <c r="AN23" s="4">
        <f t="shared" si="9"/>
        <v>1.9795221843003412</v>
      </c>
      <c r="AO23">
        <v>9.99</v>
      </c>
      <c r="AP23" s="4">
        <f t="shared" si="10"/>
        <v>8.5238907849829353</v>
      </c>
      <c r="AR23" s="4"/>
      <c r="AS23">
        <v>9.31</v>
      </c>
      <c r="AT23" s="4">
        <f t="shared" si="12"/>
        <v>7.9436860068259385</v>
      </c>
      <c r="AU23">
        <v>2.86</v>
      </c>
      <c r="AV23">
        <v>22.8</v>
      </c>
      <c r="AW23">
        <v>2.69</v>
      </c>
      <c r="AX23">
        <f t="shared" si="13"/>
        <v>28.35</v>
      </c>
      <c r="AY23">
        <v>0.42</v>
      </c>
      <c r="AZ23">
        <v>0.23</v>
      </c>
      <c r="BA23">
        <v>10.1</v>
      </c>
      <c r="BB23">
        <v>0.433</v>
      </c>
      <c r="BC23">
        <v>1.99</v>
      </c>
      <c r="BD23">
        <f t="shared" si="14"/>
        <v>1.5569999999999999</v>
      </c>
      <c r="BE23" s="4">
        <f t="shared" si="15"/>
        <v>84.584158415841586</v>
      </c>
    </row>
    <row r="24" spans="1:57" x14ac:dyDescent="0.25">
      <c r="A24">
        <v>422</v>
      </c>
      <c r="B24">
        <v>18</v>
      </c>
      <c r="C24">
        <v>2</v>
      </c>
      <c r="D24" t="s">
        <v>8</v>
      </c>
      <c r="E24" t="s">
        <v>39</v>
      </c>
      <c r="F24" t="s">
        <v>101</v>
      </c>
      <c r="G24">
        <v>95</v>
      </c>
      <c r="H24">
        <v>807</v>
      </c>
      <c r="I24">
        <v>751</v>
      </c>
      <c r="J24">
        <v>771</v>
      </c>
      <c r="K24">
        <v>825</v>
      </c>
      <c r="L24">
        <v>879</v>
      </c>
      <c r="M24" s="3">
        <f t="shared" si="0"/>
        <v>22.304832713754646</v>
      </c>
      <c r="W24">
        <f>6*58</f>
        <v>348</v>
      </c>
      <c r="X24">
        <f t="shared" si="1"/>
        <v>395.90443686006824</v>
      </c>
      <c r="Y24">
        <v>10.5</v>
      </c>
      <c r="Z24">
        <v>11.3</v>
      </c>
      <c r="AA24">
        <v>9.41</v>
      </c>
      <c r="AB24">
        <f t="shared" si="2"/>
        <v>31.21</v>
      </c>
      <c r="AC24" s="4">
        <f t="shared" si="3"/>
        <v>35.506257110352671</v>
      </c>
      <c r="AD24">
        <v>30.2</v>
      </c>
      <c r="AE24">
        <v>5.65</v>
      </c>
      <c r="AF24" s="4">
        <f t="shared" si="4"/>
        <v>6.427758816837315</v>
      </c>
      <c r="AG24" s="4">
        <f t="shared" si="5"/>
        <v>24.549999999999997</v>
      </c>
      <c r="AH24" s="4">
        <f t="shared" si="6"/>
        <v>27.929465301478949</v>
      </c>
      <c r="AI24">
        <v>17</v>
      </c>
      <c r="AJ24" s="4">
        <f t="shared" si="7"/>
        <v>19.340159271899886</v>
      </c>
      <c r="AK24">
        <v>16.8</v>
      </c>
      <c r="AL24" s="4">
        <f t="shared" si="16"/>
        <v>19.112627986348123</v>
      </c>
      <c r="AM24">
        <v>1.61</v>
      </c>
      <c r="AN24" s="4">
        <f t="shared" si="9"/>
        <v>1.8316268486916951</v>
      </c>
      <c r="AO24">
        <v>6.58</v>
      </c>
      <c r="AP24" s="4">
        <f t="shared" si="10"/>
        <v>7.4857792946530148</v>
      </c>
      <c r="AQ24">
        <v>23.5</v>
      </c>
      <c r="AR24" s="4">
        <f t="shared" ref="AR24:AR40" si="17">AQ24*1000/$L24</f>
        <v>26.734926052332195</v>
      </c>
      <c r="AS24">
        <v>9.76</v>
      </c>
      <c r="AT24" s="4">
        <f t="shared" si="12"/>
        <v>11.103526734926053</v>
      </c>
      <c r="AU24">
        <v>2.23</v>
      </c>
      <c r="AV24">
        <v>20.100000000000001</v>
      </c>
      <c r="AW24">
        <v>2.33</v>
      </c>
      <c r="AX24">
        <f t="shared" si="13"/>
        <v>24.660000000000004</v>
      </c>
      <c r="AY24">
        <v>0.32</v>
      </c>
      <c r="AZ24">
        <v>0.22</v>
      </c>
      <c r="BA24">
        <v>8.6300000000000008</v>
      </c>
      <c r="BB24">
        <v>0.438</v>
      </c>
      <c r="BC24">
        <v>1.74</v>
      </c>
      <c r="BD24">
        <f t="shared" si="14"/>
        <v>1.302</v>
      </c>
      <c r="BE24" s="4">
        <f t="shared" si="15"/>
        <v>84.913093858632678</v>
      </c>
    </row>
    <row r="25" spans="1:57" x14ac:dyDescent="0.25">
      <c r="A25">
        <v>423</v>
      </c>
      <c r="B25">
        <v>18</v>
      </c>
      <c r="C25">
        <v>2</v>
      </c>
      <c r="D25" t="s">
        <v>6</v>
      </c>
      <c r="E25" t="s">
        <v>39</v>
      </c>
      <c r="F25" t="s">
        <v>32</v>
      </c>
      <c r="G25">
        <v>95</v>
      </c>
      <c r="H25">
        <v>845</v>
      </c>
      <c r="I25">
        <v>792</v>
      </c>
      <c r="J25">
        <v>825</v>
      </c>
      <c r="K25">
        <v>885</v>
      </c>
      <c r="L25">
        <v>899</v>
      </c>
      <c r="M25" s="3">
        <f t="shared" si="0"/>
        <v>15.976331360946746</v>
      </c>
      <c r="W25">
        <f>6*64</f>
        <v>384</v>
      </c>
      <c r="X25">
        <f t="shared" si="1"/>
        <v>427.14126807563957</v>
      </c>
      <c r="Y25">
        <v>13.3</v>
      </c>
      <c r="Z25">
        <v>10.9</v>
      </c>
      <c r="AA25">
        <v>10.199999999999999</v>
      </c>
      <c r="AB25">
        <f t="shared" si="2"/>
        <v>34.400000000000006</v>
      </c>
      <c r="AC25" s="4">
        <f t="shared" si="3"/>
        <v>38.264738598442719</v>
      </c>
      <c r="AD25">
        <v>22.7</v>
      </c>
      <c r="AE25">
        <v>7.8</v>
      </c>
      <c r="AF25" s="4">
        <f t="shared" si="4"/>
        <v>8.6763070077864288</v>
      </c>
      <c r="AG25" s="4">
        <f t="shared" si="5"/>
        <v>14.899999999999999</v>
      </c>
      <c r="AH25" s="4">
        <f t="shared" si="6"/>
        <v>16.573971078976637</v>
      </c>
      <c r="AI25">
        <v>13.6</v>
      </c>
      <c r="AJ25" s="4">
        <f t="shared" si="7"/>
        <v>15.127919911012237</v>
      </c>
      <c r="AK25">
        <v>19.399999999999999</v>
      </c>
      <c r="AL25" s="4">
        <f t="shared" si="16"/>
        <v>21.579532814238043</v>
      </c>
      <c r="AM25">
        <v>1.05</v>
      </c>
      <c r="AN25" s="4">
        <f t="shared" si="9"/>
        <v>1.167964404894327</v>
      </c>
      <c r="AO25">
        <v>7.63</v>
      </c>
      <c r="AP25" s="4">
        <f t="shared" si="10"/>
        <v>8.4872080088987758</v>
      </c>
      <c r="AQ25">
        <v>25.7</v>
      </c>
      <c r="AR25" s="4">
        <f t="shared" si="17"/>
        <v>28.587319243604004</v>
      </c>
      <c r="AS25">
        <v>9.51</v>
      </c>
      <c r="AT25" s="4">
        <f t="shared" si="12"/>
        <v>10.578420467185762</v>
      </c>
      <c r="AU25">
        <v>2.7</v>
      </c>
      <c r="AV25">
        <v>23.5</v>
      </c>
      <c r="AW25">
        <v>2.61</v>
      </c>
      <c r="AX25">
        <f t="shared" si="13"/>
        <v>28.81</v>
      </c>
      <c r="AY25">
        <v>0.38</v>
      </c>
      <c r="AZ25">
        <v>0.28999999999999998</v>
      </c>
      <c r="BA25">
        <v>10.3</v>
      </c>
      <c r="BB25">
        <v>0.434</v>
      </c>
      <c r="BC25">
        <v>2</v>
      </c>
      <c r="BD25">
        <f t="shared" si="14"/>
        <v>1.5660000000000001</v>
      </c>
      <c r="BE25" s="4">
        <f t="shared" si="15"/>
        <v>84.796116504854353</v>
      </c>
    </row>
    <row r="26" spans="1:57" x14ac:dyDescent="0.25">
      <c r="A26">
        <v>424</v>
      </c>
      <c r="B26">
        <v>18</v>
      </c>
      <c r="C26">
        <v>2</v>
      </c>
      <c r="D26" t="s">
        <v>12</v>
      </c>
      <c r="E26" t="s">
        <v>39</v>
      </c>
      <c r="F26" t="s">
        <v>100</v>
      </c>
      <c r="G26">
        <v>95</v>
      </c>
      <c r="H26">
        <v>709</v>
      </c>
      <c r="I26">
        <v>653</v>
      </c>
      <c r="J26">
        <v>664</v>
      </c>
      <c r="K26">
        <v>680</v>
      </c>
      <c r="L26">
        <v>658</v>
      </c>
      <c r="M26" s="3">
        <f t="shared" si="0"/>
        <v>-17.983074753173483</v>
      </c>
      <c r="W26">
        <f>6*52</f>
        <v>312</v>
      </c>
      <c r="X26">
        <f t="shared" si="1"/>
        <v>474.16413373860183</v>
      </c>
      <c r="Y26">
        <v>6.55</v>
      </c>
      <c r="Z26">
        <v>6.14</v>
      </c>
      <c r="AA26">
        <v>6.06</v>
      </c>
      <c r="AB26">
        <f t="shared" si="2"/>
        <v>18.75</v>
      </c>
      <c r="AC26" s="4">
        <f t="shared" si="3"/>
        <v>28.495440729483281</v>
      </c>
      <c r="AD26">
        <v>35.6</v>
      </c>
      <c r="AE26">
        <v>6.1</v>
      </c>
      <c r="AF26" s="4">
        <f t="shared" si="4"/>
        <v>9.2705167173252274</v>
      </c>
      <c r="AG26" s="4">
        <f t="shared" si="5"/>
        <v>29.5</v>
      </c>
      <c r="AH26" s="4">
        <f t="shared" si="6"/>
        <v>44.832826747720368</v>
      </c>
      <c r="AI26">
        <v>9.6</v>
      </c>
      <c r="AJ26" s="4">
        <f t="shared" si="7"/>
        <v>14.589665653495441</v>
      </c>
      <c r="AK26">
        <v>16.2</v>
      </c>
      <c r="AL26" s="4">
        <f t="shared" si="16"/>
        <v>24.620060790273556</v>
      </c>
      <c r="AM26">
        <v>0.96</v>
      </c>
      <c r="AN26" s="4">
        <f t="shared" si="9"/>
        <v>1.4589665653495441</v>
      </c>
      <c r="AO26">
        <v>4.8099999999999996</v>
      </c>
      <c r="AP26" s="4">
        <f t="shared" si="10"/>
        <v>7.3100303951367778</v>
      </c>
      <c r="AQ26">
        <v>19.2</v>
      </c>
      <c r="AR26" s="4">
        <f t="shared" si="17"/>
        <v>29.179331306990882</v>
      </c>
      <c r="AS26">
        <v>8.2100000000000009</v>
      </c>
      <c r="AT26" s="4">
        <f t="shared" si="12"/>
        <v>12.477203647416413</v>
      </c>
      <c r="AU26">
        <v>2.38</v>
      </c>
      <c r="AV26">
        <v>24.4</v>
      </c>
      <c r="AW26">
        <v>2.57</v>
      </c>
      <c r="AX26">
        <f t="shared" si="13"/>
        <v>29.349999999999998</v>
      </c>
      <c r="AY26">
        <v>0.41</v>
      </c>
      <c r="AZ26">
        <v>0.24</v>
      </c>
      <c r="BA26">
        <v>10.7</v>
      </c>
      <c r="BB26">
        <v>0.45600000000000002</v>
      </c>
      <c r="BC26">
        <v>2.08</v>
      </c>
      <c r="BD26">
        <f t="shared" si="14"/>
        <v>1.6240000000000001</v>
      </c>
      <c r="BE26" s="4">
        <f t="shared" si="15"/>
        <v>84.822429906542055</v>
      </c>
    </row>
    <row r="27" spans="1:57" x14ac:dyDescent="0.25">
      <c r="A27">
        <v>425</v>
      </c>
      <c r="B27">
        <v>18</v>
      </c>
      <c r="C27">
        <v>2</v>
      </c>
      <c r="D27" t="s">
        <v>4</v>
      </c>
      <c r="E27" t="s">
        <v>39</v>
      </c>
      <c r="F27" t="s">
        <v>101</v>
      </c>
      <c r="G27">
        <v>96</v>
      </c>
      <c r="H27">
        <v>916</v>
      </c>
      <c r="I27">
        <v>868</v>
      </c>
      <c r="J27">
        <v>902</v>
      </c>
      <c r="K27">
        <v>942</v>
      </c>
      <c r="L27">
        <v>920</v>
      </c>
      <c r="M27" s="3">
        <f t="shared" si="0"/>
        <v>1.0917030567685591</v>
      </c>
      <c r="W27">
        <f>6*59</f>
        <v>354</v>
      </c>
      <c r="X27">
        <f t="shared" si="1"/>
        <v>384.78260869565219</v>
      </c>
      <c r="Y27">
        <v>11.9</v>
      </c>
      <c r="Z27">
        <v>10.6</v>
      </c>
      <c r="AA27">
        <v>8.14</v>
      </c>
      <c r="AB27">
        <f t="shared" si="2"/>
        <v>30.64</v>
      </c>
      <c r="AC27" s="4">
        <f t="shared" si="3"/>
        <v>33.304347826086953</v>
      </c>
      <c r="AF27" s="4"/>
      <c r="AG27" s="4"/>
      <c r="AH27" s="4"/>
      <c r="AJ27" s="4"/>
      <c r="AK27">
        <v>26.6</v>
      </c>
      <c r="AL27" s="4">
        <f t="shared" si="16"/>
        <v>28.913043478260871</v>
      </c>
      <c r="AM27">
        <v>1.71</v>
      </c>
      <c r="AN27" s="4">
        <f t="shared" si="9"/>
        <v>1.8586956521739131</v>
      </c>
      <c r="AO27">
        <v>6.87</v>
      </c>
      <c r="AP27" s="4">
        <f t="shared" si="10"/>
        <v>7.4673913043478262</v>
      </c>
      <c r="AQ27">
        <v>27</v>
      </c>
      <c r="AR27" s="4">
        <f t="shared" si="17"/>
        <v>29.347826086956523</v>
      </c>
      <c r="AS27">
        <v>10.199999999999999</v>
      </c>
      <c r="AT27" s="4">
        <f t="shared" si="12"/>
        <v>11.086956521739131</v>
      </c>
      <c r="AU27">
        <v>2.33</v>
      </c>
      <c r="AV27">
        <v>22</v>
      </c>
      <c r="AW27">
        <v>2.46</v>
      </c>
      <c r="AX27">
        <f t="shared" si="13"/>
        <v>26.79</v>
      </c>
      <c r="AY27">
        <v>0.4</v>
      </c>
      <c r="AZ27">
        <v>0.22</v>
      </c>
      <c r="BA27">
        <v>9.6300000000000008</v>
      </c>
      <c r="BB27">
        <v>0.43</v>
      </c>
      <c r="BC27">
        <v>1.9</v>
      </c>
      <c r="BD27">
        <f t="shared" si="14"/>
        <v>1.47</v>
      </c>
      <c r="BE27" s="4">
        <f t="shared" si="15"/>
        <v>84.73520249221184</v>
      </c>
    </row>
    <row r="28" spans="1:57" x14ac:dyDescent="0.25">
      <c r="A28">
        <v>426</v>
      </c>
      <c r="B28">
        <v>18</v>
      </c>
      <c r="C28">
        <v>2</v>
      </c>
      <c r="D28" t="s">
        <v>3</v>
      </c>
      <c r="E28" t="s">
        <v>39</v>
      </c>
      <c r="F28" t="s">
        <v>32</v>
      </c>
      <c r="G28">
        <v>96</v>
      </c>
      <c r="H28">
        <v>932</v>
      </c>
      <c r="I28">
        <v>894</v>
      </c>
      <c r="J28">
        <v>923</v>
      </c>
      <c r="K28">
        <v>967</v>
      </c>
      <c r="L28">
        <v>1003</v>
      </c>
      <c r="M28" s="3">
        <f t="shared" si="0"/>
        <v>19.045064377682404</v>
      </c>
      <c r="W28">
        <f>6*56</f>
        <v>336</v>
      </c>
      <c r="X28">
        <f t="shared" si="1"/>
        <v>334.99501495513459</v>
      </c>
      <c r="Y28">
        <v>11.9</v>
      </c>
      <c r="Z28">
        <v>12.1</v>
      </c>
      <c r="AA28">
        <v>9.8000000000000007</v>
      </c>
      <c r="AB28">
        <f t="shared" si="2"/>
        <v>33.799999999999997</v>
      </c>
      <c r="AC28" s="4">
        <f t="shared" si="3"/>
        <v>33.698903290129614</v>
      </c>
      <c r="AD28">
        <v>28.2</v>
      </c>
      <c r="AE28">
        <v>6.6</v>
      </c>
      <c r="AF28" s="4">
        <f t="shared" ref="AF28:AF33" si="18">AE28*1000/$L28</f>
        <v>6.5802592223330008</v>
      </c>
      <c r="AG28" s="4">
        <f t="shared" ref="AG28:AG33" si="19">AD28-AE28</f>
        <v>21.6</v>
      </c>
      <c r="AH28" s="4">
        <f t="shared" ref="AH28:AH33" si="20">AG28*1000/$L28</f>
        <v>21.535393818544367</v>
      </c>
      <c r="AI28">
        <v>12.9</v>
      </c>
      <c r="AJ28" s="4">
        <f t="shared" ref="AJ28:AJ33" si="21">AI28*1000/$L28</f>
        <v>12.861415752741774</v>
      </c>
      <c r="AK28">
        <v>19.399999999999999</v>
      </c>
      <c r="AL28" s="4">
        <f t="shared" si="16"/>
        <v>19.3419740777667</v>
      </c>
      <c r="AM28">
        <v>1.7</v>
      </c>
      <c r="AN28" s="4">
        <f t="shared" si="9"/>
        <v>1.6949152542372881</v>
      </c>
      <c r="AO28">
        <v>7.55</v>
      </c>
      <c r="AP28" s="4">
        <f t="shared" si="10"/>
        <v>7.5274177467597205</v>
      </c>
      <c r="AQ28">
        <v>20.8</v>
      </c>
      <c r="AR28" s="4">
        <f t="shared" si="17"/>
        <v>20.737786640079761</v>
      </c>
      <c r="AS28">
        <v>9.51</v>
      </c>
      <c r="AT28" s="4">
        <f t="shared" si="12"/>
        <v>9.4815553339980063</v>
      </c>
      <c r="AU28">
        <v>2.44</v>
      </c>
      <c r="AV28">
        <v>23.1</v>
      </c>
      <c r="AW28">
        <v>2.59</v>
      </c>
      <c r="AX28">
        <f t="shared" si="13"/>
        <v>28.130000000000003</v>
      </c>
      <c r="AY28">
        <v>0.36</v>
      </c>
      <c r="AZ28">
        <v>0.28000000000000003</v>
      </c>
      <c r="BA28">
        <v>10.1</v>
      </c>
      <c r="BB28">
        <v>0.46500000000000002</v>
      </c>
      <c r="BC28">
        <v>1.94</v>
      </c>
      <c r="BD28">
        <f t="shared" si="14"/>
        <v>1.4749999999999999</v>
      </c>
      <c r="BE28" s="4">
        <f t="shared" si="15"/>
        <v>85.396039603960389</v>
      </c>
    </row>
    <row r="29" spans="1:57" x14ac:dyDescent="0.25">
      <c r="A29">
        <v>427</v>
      </c>
      <c r="B29">
        <v>18</v>
      </c>
      <c r="C29">
        <v>2</v>
      </c>
      <c r="D29" t="s">
        <v>15</v>
      </c>
      <c r="E29" t="s">
        <v>39</v>
      </c>
      <c r="F29" t="s">
        <v>100</v>
      </c>
      <c r="G29">
        <v>96</v>
      </c>
      <c r="H29">
        <v>991</v>
      </c>
      <c r="I29">
        <v>969</v>
      </c>
      <c r="J29">
        <v>976</v>
      </c>
      <c r="K29">
        <v>1023</v>
      </c>
      <c r="L29">
        <v>1077</v>
      </c>
      <c r="M29" s="3">
        <f t="shared" si="0"/>
        <v>21.695257315842582</v>
      </c>
      <c r="W29">
        <f>6*50</f>
        <v>300</v>
      </c>
      <c r="X29">
        <f t="shared" si="1"/>
        <v>278.55153203342616</v>
      </c>
      <c r="Y29">
        <v>10.7</v>
      </c>
      <c r="Z29">
        <v>11.9</v>
      </c>
      <c r="AA29">
        <v>8.49</v>
      </c>
      <c r="AB29">
        <f t="shared" si="2"/>
        <v>31.090000000000003</v>
      </c>
      <c r="AC29" s="4">
        <f t="shared" si="3"/>
        <v>28.867223769730735</v>
      </c>
      <c r="AD29">
        <v>25.3</v>
      </c>
      <c r="AE29">
        <v>7</v>
      </c>
      <c r="AF29" s="4">
        <f t="shared" si="18"/>
        <v>6.4995357474466111</v>
      </c>
      <c r="AG29" s="4">
        <f t="shared" si="19"/>
        <v>18.3</v>
      </c>
      <c r="AH29" s="4">
        <f t="shared" si="20"/>
        <v>16.991643454038996</v>
      </c>
      <c r="AI29">
        <v>21.6</v>
      </c>
      <c r="AJ29" s="4">
        <f t="shared" si="21"/>
        <v>20.055710306406684</v>
      </c>
      <c r="AK29">
        <v>27.2</v>
      </c>
      <c r="AL29" s="4">
        <f t="shared" si="16"/>
        <v>25.255338904363974</v>
      </c>
      <c r="AM29">
        <v>1.9</v>
      </c>
      <c r="AN29" s="4">
        <f t="shared" si="9"/>
        <v>1.7641597028783658</v>
      </c>
      <c r="AO29">
        <v>7.96</v>
      </c>
      <c r="AP29" s="4">
        <f t="shared" si="10"/>
        <v>7.3909006499535748</v>
      </c>
      <c r="AQ29">
        <v>25.3</v>
      </c>
      <c r="AR29" s="4">
        <f t="shared" si="17"/>
        <v>23.491179201485608</v>
      </c>
      <c r="AS29">
        <v>9.7200000000000006</v>
      </c>
      <c r="AT29" s="4">
        <f t="shared" si="12"/>
        <v>9.0250696378830089</v>
      </c>
      <c r="AU29">
        <v>2.31</v>
      </c>
      <c r="AV29">
        <v>22.9</v>
      </c>
      <c r="AW29">
        <v>2.58</v>
      </c>
      <c r="AX29">
        <f t="shared" si="13"/>
        <v>27.79</v>
      </c>
      <c r="AY29">
        <v>0.38</v>
      </c>
      <c r="AZ29">
        <v>0.21</v>
      </c>
      <c r="BA29">
        <v>10.1</v>
      </c>
      <c r="BB29">
        <v>0.433</v>
      </c>
      <c r="BC29">
        <v>1.93</v>
      </c>
      <c r="BD29">
        <f t="shared" si="14"/>
        <v>1.4969999999999999</v>
      </c>
      <c r="BE29" s="4">
        <f t="shared" si="15"/>
        <v>85.178217821782169</v>
      </c>
    </row>
    <row r="30" spans="1:57" x14ac:dyDescent="0.25">
      <c r="A30">
        <v>428</v>
      </c>
      <c r="B30">
        <v>18</v>
      </c>
      <c r="C30">
        <v>2</v>
      </c>
      <c r="D30" t="s">
        <v>9</v>
      </c>
      <c r="E30" t="s">
        <v>39</v>
      </c>
      <c r="F30" t="s">
        <v>101</v>
      </c>
      <c r="G30">
        <v>97</v>
      </c>
      <c r="H30">
        <v>992</v>
      </c>
      <c r="I30">
        <v>960</v>
      </c>
      <c r="J30">
        <v>996</v>
      </c>
      <c r="K30">
        <v>1025</v>
      </c>
      <c r="L30">
        <v>1044</v>
      </c>
      <c r="M30" s="3">
        <f t="shared" si="0"/>
        <v>13.10483870967742</v>
      </c>
      <c r="W30">
        <f>6*68</f>
        <v>408</v>
      </c>
      <c r="X30">
        <f t="shared" si="1"/>
        <v>390.80459770114942</v>
      </c>
      <c r="AC30" s="4"/>
      <c r="AD30">
        <v>13.3</v>
      </c>
      <c r="AE30">
        <v>9.6</v>
      </c>
      <c r="AF30" s="4">
        <f t="shared" si="18"/>
        <v>9.1954022988505741</v>
      </c>
      <c r="AG30" s="4">
        <f t="shared" si="19"/>
        <v>3.7000000000000011</v>
      </c>
      <c r="AH30" s="4">
        <f t="shared" si="20"/>
        <v>3.5440613026819934</v>
      </c>
      <c r="AI30">
        <v>19.7</v>
      </c>
      <c r="AJ30" s="4">
        <f t="shared" si="21"/>
        <v>18.869731800766285</v>
      </c>
      <c r="AK30">
        <v>24.4</v>
      </c>
      <c r="AL30" s="4">
        <f t="shared" si="16"/>
        <v>23.371647509578544</v>
      </c>
      <c r="AM30">
        <v>1.7</v>
      </c>
      <c r="AN30" s="4">
        <f t="shared" si="9"/>
        <v>1.6283524904214559</v>
      </c>
      <c r="AO30">
        <v>9.2100000000000009</v>
      </c>
      <c r="AP30" s="4">
        <f t="shared" si="10"/>
        <v>8.8218390804597693</v>
      </c>
      <c r="AQ30">
        <v>30.2</v>
      </c>
      <c r="AR30" s="4">
        <f t="shared" si="17"/>
        <v>28.927203065134101</v>
      </c>
      <c r="AS30">
        <v>8.48</v>
      </c>
      <c r="AT30" s="4">
        <f t="shared" si="12"/>
        <v>8.1226053639846736</v>
      </c>
      <c r="AU30">
        <v>3.21</v>
      </c>
      <c r="AV30">
        <v>25.4</v>
      </c>
      <c r="AW30">
        <v>2.74</v>
      </c>
      <c r="AX30">
        <f t="shared" si="13"/>
        <v>31.35</v>
      </c>
      <c r="AY30">
        <v>0.36</v>
      </c>
      <c r="AZ30">
        <v>0.25</v>
      </c>
      <c r="BA30">
        <v>11.3</v>
      </c>
      <c r="BB30">
        <v>0.439</v>
      </c>
      <c r="BC30">
        <v>2.13</v>
      </c>
      <c r="BD30">
        <f t="shared" si="14"/>
        <v>1.6909999999999998</v>
      </c>
      <c r="BE30" s="4">
        <f t="shared" si="15"/>
        <v>85.035398230088504</v>
      </c>
    </row>
    <row r="31" spans="1:57" x14ac:dyDescent="0.25">
      <c r="A31">
        <v>429</v>
      </c>
      <c r="B31">
        <v>18</v>
      </c>
      <c r="C31">
        <v>2</v>
      </c>
      <c r="D31" t="s">
        <v>11</v>
      </c>
      <c r="E31" t="s">
        <v>39</v>
      </c>
      <c r="F31" t="s">
        <v>32</v>
      </c>
      <c r="G31">
        <v>97</v>
      </c>
      <c r="L31">
        <v>948</v>
      </c>
      <c r="M31" s="3"/>
      <c r="W31">
        <f>6*51</f>
        <v>306</v>
      </c>
      <c r="X31">
        <f t="shared" si="1"/>
        <v>322.78481012658227</v>
      </c>
      <c r="Y31">
        <v>12.2</v>
      </c>
      <c r="Z31">
        <v>12</v>
      </c>
      <c r="AA31">
        <v>7.2</v>
      </c>
      <c r="AB31">
        <f t="shared" ref="AB31:AB40" si="22">SUM(Y31:AA31)</f>
        <v>31.4</v>
      </c>
      <c r="AC31" s="4">
        <f t="shared" ref="AC31:AC40" si="23">AB31*1000/$L31</f>
        <v>33.122362869198312</v>
      </c>
      <c r="AD31">
        <v>24.6</v>
      </c>
      <c r="AE31">
        <v>6</v>
      </c>
      <c r="AF31" s="4">
        <f t="shared" si="18"/>
        <v>6.3291139240506329</v>
      </c>
      <c r="AG31" s="4">
        <f t="shared" si="19"/>
        <v>18.600000000000001</v>
      </c>
      <c r="AH31" s="4">
        <f t="shared" si="20"/>
        <v>19.620253164556964</v>
      </c>
      <c r="AI31">
        <v>15.3</v>
      </c>
      <c r="AJ31" s="4">
        <f t="shared" si="21"/>
        <v>16.139240506329113</v>
      </c>
      <c r="AK31">
        <v>20.8</v>
      </c>
      <c r="AL31" s="4">
        <f t="shared" si="16"/>
        <v>21.940928270042193</v>
      </c>
      <c r="AM31">
        <v>1.39</v>
      </c>
      <c r="AN31" s="4">
        <f t="shared" si="9"/>
        <v>1.4662447257383966</v>
      </c>
      <c r="AO31">
        <v>6.86</v>
      </c>
      <c r="AP31" s="4">
        <f t="shared" si="10"/>
        <v>7.2362869198312234</v>
      </c>
      <c r="AQ31">
        <v>18.3</v>
      </c>
      <c r="AR31" s="4">
        <f t="shared" si="17"/>
        <v>19.303797468354432</v>
      </c>
      <c r="AS31">
        <v>10.6</v>
      </c>
      <c r="AT31" s="4">
        <f t="shared" si="12"/>
        <v>11.181434599156118</v>
      </c>
      <c r="AU31">
        <v>2.4300000000000002</v>
      </c>
      <c r="AV31">
        <v>22.9</v>
      </c>
      <c r="AW31">
        <v>2.37</v>
      </c>
      <c r="AX31">
        <f t="shared" si="13"/>
        <v>27.7</v>
      </c>
      <c r="AY31">
        <v>0.38</v>
      </c>
      <c r="AZ31">
        <v>0.22</v>
      </c>
      <c r="BA31">
        <v>10.1</v>
      </c>
      <c r="BB31">
        <v>0.44</v>
      </c>
      <c r="BC31">
        <v>1.95</v>
      </c>
      <c r="BD31">
        <f t="shared" si="14"/>
        <v>1.51</v>
      </c>
      <c r="BE31" s="4">
        <f t="shared" si="15"/>
        <v>85.049504950495049</v>
      </c>
    </row>
    <row r="32" spans="1:57" x14ac:dyDescent="0.25">
      <c r="A32">
        <v>430</v>
      </c>
      <c r="B32">
        <v>18</v>
      </c>
      <c r="C32">
        <v>2</v>
      </c>
      <c r="D32" t="s">
        <v>104</v>
      </c>
      <c r="E32" t="s">
        <v>39</v>
      </c>
      <c r="F32" t="s">
        <v>100</v>
      </c>
      <c r="G32">
        <v>97</v>
      </c>
      <c r="H32">
        <v>993</v>
      </c>
      <c r="I32">
        <v>941</v>
      </c>
      <c r="J32">
        <v>975</v>
      </c>
      <c r="K32">
        <v>1015</v>
      </c>
      <c r="L32">
        <v>1068</v>
      </c>
      <c r="M32" s="3">
        <f t="shared" ref="M32:M40" si="24">(L32-H32)*1000/H32/4</f>
        <v>18.882175226586103</v>
      </c>
      <c r="W32">
        <f>6*66</f>
        <v>396</v>
      </c>
      <c r="X32">
        <f t="shared" si="1"/>
        <v>370.7865168539326</v>
      </c>
      <c r="Y32">
        <v>15.5</v>
      </c>
      <c r="Z32">
        <v>15.7</v>
      </c>
      <c r="AA32">
        <v>11.9</v>
      </c>
      <c r="AB32">
        <f t="shared" si="22"/>
        <v>43.1</v>
      </c>
      <c r="AC32" s="4">
        <f t="shared" si="23"/>
        <v>40.355805243445694</v>
      </c>
      <c r="AD32">
        <v>17.399999999999999</v>
      </c>
      <c r="AE32">
        <v>6.5</v>
      </c>
      <c r="AF32" s="4">
        <f t="shared" si="18"/>
        <v>6.0861423220973787</v>
      </c>
      <c r="AG32" s="4">
        <f t="shared" si="19"/>
        <v>10.899999999999999</v>
      </c>
      <c r="AH32" s="4">
        <f t="shared" si="20"/>
        <v>10.205992509363295</v>
      </c>
      <c r="AI32">
        <v>22.8</v>
      </c>
      <c r="AJ32" s="4">
        <f t="shared" si="21"/>
        <v>21.348314606741575</v>
      </c>
      <c r="AK32">
        <v>23.8</v>
      </c>
      <c r="AL32" s="4">
        <f t="shared" si="16"/>
        <v>22.284644194756556</v>
      </c>
      <c r="AM32">
        <v>1.5</v>
      </c>
      <c r="AN32" s="4">
        <f t="shared" si="9"/>
        <v>1.404494382022472</v>
      </c>
      <c r="AO32">
        <v>7.75</v>
      </c>
      <c r="AP32" s="4">
        <f t="shared" si="10"/>
        <v>7.2565543071161045</v>
      </c>
      <c r="AQ32">
        <v>25.1</v>
      </c>
      <c r="AR32" s="4">
        <f t="shared" si="17"/>
        <v>23.50187265917603</v>
      </c>
      <c r="AS32">
        <v>10.3</v>
      </c>
      <c r="AT32" s="4">
        <f t="shared" si="12"/>
        <v>9.6441947565543078</v>
      </c>
      <c r="AU32">
        <v>2.75</v>
      </c>
      <c r="AV32">
        <v>22.6</v>
      </c>
      <c r="AW32">
        <v>2.4500000000000002</v>
      </c>
      <c r="AX32">
        <f t="shared" si="13"/>
        <v>27.8</v>
      </c>
      <c r="AY32">
        <v>0.39</v>
      </c>
      <c r="AZ32">
        <v>0.21</v>
      </c>
      <c r="BA32">
        <v>9.6</v>
      </c>
      <c r="BB32">
        <v>0.42799999999999999</v>
      </c>
      <c r="BC32">
        <v>1.9</v>
      </c>
      <c r="BD32">
        <f t="shared" si="14"/>
        <v>1.472</v>
      </c>
      <c r="BE32" s="4">
        <f t="shared" si="15"/>
        <v>84.666666666666671</v>
      </c>
    </row>
    <row r="33" spans="1:57" x14ac:dyDescent="0.25">
      <c r="A33">
        <v>431</v>
      </c>
      <c r="B33">
        <v>18</v>
      </c>
      <c r="C33">
        <v>2</v>
      </c>
      <c r="D33" t="s">
        <v>66</v>
      </c>
      <c r="E33" t="s">
        <v>39</v>
      </c>
      <c r="F33" t="s">
        <v>101</v>
      </c>
      <c r="G33">
        <v>98</v>
      </c>
      <c r="H33">
        <v>1194</v>
      </c>
      <c r="I33">
        <v>1156</v>
      </c>
      <c r="J33">
        <v>1195</v>
      </c>
      <c r="K33">
        <v>1238</v>
      </c>
      <c r="L33">
        <v>1295</v>
      </c>
      <c r="M33" s="3">
        <f t="shared" si="24"/>
        <v>21.147403685092126</v>
      </c>
      <c r="W33">
        <f>6*69</f>
        <v>414</v>
      </c>
      <c r="X33">
        <f t="shared" si="1"/>
        <v>319.6911196911197</v>
      </c>
      <c r="Y33">
        <v>20.100000000000001</v>
      </c>
      <c r="Z33">
        <v>15.4</v>
      </c>
      <c r="AA33">
        <v>14.8</v>
      </c>
      <c r="AB33">
        <f t="shared" si="22"/>
        <v>50.3</v>
      </c>
      <c r="AC33" s="4">
        <f t="shared" si="23"/>
        <v>38.841698841698843</v>
      </c>
      <c r="AD33">
        <v>15.5</v>
      </c>
      <c r="AE33">
        <v>9.73</v>
      </c>
      <c r="AF33" s="4">
        <f t="shared" si="18"/>
        <v>7.5135135135135132</v>
      </c>
      <c r="AG33" s="4">
        <f t="shared" si="19"/>
        <v>5.77</v>
      </c>
      <c r="AH33" s="4">
        <f t="shared" si="20"/>
        <v>4.455598455598456</v>
      </c>
      <c r="AI33">
        <v>21.8</v>
      </c>
      <c r="AJ33" s="4">
        <f t="shared" si="21"/>
        <v>16.833976833976834</v>
      </c>
      <c r="AK33">
        <v>31</v>
      </c>
      <c r="AL33" s="4">
        <f t="shared" si="16"/>
        <v>23.938223938223938</v>
      </c>
      <c r="AM33">
        <v>2.5</v>
      </c>
      <c r="AN33" s="4">
        <f t="shared" si="9"/>
        <v>1.9305019305019304</v>
      </c>
      <c r="AO33">
        <v>10.9</v>
      </c>
      <c r="AP33" s="4">
        <f t="shared" si="10"/>
        <v>8.416988416988417</v>
      </c>
      <c r="AQ33">
        <v>30.2</v>
      </c>
      <c r="AR33" s="4">
        <f t="shared" si="17"/>
        <v>23.320463320463322</v>
      </c>
      <c r="AS33">
        <v>15.5</v>
      </c>
      <c r="AT33" s="4">
        <f t="shared" si="12"/>
        <v>11.969111969111969</v>
      </c>
      <c r="AU33">
        <v>3.01</v>
      </c>
      <c r="AV33">
        <v>26.1</v>
      </c>
      <c r="AW33">
        <v>2.89</v>
      </c>
      <c r="AX33">
        <f t="shared" si="13"/>
        <v>32</v>
      </c>
      <c r="AY33">
        <v>0.36</v>
      </c>
      <c r="AZ33">
        <v>0.28000000000000003</v>
      </c>
      <c r="BA33">
        <v>11.5</v>
      </c>
      <c r="BB33">
        <v>0.438</v>
      </c>
      <c r="BC33">
        <v>2.14</v>
      </c>
      <c r="BD33">
        <f t="shared" si="14"/>
        <v>1.7020000000000002</v>
      </c>
      <c r="BE33" s="4">
        <f t="shared" si="15"/>
        <v>85.2</v>
      </c>
    </row>
    <row r="34" spans="1:57" x14ac:dyDescent="0.25">
      <c r="A34">
        <v>432</v>
      </c>
      <c r="B34">
        <v>18</v>
      </c>
      <c r="C34">
        <v>2</v>
      </c>
      <c r="D34" t="s">
        <v>103</v>
      </c>
      <c r="E34" t="s">
        <v>39</v>
      </c>
      <c r="F34" t="s">
        <v>32</v>
      </c>
      <c r="G34">
        <v>98</v>
      </c>
      <c r="H34">
        <v>1312</v>
      </c>
      <c r="I34">
        <v>1253</v>
      </c>
      <c r="J34">
        <v>1287</v>
      </c>
      <c r="K34">
        <v>1385</v>
      </c>
      <c r="L34">
        <v>1375</v>
      </c>
      <c r="M34" s="3">
        <f t="shared" si="24"/>
        <v>12.004573170731707</v>
      </c>
      <c r="W34">
        <f>6*60</f>
        <v>360</v>
      </c>
      <c r="X34">
        <f t="shared" si="1"/>
        <v>261.81818181818181</v>
      </c>
      <c r="Y34">
        <v>15.9</v>
      </c>
      <c r="Z34">
        <v>15.6</v>
      </c>
      <c r="AA34">
        <v>12.6</v>
      </c>
      <c r="AB34">
        <f t="shared" si="22"/>
        <v>44.1</v>
      </c>
      <c r="AC34" s="4">
        <f t="shared" si="23"/>
        <v>32.072727272727271</v>
      </c>
      <c r="AF34" s="4"/>
      <c r="AG34" s="4"/>
      <c r="AH34" s="4"/>
      <c r="AJ34" s="4"/>
      <c r="AK34">
        <v>40.1</v>
      </c>
      <c r="AL34" s="4">
        <f t="shared" si="16"/>
        <v>29.163636363636364</v>
      </c>
      <c r="AM34">
        <v>3</v>
      </c>
      <c r="AN34" s="4">
        <f t="shared" si="9"/>
        <v>2.1818181818181817</v>
      </c>
      <c r="AO34">
        <v>10.1</v>
      </c>
      <c r="AP34" s="4">
        <f t="shared" si="10"/>
        <v>7.3454545454545457</v>
      </c>
      <c r="AQ34">
        <v>34.200000000000003</v>
      </c>
      <c r="AR34" s="4">
        <f t="shared" si="17"/>
        <v>24.872727272727271</v>
      </c>
      <c r="AS34">
        <v>17</v>
      </c>
      <c r="AT34" s="4">
        <f t="shared" si="12"/>
        <v>12.363636363636363</v>
      </c>
      <c r="AU34">
        <v>2.91</v>
      </c>
      <c r="AV34">
        <v>24.4</v>
      </c>
      <c r="AW34">
        <v>2.69</v>
      </c>
      <c r="AX34">
        <f t="shared" si="13"/>
        <v>30</v>
      </c>
      <c r="AY34">
        <v>0.39</v>
      </c>
      <c r="AZ34">
        <v>0.26</v>
      </c>
      <c r="BA34">
        <v>10.8</v>
      </c>
      <c r="BB34">
        <v>0.438</v>
      </c>
      <c r="BC34">
        <v>2.0699999999999998</v>
      </c>
      <c r="BD34">
        <f t="shared" si="14"/>
        <v>1.6319999999999999</v>
      </c>
      <c r="BE34" s="4">
        <f t="shared" si="15"/>
        <v>84.888888888888886</v>
      </c>
    </row>
    <row r="35" spans="1:57" x14ac:dyDescent="0.25">
      <c r="A35">
        <v>433</v>
      </c>
      <c r="B35">
        <v>18</v>
      </c>
      <c r="C35">
        <v>2</v>
      </c>
      <c r="D35" t="s">
        <v>13</v>
      </c>
      <c r="E35" t="s">
        <v>39</v>
      </c>
      <c r="F35" t="s">
        <v>100</v>
      </c>
      <c r="G35">
        <v>99</v>
      </c>
      <c r="H35">
        <v>1068</v>
      </c>
      <c r="I35">
        <v>1016</v>
      </c>
      <c r="J35">
        <v>1059</v>
      </c>
      <c r="K35">
        <v>1079</v>
      </c>
      <c r="L35">
        <v>1101</v>
      </c>
      <c r="M35" s="3">
        <f t="shared" si="24"/>
        <v>7.7247191011235952</v>
      </c>
      <c r="W35">
        <f>6*61</f>
        <v>366</v>
      </c>
      <c r="X35">
        <f t="shared" si="1"/>
        <v>332.42506811989102</v>
      </c>
      <c r="Y35">
        <v>13.6</v>
      </c>
      <c r="Z35">
        <v>12.5</v>
      </c>
      <c r="AA35">
        <v>10.4</v>
      </c>
      <c r="AB35">
        <f t="shared" si="22"/>
        <v>36.5</v>
      </c>
      <c r="AC35" s="4">
        <f t="shared" si="23"/>
        <v>33.151680290644869</v>
      </c>
      <c r="AD35">
        <v>8.39</v>
      </c>
      <c r="AE35">
        <v>7.75</v>
      </c>
      <c r="AF35" s="4">
        <f t="shared" ref="AF35:AF40" si="25">AE35*1000/$L35</f>
        <v>7.0390554041780202</v>
      </c>
      <c r="AG35" s="4">
        <f t="shared" ref="AG35:AG40" si="26">AD35-AE35</f>
        <v>0.64000000000000057</v>
      </c>
      <c r="AH35" s="4">
        <f t="shared" ref="AH35:AH40" si="27">AG35*1000/$L35</f>
        <v>0.58128973660308858</v>
      </c>
      <c r="AI35">
        <v>26.4</v>
      </c>
      <c r="AJ35" s="4">
        <f>AI35*1000/$L35</f>
        <v>23.978201634877383</v>
      </c>
      <c r="AK35">
        <v>26.9</v>
      </c>
      <c r="AL35" s="4">
        <f t="shared" si="16"/>
        <v>24.432334241598546</v>
      </c>
      <c r="AM35">
        <v>1.77</v>
      </c>
      <c r="AN35" s="4">
        <f t="shared" si="9"/>
        <v>1.6076294277929155</v>
      </c>
      <c r="AO35">
        <v>8.3000000000000007</v>
      </c>
      <c r="AP35" s="4">
        <f t="shared" si="10"/>
        <v>7.5386012715712987</v>
      </c>
      <c r="AQ35">
        <v>20.5</v>
      </c>
      <c r="AR35" s="4">
        <f t="shared" si="17"/>
        <v>18.619436875567665</v>
      </c>
      <c r="AS35">
        <v>12.7</v>
      </c>
      <c r="AT35" s="4">
        <f t="shared" si="12"/>
        <v>11.53496821071753</v>
      </c>
      <c r="AU35">
        <v>2.4</v>
      </c>
      <c r="AV35">
        <v>20.8</v>
      </c>
      <c r="AW35">
        <v>2.29</v>
      </c>
      <c r="AX35">
        <f t="shared" si="13"/>
        <v>25.49</v>
      </c>
      <c r="AY35">
        <v>0.31</v>
      </c>
      <c r="AZ35">
        <v>0.21</v>
      </c>
      <c r="BA35">
        <v>9.25</v>
      </c>
      <c r="BB35">
        <v>0.45</v>
      </c>
      <c r="BC35">
        <v>1.83</v>
      </c>
      <c r="BD35">
        <f t="shared" si="14"/>
        <v>1.3800000000000001</v>
      </c>
      <c r="BE35" s="4">
        <f t="shared" si="15"/>
        <v>85.081081081081081</v>
      </c>
    </row>
    <row r="36" spans="1:57" x14ac:dyDescent="0.25">
      <c r="A36">
        <v>434</v>
      </c>
      <c r="B36">
        <v>18</v>
      </c>
      <c r="C36">
        <v>2</v>
      </c>
      <c r="D36" t="s">
        <v>14</v>
      </c>
      <c r="E36" t="s">
        <v>38</v>
      </c>
      <c r="F36" t="s">
        <v>101</v>
      </c>
      <c r="G36">
        <v>99</v>
      </c>
      <c r="H36">
        <v>701</v>
      </c>
      <c r="I36">
        <v>665</v>
      </c>
      <c r="J36">
        <v>690</v>
      </c>
      <c r="K36">
        <v>747</v>
      </c>
      <c r="L36">
        <v>767</v>
      </c>
      <c r="M36" s="3">
        <f t="shared" si="24"/>
        <v>23.53780313837375</v>
      </c>
      <c r="W36">
        <f>6*55</f>
        <v>330</v>
      </c>
      <c r="X36">
        <f t="shared" si="1"/>
        <v>430.24771838331162</v>
      </c>
      <c r="Y36">
        <v>9.19</v>
      </c>
      <c r="Z36">
        <v>8</v>
      </c>
      <c r="AA36">
        <v>7.42</v>
      </c>
      <c r="AB36">
        <f t="shared" si="22"/>
        <v>24.61</v>
      </c>
      <c r="AC36" s="4">
        <f t="shared" si="23"/>
        <v>32.086049543676666</v>
      </c>
      <c r="AD36">
        <v>17.600000000000001</v>
      </c>
      <c r="AE36">
        <v>5.8</v>
      </c>
      <c r="AF36" s="4">
        <f t="shared" si="25"/>
        <v>7.5619295958279009</v>
      </c>
      <c r="AG36" s="4">
        <f t="shared" si="26"/>
        <v>11.8</v>
      </c>
      <c r="AH36" s="4">
        <f t="shared" si="27"/>
        <v>15.384615384615385</v>
      </c>
      <c r="AI36">
        <v>10.7</v>
      </c>
      <c r="AJ36" s="4">
        <f>AI36*1000/$L36</f>
        <v>13.950456323337679</v>
      </c>
      <c r="AK36">
        <v>16.7</v>
      </c>
      <c r="AL36" s="4">
        <f t="shared" si="16"/>
        <v>21.773142112125164</v>
      </c>
      <c r="AM36">
        <v>1.3</v>
      </c>
      <c r="AN36" s="4">
        <f t="shared" si="9"/>
        <v>1.6949152542372881</v>
      </c>
      <c r="AO36">
        <v>5.3</v>
      </c>
      <c r="AP36" s="4">
        <f t="shared" si="10"/>
        <v>6.9100391134289438</v>
      </c>
      <c r="AQ36">
        <v>18.100000000000001</v>
      </c>
      <c r="AR36" s="4">
        <f t="shared" si="17"/>
        <v>23.598435462842243</v>
      </c>
      <c r="AS36">
        <v>6.65</v>
      </c>
      <c r="AT36" s="4">
        <f t="shared" si="12"/>
        <v>8.6701434159061286</v>
      </c>
      <c r="AU36">
        <v>2.36</v>
      </c>
      <c r="AV36">
        <v>21.3</v>
      </c>
      <c r="AW36">
        <v>2.56</v>
      </c>
      <c r="AX36">
        <f t="shared" si="13"/>
        <v>26.22</v>
      </c>
      <c r="AY36">
        <v>0.35</v>
      </c>
      <c r="AZ36">
        <v>0.18</v>
      </c>
      <c r="BA36">
        <v>9.35</v>
      </c>
      <c r="BB36">
        <v>0.436</v>
      </c>
      <c r="BC36">
        <v>1.84</v>
      </c>
      <c r="BD36">
        <f t="shared" si="14"/>
        <v>1.4040000000000001</v>
      </c>
      <c r="BE36" s="4">
        <f t="shared" si="15"/>
        <v>84.983957219251337</v>
      </c>
    </row>
    <row r="37" spans="1:57" x14ac:dyDescent="0.25">
      <c r="A37">
        <v>435</v>
      </c>
      <c r="B37">
        <v>18</v>
      </c>
      <c r="C37">
        <v>2</v>
      </c>
      <c r="D37" t="s">
        <v>64</v>
      </c>
      <c r="E37" t="s">
        <v>38</v>
      </c>
      <c r="F37" t="s">
        <v>32</v>
      </c>
      <c r="G37">
        <v>99</v>
      </c>
      <c r="H37">
        <v>593</v>
      </c>
      <c r="I37">
        <v>558</v>
      </c>
      <c r="J37">
        <v>568</v>
      </c>
      <c r="K37">
        <v>593</v>
      </c>
      <c r="L37">
        <v>593</v>
      </c>
      <c r="M37" s="3">
        <f t="shared" si="24"/>
        <v>0</v>
      </c>
      <c r="W37">
        <f>6*44</f>
        <v>264</v>
      </c>
      <c r="X37">
        <f t="shared" si="1"/>
        <v>445.19392917369311</v>
      </c>
      <c r="Y37">
        <v>5.27</v>
      </c>
      <c r="Z37">
        <v>6.94</v>
      </c>
      <c r="AA37">
        <v>6.06</v>
      </c>
      <c r="AB37">
        <f t="shared" si="22"/>
        <v>18.27</v>
      </c>
      <c r="AC37" s="4">
        <f t="shared" si="23"/>
        <v>30.809443507588533</v>
      </c>
      <c r="AD37">
        <v>20.5</v>
      </c>
      <c r="AE37">
        <v>6.8</v>
      </c>
      <c r="AF37" s="4">
        <f t="shared" si="25"/>
        <v>11.467116357504215</v>
      </c>
      <c r="AG37" s="4">
        <f t="shared" si="26"/>
        <v>13.7</v>
      </c>
      <c r="AH37" s="4">
        <f t="shared" si="27"/>
        <v>23.102866779089375</v>
      </c>
      <c r="AJ37" s="4"/>
      <c r="AK37">
        <v>15.2</v>
      </c>
      <c r="AL37" s="4">
        <f t="shared" si="16"/>
        <v>25.632377740303543</v>
      </c>
      <c r="AM37">
        <v>1.04</v>
      </c>
      <c r="AN37" s="4">
        <f t="shared" si="9"/>
        <v>1.7537942664418213</v>
      </c>
      <c r="AO37">
        <v>4.97</v>
      </c>
      <c r="AP37" s="4">
        <f t="shared" si="10"/>
        <v>8.3811129848229342</v>
      </c>
      <c r="AQ37">
        <v>20.8</v>
      </c>
      <c r="AR37" s="4">
        <f t="shared" si="17"/>
        <v>35.075885328836428</v>
      </c>
      <c r="AS37">
        <v>6.9</v>
      </c>
      <c r="AT37" s="4">
        <f t="shared" si="12"/>
        <v>11.635750421585159</v>
      </c>
      <c r="AU37">
        <v>2.27</v>
      </c>
      <c r="AV37">
        <v>19.899999999999999</v>
      </c>
      <c r="AW37">
        <v>2.56</v>
      </c>
      <c r="AX37">
        <f t="shared" si="13"/>
        <v>24.729999999999997</v>
      </c>
      <c r="AY37">
        <v>0.36</v>
      </c>
      <c r="AZ37">
        <v>0.24</v>
      </c>
      <c r="BA37">
        <v>8.64</v>
      </c>
      <c r="BB37">
        <v>0.46400000000000002</v>
      </c>
      <c r="BC37">
        <v>1.73</v>
      </c>
      <c r="BD37">
        <f t="shared" si="14"/>
        <v>1.266</v>
      </c>
      <c r="BE37" s="4">
        <f t="shared" si="15"/>
        <v>85.347222222222214</v>
      </c>
    </row>
    <row r="38" spans="1:57" x14ac:dyDescent="0.25">
      <c r="A38">
        <v>436</v>
      </c>
      <c r="B38">
        <v>18</v>
      </c>
      <c r="C38">
        <v>2</v>
      </c>
      <c r="D38" t="s">
        <v>99</v>
      </c>
      <c r="E38" t="s">
        <v>38</v>
      </c>
      <c r="F38" t="s">
        <v>100</v>
      </c>
      <c r="G38">
        <v>100</v>
      </c>
      <c r="H38">
        <v>745</v>
      </c>
      <c r="I38">
        <v>692</v>
      </c>
      <c r="J38">
        <v>724</v>
      </c>
      <c r="K38">
        <v>757</v>
      </c>
      <c r="L38">
        <v>801</v>
      </c>
      <c r="M38" s="3">
        <f t="shared" si="24"/>
        <v>18.791946308724832</v>
      </c>
      <c r="W38">
        <f>6*51</f>
        <v>306</v>
      </c>
      <c r="X38">
        <f t="shared" si="1"/>
        <v>382.02247191011236</v>
      </c>
      <c r="Y38">
        <v>9.6999999999999993</v>
      </c>
      <c r="Z38">
        <v>10.1</v>
      </c>
      <c r="AA38">
        <v>8.7100000000000009</v>
      </c>
      <c r="AB38">
        <f t="shared" si="22"/>
        <v>28.509999999999998</v>
      </c>
      <c r="AC38" s="4">
        <f t="shared" si="23"/>
        <v>35.593008739076147</v>
      </c>
      <c r="AD38">
        <v>29.6</v>
      </c>
      <c r="AE38">
        <v>6.1</v>
      </c>
      <c r="AF38" s="4">
        <f t="shared" si="25"/>
        <v>7.6154806491885143</v>
      </c>
      <c r="AG38" s="4">
        <f t="shared" si="26"/>
        <v>23.5</v>
      </c>
      <c r="AH38" s="4">
        <f t="shared" si="27"/>
        <v>29.33832709113608</v>
      </c>
      <c r="AI38">
        <v>18.600000000000001</v>
      </c>
      <c r="AJ38" s="4">
        <f>AI38*1000/$L38</f>
        <v>23.220973782771537</v>
      </c>
      <c r="AK38">
        <v>18.3</v>
      </c>
      <c r="AL38" s="4">
        <f t="shared" si="16"/>
        <v>22.846441947565545</v>
      </c>
      <c r="AM38">
        <v>1.2</v>
      </c>
      <c r="AN38" s="4">
        <f t="shared" si="9"/>
        <v>1.4981273408239701</v>
      </c>
      <c r="AO38">
        <v>6.14</v>
      </c>
      <c r="AP38" s="4">
        <f t="shared" si="10"/>
        <v>7.6654182272159801</v>
      </c>
      <c r="AQ38">
        <v>22.1</v>
      </c>
      <c r="AR38" s="4">
        <f t="shared" si="17"/>
        <v>27.590511860174782</v>
      </c>
      <c r="AS38">
        <v>6.92</v>
      </c>
      <c r="AT38" s="4">
        <f t="shared" si="12"/>
        <v>8.6392009987515603</v>
      </c>
      <c r="AU38">
        <v>2.4300000000000002</v>
      </c>
      <c r="AV38">
        <v>21</v>
      </c>
      <c r="AW38">
        <v>2.5099999999999998</v>
      </c>
      <c r="AX38">
        <f t="shared" si="13"/>
        <v>25.939999999999998</v>
      </c>
      <c r="AY38">
        <v>0.37</v>
      </c>
      <c r="AZ38">
        <v>0.24</v>
      </c>
      <c r="BA38">
        <v>9.34</v>
      </c>
      <c r="BB38">
        <v>0.44500000000000001</v>
      </c>
      <c r="BC38">
        <v>1.82</v>
      </c>
      <c r="BD38">
        <f t="shared" si="14"/>
        <v>1.375</v>
      </c>
      <c r="BE38" s="4">
        <f t="shared" si="15"/>
        <v>85.278372591006431</v>
      </c>
    </row>
    <row r="39" spans="1:57" x14ac:dyDescent="0.25">
      <c r="A39">
        <v>437</v>
      </c>
      <c r="B39">
        <v>18</v>
      </c>
      <c r="C39">
        <v>2</v>
      </c>
      <c r="D39" t="s">
        <v>5</v>
      </c>
      <c r="E39" t="s">
        <v>38</v>
      </c>
      <c r="F39" t="s">
        <v>101</v>
      </c>
      <c r="G39">
        <v>100</v>
      </c>
      <c r="H39">
        <v>962</v>
      </c>
      <c r="I39">
        <v>922</v>
      </c>
      <c r="J39">
        <v>952</v>
      </c>
      <c r="K39">
        <v>1021</v>
      </c>
      <c r="L39">
        <v>1086</v>
      </c>
      <c r="M39" s="3">
        <f t="shared" si="24"/>
        <v>32.224532224532226</v>
      </c>
      <c r="W39">
        <f>6*62</f>
        <v>372</v>
      </c>
      <c r="X39">
        <f t="shared" si="1"/>
        <v>342.54143646408841</v>
      </c>
      <c r="Y39">
        <v>10.5</v>
      </c>
      <c r="Z39">
        <v>14</v>
      </c>
      <c r="AA39">
        <v>13.3</v>
      </c>
      <c r="AB39">
        <f t="shared" si="22"/>
        <v>37.799999999999997</v>
      </c>
      <c r="AC39" s="4">
        <f t="shared" si="23"/>
        <v>34.806629834254146</v>
      </c>
      <c r="AD39">
        <v>31.5</v>
      </c>
      <c r="AE39">
        <v>8.1999999999999993</v>
      </c>
      <c r="AF39" s="4">
        <f t="shared" si="25"/>
        <v>7.5506445672191527</v>
      </c>
      <c r="AG39" s="4">
        <f t="shared" si="26"/>
        <v>23.3</v>
      </c>
      <c r="AH39" s="4">
        <f t="shared" si="27"/>
        <v>21.454880294659301</v>
      </c>
      <c r="AI39">
        <v>27.8</v>
      </c>
      <c r="AJ39" s="4">
        <f>AI39*1000/$L39</f>
        <v>25.598526703499079</v>
      </c>
      <c r="AK39">
        <v>25.2</v>
      </c>
      <c r="AL39" s="4">
        <f t="shared" si="16"/>
        <v>23.204419889502763</v>
      </c>
      <c r="AM39">
        <v>1.9</v>
      </c>
      <c r="AN39" s="4">
        <f t="shared" si="9"/>
        <v>1.7495395948434622</v>
      </c>
      <c r="AO39">
        <v>6.87</v>
      </c>
      <c r="AP39" s="4">
        <f t="shared" si="10"/>
        <v>6.3259668508287294</v>
      </c>
      <c r="AQ39">
        <v>22.4</v>
      </c>
      <c r="AR39" s="4">
        <f t="shared" si="17"/>
        <v>20.626151012891345</v>
      </c>
      <c r="AS39">
        <v>10.3</v>
      </c>
      <c r="AT39" s="4">
        <f t="shared" si="12"/>
        <v>9.4843462246777168</v>
      </c>
      <c r="AU39">
        <v>2.76</v>
      </c>
      <c r="AV39">
        <v>23.7</v>
      </c>
      <c r="AW39">
        <v>2.6</v>
      </c>
      <c r="AX39">
        <f t="shared" si="13"/>
        <v>29.060000000000002</v>
      </c>
      <c r="AY39">
        <v>0.41</v>
      </c>
      <c r="AZ39">
        <v>0.25</v>
      </c>
      <c r="BA39">
        <v>10.4</v>
      </c>
      <c r="BB39">
        <v>0.42299999999999999</v>
      </c>
      <c r="BC39">
        <v>1.95</v>
      </c>
      <c r="BD39">
        <f t="shared" si="14"/>
        <v>1.5269999999999999</v>
      </c>
      <c r="BE39" s="4">
        <f t="shared" si="15"/>
        <v>85.317307692307693</v>
      </c>
    </row>
    <row r="40" spans="1:57" x14ac:dyDescent="0.25">
      <c r="A40">
        <v>438</v>
      </c>
      <c r="B40">
        <v>18</v>
      </c>
      <c r="C40">
        <v>2</v>
      </c>
      <c r="D40" t="s">
        <v>1</v>
      </c>
      <c r="E40" t="s">
        <v>38</v>
      </c>
      <c r="F40" t="s">
        <v>32</v>
      </c>
      <c r="G40">
        <v>100</v>
      </c>
      <c r="H40">
        <v>753</v>
      </c>
      <c r="I40">
        <v>700</v>
      </c>
      <c r="J40">
        <v>740</v>
      </c>
      <c r="K40">
        <v>781</v>
      </c>
      <c r="L40">
        <v>765</v>
      </c>
      <c r="M40" s="3">
        <f t="shared" si="24"/>
        <v>3.9840637450199203</v>
      </c>
      <c r="W40">
        <f>6*55</f>
        <v>330</v>
      </c>
      <c r="X40">
        <f t="shared" si="1"/>
        <v>431.37254901960785</v>
      </c>
      <c r="Y40">
        <v>7.9</v>
      </c>
      <c r="Z40">
        <v>6.7</v>
      </c>
      <c r="AA40">
        <v>7.65</v>
      </c>
      <c r="AB40">
        <f t="shared" si="22"/>
        <v>22.25</v>
      </c>
      <c r="AC40" s="4">
        <f t="shared" si="23"/>
        <v>29.084967320261438</v>
      </c>
      <c r="AD40">
        <v>30.1</v>
      </c>
      <c r="AE40">
        <v>7.3</v>
      </c>
      <c r="AF40" s="4">
        <f t="shared" si="25"/>
        <v>9.5424836601307188</v>
      </c>
      <c r="AG40" s="4">
        <f t="shared" si="26"/>
        <v>22.8</v>
      </c>
      <c r="AH40" s="4">
        <f t="shared" si="27"/>
        <v>29.803921568627452</v>
      </c>
      <c r="AI40">
        <v>12.7</v>
      </c>
      <c r="AJ40" s="4">
        <f>AI40*1000/$L40</f>
        <v>16.601307189542485</v>
      </c>
      <c r="AK40">
        <v>18.100000000000001</v>
      </c>
      <c r="AL40" s="4">
        <f t="shared" si="16"/>
        <v>23.66013071895425</v>
      </c>
      <c r="AM40">
        <v>1.59</v>
      </c>
      <c r="AN40" s="4">
        <f t="shared" si="9"/>
        <v>2.0784313725490198</v>
      </c>
      <c r="AO40">
        <v>6.12</v>
      </c>
      <c r="AP40" s="4">
        <f t="shared" si="10"/>
        <v>8</v>
      </c>
      <c r="AQ40">
        <v>17.899999999999999</v>
      </c>
      <c r="AR40" s="4">
        <f t="shared" si="17"/>
        <v>23.398692810457515</v>
      </c>
      <c r="AS40">
        <v>7.86</v>
      </c>
      <c r="AT40" s="4">
        <f t="shared" si="12"/>
        <v>10.274509803921569</v>
      </c>
      <c r="AU40">
        <v>2.42</v>
      </c>
      <c r="AV40">
        <v>22.1</v>
      </c>
      <c r="AW40">
        <v>2.5</v>
      </c>
      <c r="AX40">
        <f t="shared" si="13"/>
        <v>27.020000000000003</v>
      </c>
      <c r="AY40">
        <v>0.35</v>
      </c>
      <c r="AZ40">
        <v>0.2</v>
      </c>
      <c r="BA40">
        <v>9.83</v>
      </c>
      <c r="BB40">
        <v>0.44900000000000001</v>
      </c>
      <c r="BC40">
        <v>1.91</v>
      </c>
      <c r="BD40">
        <f t="shared" si="14"/>
        <v>1.4609999999999999</v>
      </c>
      <c r="BE40" s="4">
        <f t="shared" si="15"/>
        <v>85.137334689725336</v>
      </c>
    </row>
    <row r="41" spans="1:57" x14ac:dyDescent="0.25">
      <c r="B41">
        <v>18</v>
      </c>
      <c r="C41">
        <v>1</v>
      </c>
      <c r="D41" t="s">
        <v>8</v>
      </c>
      <c r="E41" t="s">
        <v>38</v>
      </c>
      <c r="F41" t="s">
        <v>32</v>
      </c>
      <c r="G41">
        <v>101</v>
      </c>
      <c r="H41">
        <v>740</v>
      </c>
      <c r="I41">
        <v>685</v>
      </c>
      <c r="M41" s="3"/>
    </row>
    <row r="43" spans="1:57" x14ac:dyDescent="0.25">
      <c r="M43" s="3"/>
      <c r="W43" s="3"/>
      <c r="X43" s="3"/>
      <c r="AC43" s="3"/>
      <c r="AH43" s="3"/>
      <c r="AJ43" s="3"/>
      <c r="AL43" s="3"/>
      <c r="AN43" s="3"/>
      <c r="AP43" s="3"/>
      <c r="AR43" s="3"/>
      <c r="AT43" s="3"/>
      <c r="AU43" s="3"/>
      <c r="AV43" s="3"/>
      <c r="AW43" s="3"/>
      <c r="AX43" s="3"/>
      <c r="AY43" s="3"/>
      <c r="AZ43" s="3"/>
      <c r="BD43" s="3"/>
      <c r="BE43" s="3"/>
    </row>
    <row r="44" spans="1:57" x14ac:dyDescent="0.25">
      <c r="M44" s="3"/>
      <c r="W44" s="3"/>
      <c r="X44" s="3"/>
      <c r="AC44" s="3"/>
      <c r="AH44" s="3"/>
      <c r="AJ44" s="3"/>
      <c r="AL44" s="3"/>
      <c r="AN44" s="3"/>
      <c r="AP44" s="3"/>
      <c r="AR44" s="3"/>
      <c r="AT44" s="3"/>
      <c r="AU44" s="3"/>
      <c r="AV44" s="3"/>
      <c r="AW44" s="3"/>
      <c r="AX44" s="3"/>
      <c r="AY44" s="3"/>
      <c r="AZ44" s="3"/>
      <c r="BD44" s="3"/>
      <c r="BE44" s="3"/>
    </row>
    <row r="45" spans="1:57" x14ac:dyDescent="0.25">
      <c r="M45" s="3"/>
      <c r="W45" s="3"/>
      <c r="X45" s="3"/>
      <c r="AC45" s="3"/>
      <c r="AH45" s="3"/>
      <c r="AJ45" s="3"/>
      <c r="AL45" s="3"/>
      <c r="AN45" s="3"/>
      <c r="AP45" s="3"/>
      <c r="AR45" s="3"/>
      <c r="AT45" s="3"/>
      <c r="AU45" s="3"/>
      <c r="AV45" s="3"/>
      <c r="AW45" s="3"/>
      <c r="AX45" s="3"/>
      <c r="AY45" s="3"/>
      <c r="AZ45" s="3"/>
      <c r="BD45" s="3"/>
      <c r="BE45" s="3"/>
    </row>
  </sheetData>
  <autoFilter ref="A1:BE1">
    <sortState ref="A2:BE41">
      <sortCondition ref="A1"/>
    </sortState>
  </autoFilter>
  <sortState ref="A2:AZ39">
    <sortCondition ref="A2:A39"/>
    <sortCondition ref="C2:C3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="70" zoomScaleNormal="7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V50" sqref="V50"/>
    </sheetView>
  </sheetViews>
  <sheetFormatPr defaultRowHeight="15" x14ac:dyDescent="0.25"/>
  <cols>
    <col min="1" max="1" width="6.42578125" bestFit="1" customWidth="1"/>
    <col min="3" max="3" width="9.28515625" bestFit="1" customWidth="1"/>
    <col min="4" max="4" width="10.140625" bestFit="1" customWidth="1"/>
    <col min="5" max="5" width="8.28515625" customWidth="1"/>
    <col min="6" max="6" width="10.5703125" bestFit="1" customWidth="1"/>
    <col min="7" max="7" width="12.85546875" bestFit="1" customWidth="1"/>
    <col min="8" max="8" width="14" bestFit="1" customWidth="1"/>
    <col min="9" max="10" width="13.140625" bestFit="1" customWidth="1"/>
    <col min="11" max="11" width="13.140625" customWidth="1"/>
    <col min="12" max="12" width="18.140625" bestFit="1" customWidth="1"/>
    <col min="13" max="13" width="15.28515625" bestFit="1" customWidth="1"/>
    <col min="14" max="14" width="8.7109375" bestFit="1" customWidth="1"/>
    <col min="15" max="15" width="13.85546875" bestFit="1" customWidth="1"/>
    <col min="16" max="16" width="17.140625" bestFit="1" customWidth="1"/>
    <col min="17" max="17" width="13.85546875" bestFit="1" customWidth="1"/>
    <col min="18" max="21" width="14.28515625" bestFit="1" customWidth="1"/>
    <col min="22" max="22" width="12.5703125" bestFit="1" customWidth="1"/>
    <col min="23" max="23" width="21.5703125" bestFit="1" customWidth="1"/>
    <col min="24" max="24" width="21.140625" bestFit="1" customWidth="1"/>
    <col min="25" max="25" width="16.85546875" bestFit="1" customWidth="1"/>
    <col min="26" max="26" width="15" bestFit="1" customWidth="1"/>
  </cols>
  <sheetData>
    <row r="1" spans="1:26" x14ac:dyDescent="0.25">
      <c r="A1" s="1" t="s">
        <v>0</v>
      </c>
      <c r="B1" s="1" t="s">
        <v>102</v>
      </c>
      <c r="C1" s="1" t="s">
        <v>34</v>
      </c>
      <c r="D1" s="1" t="s">
        <v>33</v>
      </c>
      <c r="E1" s="1" t="s">
        <v>35</v>
      </c>
      <c r="F1" s="1" t="s">
        <v>16</v>
      </c>
      <c r="G1" s="1" t="s">
        <v>40</v>
      </c>
      <c r="H1" s="1" t="s">
        <v>59</v>
      </c>
      <c r="I1" s="1" t="s">
        <v>60</v>
      </c>
      <c r="J1" s="1" t="s">
        <v>61</v>
      </c>
      <c r="K1" s="1" t="s">
        <v>149</v>
      </c>
      <c r="L1" s="1" t="s">
        <v>62</v>
      </c>
      <c r="M1" s="1" t="s">
        <v>63</v>
      </c>
      <c r="N1" s="1" t="s">
        <v>67</v>
      </c>
      <c r="O1" s="1" t="s">
        <v>69</v>
      </c>
      <c r="P1" s="1" t="s">
        <v>68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148</v>
      </c>
      <c r="Z1" t="s">
        <v>94</v>
      </c>
    </row>
    <row r="2" spans="1:26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  <c r="H2">
        <v>1</v>
      </c>
      <c r="I2">
        <v>3</v>
      </c>
      <c r="J2">
        <v>3</v>
      </c>
      <c r="K2">
        <f t="shared" ref="K2:K40" si="0">MAX(H2:J2)</f>
        <v>3</v>
      </c>
      <c r="L2">
        <v>3</v>
      </c>
      <c r="M2">
        <v>1</v>
      </c>
      <c r="N2">
        <f t="shared" ref="N2:N40" si="1">IF((COUNTIF(K2:M2,"&gt;3")&gt;0),1,0)</f>
        <v>0</v>
      </c>
      <c r="O2">
        <f t="shared" ref="O2:O40" si="2">MAX(K2:M2)</f>
        <v>3</v>
      </c>
      <c r="P2">
        <f t="shared" ref="P2:P40" si="3">AVERAGE(K2:M2)</f>
        <v>2.3333333333333335</v>
      </c>
    </row>
    <row r="3" spans="1:26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  <c r="H3">
        <v>6</v>
      </c>
      <c r="I3">
        <v>6</v>
      </c>
      <c r="J3">
        <v>6</v>
      </c>
      <c r="K3">
        <f t="shared" si="0"/>
        <v>6</v>
      </c>
      <c r="L3">
        <v>6</v>
      </c>
      <c r="M3">
        <v>6</v>
      </c>
      <c r="N3">
        <f t="shared" si="1"/>
        <v>1</v>
      </c>
      <c r="O3">
        <f t="shared" si="2"/>
        <v>6</v>
      </c>
      <c r="P3">
        <f t="shared" si="3"/>
        <v>6</v>
      </c>
      <c r="Q3">
        <v>0</v>
      </c>
      <c r="R3">
        <v>0</v>
      </c>
      <c r="S3">
        <v>5</v>
      </c>
      <c r="V3">
        <f t="shared" ref="V3:V40" si="4">IF(COUNTIF(Q3:U3,"&gt;2")&gt;0,1,0)</f>
        <v>1</v>
      </c>
      <c r="W3">
        <f t="shared" ref="W3:W40" si="5">COUNTIF(Q3:U3,"&gt;2")</f>
        <v>1</v>
      </c>
      <c r="X3">
        <f t="shared" ref="X3:X40" si="6">AVERAGE(Q3:U3)</f>
        <v>1.6666666666666667</v>
      </c>
      <c r="Y3" t="s">
        <v>146</v>
      </c>
      <c r="Z3">
        <v>48</v>
      </c>
    </row>
    <row r="4" spans="1:26" x14ac:dyDescent="0.25">
      <c r="A4">
        <v>402</v>
      </c>
      <c r="B4">
        <v>18</v>
      </c>
      <c r="C4">
        <v>1</v>
      </c>
      <c r="D4" t="s">
        <v>65</v>
      </c>
      <c r="E4" t="s">
        <v>38</v>
      </c>
      <c r="F4" t="s">
        <v>100</v>
      </c>
      <c r="G4">
        <v>76</v>
      </c>
      <c r="H4">
        <v>1</v>
      </c>
      <c r="I4">
        <v>1</v>
      </c>
      <c r="J4">
        <v>4</v>
      </c>
      <c r="K4">
        <f t="shared" si="0"/>
        <v>4</v>
      </c>
      <c r="L4">
        <v>1</v>
      </c>
      <c r="M4">
        <v>5</v>
      </c>
      <c r="N4">
        <f t="shared" si="1"/>
        <v>1</v>
      </c>
      <c r="O4">
        <f t="shared" si="2"/>
        <v>5</v>
      </c>
      <c r="P4">
        <f t="shared" si="3"/>
        <v>3.3333333333333335</v>
      </c>
      <c r="Q4">
        <v>0</v>
      </c>
      <c r="R4">
        <v>0</v>
      </c>
      <c r="S4">
        <v>5</v>
      </c>
      <c r="T4">
        <v>5</v>
      </c>
      <c r="V4">
        <f t="shared" si="4"/>
        <v>1</v>
      </c>
      <c r="W4">
        <f t="shared" si="5"/>
        <v>2</v>
      </c>
      <c r="X4">
        <f t="shared" si="6"/>
        <v>2.5</v>
      </c>
      <c r="Y4" t="s">
        <v>147</v>
      </c>
      <c r="Z4">
        <v>96</v>
      </c>
    </row>
    <row r="5" spans="1:26" x14ac:dyDescent="0.25">
      <c r="A5">
        <v>403</v>
      </c>
      <c r="B5">
        <v>18</v>
      </c>
      <c r="C5">
        <v>1</v>
      </c>
      <c r="D5" t="s">
        <v>12</v>
      </c>
      <c r="E5" t="s">
        <v>39</v>
      </c>
      <c r="F5" t="s">
        <v>32</v>
      </c>
      <c r="G5">
        <v>77</v>
      </c>
      <c r="H5">
        <v>1</v>
      </c>
      <c r="I5">
        <v>3</v>
      </c>
      <c r="J5">
        <v>1</v>
      </c>
      <c r="K5">
        <f t="shared" si="0"/>
        <v>3</v>
      </c>
      <c r="L5">
        <v>1</v>
      </c>
      <c r="M5">
        <v>1</v>
      </c>
      <c r="N5">
        <f t="shared" si="1"/>
        <v>0</v>
      </c>
      <c r="O5">
        <f t="shared" si="2"/>
        <v>3</v>
      </c>
      <c r="P5">
        <f t="shared" si="3"/>
        <v>1.6666666666666667</v>
      </c>
      <c r="Q5">
        <v>0</v>
      </c>
      <c r="R5">
        <v>0</v>
      </c>
      <c r="S5">
        <v>0</v>
      </c>
      <c r="T5">
        <v>4</v>
      </c>
      <c r="V5">
        <f t="shared" si="4"/>
        <v>1</v>
      </c>
      <c r="W5">
        <f t="shared" si="5"/>
        <v>1</v>
      </c>
      <c r="X5">
        <f t="shared" si="6"/>
        <v>1</v>
      </c>
      <c r="Y5" t="s">
        <v>147</v>
      </c>
      <c r="Z5">
        <v>96</v>
      </c>
    </row>
    <row r="6" spans="1:26" x14ac:dyDescent="0.25">
      <c r="A6">
        <v>404</v>
      </c>
      <c r="B6">
        <v>18</v>
      </c>
      <c r="C6">
        <v>1</v>
      </c>
      <c r="D6" t="s">
        <v>14</v>
      </c>
      <c r="E6" t="s">
        <v>39</v>
      </c>
      <c r="F6" t="s">
        <v>101</v>
      </c>
      <c r="G6">
        <v>78</v>
      </c>
      <c r="H6">
        <v>1</v>
      </c>
      <c r="I6">
        <v>1</v>
      </c>
      <c r="J6">
        <v>1</v>
      </c>
      <c r="K6">
        <f t="shared" si="0"/>
        <v>1</v>
      </c>
      <c r="L6">
        <v>1</v>
      </c>
      <c r="M6">
        <v>1</v>
      </c>
      <c r="N6">
        <f t="shared" si="1"/>
        <v>0</v>
      </c>
      <c r="O6">
        <f t="shared" si="2"/>
        <v>1</v>
      </c>
      <c r="P6">
        <f t="shared" si="3"/>
        <v>1</v>
      </c>
      <c r="Q6">
        <v>0</v>
      </c>
      <c r="R6">
        <v>0</v>
      </c>
      <c r="S6">
        <v>5</v>
      </c>
      <c r="T6">
        <v>5</v>
      </c>
      <c r="V6">
        <f t="shared" si="4"/>
        <v>1</v>
      </c>
      <c r="W6">
        <f t="shared" si="5"/>
        <v>2</v>
      </c>
      <c r="X6">
        <f t="shared" si="6"/>
        <v>2.5</v>
      </c>
      <c r="Y6" t="s">
        <v>147</v>
      </c>
      <c r="Z6">
        <v>96</v>
      </c>
    </row>
    <row r="7" spans="1:26" x14ac:dyDescent="0.25">
      <c r="A7">
        <v>405</v>
      </c>
      <c r="B7">
        <v>18</v>
      </c>
      <c r="C7">
        <v>1</v>
      </c>
      <c r="D7" t="s">
        <v>4</v>
      </c>
      <c r="E7" t="s">
        <v>6</v>
      </c>
      <c r="F7" t="s">
        <v>100</v>
      </c>
      <c r="G7">
        <v>95</v>
      </c>
      <c r="H7">
        <v>1</v>
      </c>
      <c r="I7">
        <v>1</v>
      </c>
      <c r="J7">
        <v>1</v>
      </c>
      <c r="K7">
        <f t="shared" si="0"/>
        <v>1</v>
      </c>
      <c r="L7">
        <v>1</v>
      </c>
      <c r="M7">
        <v>1</v>
      </c>
      <c r="N7">
        <f t="shared" si="1"/>
        <v>0</v>
      </c>
      <c r="O7">
        <f t="shared" si="2"/>
        <v>1</v>
      </c>
      <c r="P7">
        <f t="shared" si="3"/>
        <v>1</v>
      </c>
      <c r="Q7">
        <v>0</v>
      </c>
      <c r="R7">
        <v>0</v>
      </c>
      <c r="S7">
        <v>0</v>
      </c>
      <c r="T7">
        <v>5</v>
      </c>
      <c r="U7">
        <v>3</v>
      </c>
      <c r="V7">
        <f t="shared" si="4"/>
        <v>1</v>
      </c>
      <c r="W7">
        <f t="shared" si="5"/>
        <v>2</v>
      </c>
      <c r="X7">
        <f t="shared" si="6"/>
        <v>1.6</v>
      </c>
      <c r="Y7" t="s">
        <v>147</v>
      </c>
      <c r="Z7">
        <v>20</v>
      </c>
    </row>
    <row r="8" spans="1:26" x14ac:dyDescent="0.25">
      <c r="A8">
        <v>406</v>
      </c>
      <c r="B8">
        <v>18</v>
      </c>
      <c r="C8">
        <v>1</v>
      </c>
      <c r="D8" t="s">
        <v>3</v>
      </c>
      <c r="E8" t="s">
        <v>39</v>
      </c>
      <c r="F8" t="s">
        <v>32</v>
      </c>
      <c r="G8">
        <v>95</v>
      </c>
      <c r="H8">
        <v>1</v>
      </c>
      <c r="I8">
        <v>1</v>
      </c>
      <c r="J8">
        <v>1</v>
      </c>
      <c r="K8">
        <f t="shared" si="0"/>
        <v>1</v>
      </c>
      <c r="L8">
        <v>2</v>
      </c>
      <c r="M8">
        <v>2</v>
      </c>
      <c r="N8">
        <f t="shared" si="1"/>
        <v>0</v>
      </c>
      <c r="O8">
        <f t="shared" si="2"/>
        <v>2</v>
      </c>
      <c r="P8">
        <f t="shared" si="3"/>
        <v>1.6666666666666667</v>
      </c>
      <c r="Q8">
        <v>0</v>
      </c>
      <c r="R8">
        <v>0</v>
      </c>
      <c r="S8">
        <v>0</v>
      </c>
      <c r="T8">
        <v>4</v>
      </c>
      <c r="U8">
        <v>0</v>
      </c>
      <c r="V8">
        <f t="shared" si="4"/>
        <v>1</v>
      </c>
      <c r="W8">
        <f t="shared" si="5"/>
        <v>1</v>
      </c>
      <c r="X8">
        <f t="shared" si="6"/>
        <v>0.8</v>
      </c>
      <c r="Y8" t="s">
        <v>147</v>
      </c>
      <c r="Z8">
        <v>24</v>
      </c>
    </row>
    <row r="9" spans="1:26" x14ac:dyDescent="0.25">
      <c r="A9">
        <v>407</v>
      </c>
      <c r="B9">
        <v>18</v>
      </c>
      <c r="C9">
        <v>1</v>
      </c>
      <c r="D9" t="s">
        <v>36</v>
      </c>
      <c r="E9" t="s">
        <v>38</v>
      </c>
      <c r="F9" t="s">
        <v>101</v>
      </c>
      <c r="G9">
        <v>95</v>
      </c>
      <c r="H9">
        <v>1</v>
      </c>
      <c r="I9">
        <v>1</v>
      </c>
      <c r="J9">
        <v>1</v>
      </c>
      <c r="K9">
        <f t="shared" si="0"/>
        <v>1</v>
      </c>
      <c r="L9">
        <v>1</v>
      </c>
      <c r="M9">
        <v>2</v>
      </c>
      <c r="N9">
        <f t="shared" si="1"/>
        <v>0</v>
      </c>
      <c r="O9">
        <f t="shared" si="2"/>
        <v>2</v>
      </c>
      <c r="P9">
        <f t="shared" si="3"/>
        <v>1.3333333333333333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4"/>
        <v>0</v>
      </c>
      <c r="W9">
        <f t="shared" si="5"/>
        <v>0</v>
      </c>
      <c r="X9">
        <f t="shared" si="6"/>
        <v>0</v>
      </c>
      <c r="Y9" t="s">
        <v>147</v>
      </c>
      <c r="Z9">
        <v>22</v>
      </c>
    </row>
    <row r="10" spans="1:26" x14ac:dyDescent="0.25">
      <c r="A10">
        <v>408</v>
      </c>
      <c r="B10">
        <v>18</v>
      </c>
      <c r="C10">
        <v>1</v>
      </c>
      <c r="D10" t="s">
        <v>10</v>
      </c>
      <c r="E10" t="s">
        <v>39</v>
      </c>
      <c r="F10" t="s">
        <v>100</v>
      </c>
      <c r="G10">
        <v>96</v>
      </c>
      <c r="H10">
        <v>1</v>
      </c>
      <c r="I10">
        <v>1</v>
      </c>
      <c r="J10">
        <v>1</v>
      </c>
      <c r="K10">
        <f t="shared" si="0"/>
        <v>1</v>
      </c>
      <c r="L10">
        <v>1</v>
      </c>
      <c r="M10">
        <v>1</v>
      </c>
      <c r="N10">
        <f t="shared" si="1"/>
        <v>0</v>
      </c>
      <c r="O10">
        <f t="shared" si="2"/>
        <v>1</v>
      </c>
      <c r="P10">
        <f t="shared" si="3"/>
        <v>1</v>
      </c>
      <c r="Q10">
        <v>0</v>
      </c>
      <c r="R10">
        <v>3</v>
      </c>
      <c r="S10">
        <v>3</v>
      </c>
      <c r="T10">
        <v>5</v>
      </c>
      <c r="U10">
        <v>4</v>
      </c>
      <c r="V10">
        <f t="shared" si="4"/>
        <v>1</v>
      </c>
      <c r="W10">
        <f t="shared" si="5"/>
        <v>4</v>
      </c>
      <c r="X10">
        <f t="shared" si="6"/>
        <v>3</v>
      </c>
      <c r="Y10" t="s">
        <v>147</v>
      </c>
      <c r="Z10">
        <v>96</v>
      </c>
    </row>
    <row r="11" spans="1:26" x14ac:dyDescent="0.25">
      <c r="A11">
        <v>409</v>
      </c>
      <c r="B11">
        <v>18</v>
      </c>
      <c r="C11">
        <v>1</v>
      </c>
      <c r="D11" t="s">
        <v>99</v>
      </c>
      <c r="E11" t="s">
        <v>39</v>
      </c>
      <c r="F11" t="s">
        <v>32</v>
      </c>
      <c r="G11">
        <v>96</v>
      </c>
      <c r="H11">
        <v>2</v>
      </c>
      <c r="I11">
        <v>1</v>
      </c>
      <c r="J11">
        <v>1</v>
      </c>
      <c r="K11">
        <f t="shared" si="0"/>
        <v>2</v>
      </c>
      <c r="L11">
        <v>1</v>
      </c>
      <c r="M11">
        <v>1</v>
      </c>
      <c r="N11">
        <f t="shared" si="1"/>
        <v>0</v>
      </c>
      <c r="O11">
        <f t="shared" si="2"/>
        <v>2</v>
      </c>
      <c r="P11">
        <f t="shared" si="3"/>
        <v>1.3333333333333333</v>
      </c>
      <c r="Q11">
        <v>0</v>
      </c>
      <c r="R11">
        <v>0</v>
      </c>
      <c r="S11">
        <v>0</v>
      </c>
      <c r="T11">
        <v>0</v>
      </c>
      <c r="U11">
        <v>3</v>
      </c>
      <c r="V11">
        <f t="shared" si="4"/>
        <v>1</v>
      </c>
      <c r="W11">
        <f t="shared" si="5"/>
        <v>1</v>
      </c>
      <c r="X11">
        <f t="shared" si="6"/>
        <v>0.6</v>
      </c>
      <c r="Y11" t="s">
        <v>147</v>
      </c>
      <c r="Z11">
        <v>22</v>
      </c>
    </row>
    <row r="12" spans="1:26" x14ac:dyDescent="0.25">
      <c r="A12">
        <v>410</v>
      </c>
      <c r="B12">
        <v>18</v>
      </c>
      <c r="C12">
        <v>1</v>
      </c>
      <c r="D12" t="s">
        <v>6</v>
      </c>
      <c r="E12" t="s">
        <v>39</v>
      </c>
      <c r="F12" t="s">
        <v>101</v>
      </c>
      <c r="G12">
        <v>96</v>
      </c>
      <c r="H12">
        <v>2</v>
      </c>
      <c r="I12">
        <v>1</v>
      </c>
      <c r="J12">
        <v>1</v>
      </c>
      <c r="K12">
        <f t="shared" si="0"/>
        <v>2</v>
      </c>
      <c r="L12">
        <v>1</v>
      </c>
      <c r="M12">
        <v>2</v>
      </c>
      <c r="N12">
        <f t="shared" si="1"/>
        <v>0</v>
      </c>
      <c r="O12">
        <f t="shared" si="2"/>
        <v>2</v>
      </c>
      <c r="P12">
        <f t="shared" si="3"/>
        <v>1.6666666666666667</v>
      </c>
      <c r="Q12">
        <v>0</v>
      </c>
      <c r="R12">
        <v>0</v>
      </c>
      <c r="S12">
        <v>0</v>
      </c>
      <c r="T12">
        <v>5</v>
      </c>
      <c r="U12">
        <v>3</v>
      </c>
      <c r="V12">
        <f t="shared" si="4"/>
        <v>1</v>
      </c>
      <c r="W12">
        <f t="shared" si="5"/>
        <v>2</v>
      </c>
      <c r="X12">
        <f t="shared" si="6"/>
        <v>1.6</v>
      </c>
      <c r="Y12" t="s">
        <v>147</v>
      </c>
      <c r="Z12">
        <v>26</v>
      </c>
    </row>
    <row r="13" spans="1:26" x14ac:dyDescent="0.25">
      <c r="A13">
        <v>411</v>
      </c>
      <c r="B13">
        <v>18</v>
      </c>
      <c r="C13">
        <v>1</v>
      </c>
      <c r="D13" t="s">
        <v>66</v>
      </c>
      <c r="E13" t="s">
        <v>39</v>
      </c>
      <c r="F13" t="s">
        <v>100</v>
      </c>
      <c r="G13">
        <v>97</v>
      </c>
      <c r="H13">
        <v>2</v>
      </c>
      <c r="I13">
        <v>2</v>
      </c>
      <c r="J13">
        <v>1</v>
      </c>
      <c r="K13">
        <f t="shared" si="0"/>
        <v>2</v>
      </c>
      <c r="L13">
        <v>1</v>
      </c>
      <c r="M13">
        <v>1</v>
      </c>
      <c r="N13">
        <f t="shared" si="1"/>
        <v>0</v>
      </c>
      <c r="O13">
        <f t="shared" si="2"/>
        <v>2</v>
      </c>
      <c r="P13">
        <f t="shared" si="3"/>
        <v>1.3333333333333333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4"/>
        <v>0</v>
      </c>
      <c r="W13">
        <f t="shared" si="5"/>
        <v>0</v>
      </c>
      <c r="X13">
        <f t="shared" si="6"/>
        <v>0</v>
      </c>
      <c r="Y13" t="s">
        <v>147</v>
      </c>
      <c r="Z13">
        <v>21</v>
      </c>
    </row>
    <row r="14" spans="1:26" x14ac:dyDescent="0.25">
      <c r="A14">
        <v>412</v>
      </c>
      <c r="B14">
        <v>18</v>
      </c>
      <c r="C14">
        <v>1</v>
      </c>
      <c r="D14" t="s">
        <v>1</v>
      </c>
      <c r="E14" t="s">
        <v>38</v>
      </c>
      <c r="F14" t="s">
        <v>32</v>
      </c>
      <c r="G14">
        <v>97</v>
      </c>
      <c r="H14">
        <v>3</v>
      </c>
      <c r="I14">
        <v>1</v>
      </c>
      <c r="J14">
        <v>1</v>
      </c>
      <c r="K14">
        <f t="shared" si="0"/>
        <v>3</v>
      </c>
      <c r="L14">
        <v>5</v>
      </c>
      <c r="M14">
        <v>4</v>
      </c>
      <c r="N14">
        <f t="shared" si="1"/>
        <v>1</v>
      </c>
      <c r="O14">
        <f t="shared" si="2"/>
        <v>5</v>
      </c>
      <c r="P14">
        <f t="shared" si="3"/>
        <v>4</v>
      </c>
      <c r="Q14">
        <v>0</v>
      </c>
      <c r="R14">
        <v>0</v>
      </c>
      <c r="S14">
        <v>5</v>
      </c>
      <c r="T14">
        <v>5</v>
      </c>
      <c r="U14">
        <v>3</v>
      </c>
      <c r="V14">
        <f t="shared" si="4"/>
        <v>1</v>
      </c>
      <c r="W14">
        <f t="shared" si="5"/>
        <v>3</v>
      </c>
      <c r="X14">
        <f t="shared" si="6"/>
        <v>2.6</v>
      </c>
      <c r="Y14" t="s">
        <v>146</v>
      </c>
      <c r="Z14">
        <v>20</v>
      </c>
    </row>
    <row r="15" spans="1:26" x14ac:dyDescent="0.25">
      <c r="A15">
        <v>413</v>
      </c>
      <c r="B15">
        <v>18</v>
      </c>
      <c r="C15">
        <v>1</v>
      </c>
      <c r="D15" t="s">
        <v>37</v>
      </c>
      <c r="E15" t="s">
        <v>39</v>
      </c>
      <c r="F15" t="s">
        <v>101</v>
      </c>
      <c r="G15">
        <v>97</v>
      </c>
      <c r="H15">
        <v>1</v>
      </c>
      <c r="I15">
        <v>1</v>
      </c>
      <c r="J15">
        <v>1</v>
      </c>
      <c r="K15">
        <f t="shared" si="0"/>
        <v>1</v>
      </c>
      <c r="L15">
        <v>1</v>
      </c>
      <c r="M15">
        <v>1</v>
      </c>
      <c r="N15">
        <f t="shared" si="1"/>
        <v>0</v>
      </c>
      <c r="O15">
        <f t="shared" si="2"/>
        <v>1</v>
      </c>
      <c r="P15">
        <f t="shared" si="3"/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4"/>
        <v>0</v>
      </c>
      <c r="W15">
        <f t="shared" si="5"/>
        <v>0</v>
      </c>
      <c r="X15">
        <f t="shared" si="6"/>
        <v>0</v>
      </c>
      <c r="Y15" t="s">
        <v>147</v>
      </c>
      <c r="Z15">
        <v>20</v>
      </c>
    </row>
    <row r="16" spans="1:26" x14ac:dyDescent="0.25">
      <c r="A16">
        <v>414</v>
      </c>
      <c r="B16">
        <v>18</v>
      </c>
      <c r="C16">
        <v>1</v>
      </c>
      <c r="D16" t="s">
        <v>7</v>
      </c>
      <c r="E16" t="s">
        <v>38</v>
      </c>
      <c r="F16" t="s">
        <v>100</v>
      </c>
      <c r="G16">
        <v>98</v>
      </c>
      <c r="H16">
        <v>1</v>
      </c>
      <c r="I16">
        <v>1</v>
      </c>
      <c r="J16">
        <v>1</v>
      </c>
      <c r="K16">
        <f t="shared" si="0"/>
        <v>1</v>
      </c>
      <c r="L16">
        <v>1</v>
      </c>
      <c r="M16">
        <v>1</v>
      </c>
      <c r="N16">
        <f t="shared" si="1"/>
        <v>0</v>
      </c>
      <c r="O16">
        <f t="shared" si="2"/>
        <v>1</v>
      </c>
      <c r="P16">
        <f t="shared" si="3"/>
        <v>1</v>
      </c>
      <c r="Q16">
        <v>0</v>
      </c>
      <c r="R16">
        <v>0</v>
      </c>
      <c r="S16">
        <v>4</v>
      </c>
      <c r="T16">
        <v>5</v>
      </c>
      <c r="U16">
        <v>3</v>
      </c>
      <c r="V16">
        <f t="shared" si="4"/>
        <v>1</v>
      </c>
      <c r="W16">
        <f t="shared" si="5"/>
        <v>3</v>
      </c>
      <c r="X16">
        <f t="shared" si="6"/>
        <v>2.4</v>
      </c>
      <c r="Y16" t="s">
        <v>146</v>
      </c>
      <c r="Z16">
        <v>96</v>
      </c>
    </row>
    <row r="17" spans="1:26" x14ac:dyDescent="0.25">
      <c r="A17">
        <v>415</v>
      </c>
      <c r="B17">
        <v>18</v>
      </c>
      <c r="C17">
        <v>1</v>
      </c>
      <c r="D17" t="s">
        <v>13</v>
      </c>
      <c r="E17" t="s">
        <v>38</v>
      </c>
      <c r="F17" t="s">
        <v>32</v>
      </c>
      <c r="G17">
        <v>98</v>
      </c>
      <c r="H17">
        <v>1</v>
      </c>
      <c r="I17">
        <v>1</v>
      </c>
      <c r="J17">
        <v>1</v>
      </c>
      <c r="K17">
        <f t="shared" si="0"/>
        <v>1</v>
      </c>
      <c r="L17">
        <v>6</v>
      </c>
      <c r="M17">
        <v>6</v>
      </c>
      <c r="N17">
        <f t="shared" si="1"/>
        <v>1</v>
      </c>
      <c r="O17">
        <f t="shared" si="2"/>
        <v>6</v>
      </c>
      <c r="P17">
        <f t="shared" si="3"/>
        <v>4.333333333333333</v>
      </c>
      <c r="Q17">
        <v>0</v>
      </c>
      <c r="R17">
        <v>0</v>
      </c>
      <c r="S17">
        <v>0</v>
      </c>
      <c r="T17">
        <v>5</v>
      </c>
      <c r="U17">
        <v>4</v>
      </c>
      <c r="V17">
        <f t="shared" si="4"/>
        <v>1</v>
      </c>
      <c r="W17">
        <f t="shared" si="5"/>
        <v>2</v>
      </c>
      <c r="X17">
        <f t="shared" si="6"/>
        <v>1.8</v>
      </c>
      <c r="Y17" t="s">
        <v>146</v>
      </c>
      <c r="Z17">
        <v>50</v>
      </c>
    </row>
    <row r="18" spans="1:26" x14ac:dyDescent="0.25">
      <c r="A18">
        <v>416</v>
      </c>
      <c r="B18">
        <v>18</v>
      </c>
      <c r="C18">
        <v>1</v>
      </c>
      <c r="D18" t="s">
        <v>9</v>
      </c>
      <c r="E18" t="s">
        <v>38</v>
      </c>
      <c r="F18" t="s">
        <v>101</v>
      </c>
      <c r="G18">
        <v>99</v>
      </c>
      <c r="H18">
        <v>1</v>
      </c>
      <c r="I18">
        <v>1</v>
      </c>
      <c r="J18">
        <v>1</v>
      </c>
      <c r="K18">
        <f t="shared" si="0"/>
        <v>1</v>
      </c>
      <c r="L18">
        <v>1</v>
      </c>
      <c r="M18">
        <v>1</v>
      </c>
      <c r="N18">
        <f t="shared" si="1"/>
        <v>0</v>
      </c>
      <c r="O18">
        <f t="shared" si="2"/>
        <v>1</v>
      </c>
      <c r="P18">
        <f t="shared" si="3"/>
        <v>1</v>
      </c>
      <c r="Q18">
        <v>0</v>
      </c>
      <c r="R18">
        <v>0</v>
      </c>
      <c r="S18">
        <v>0</v>
      </c>
      <c r="T18">
        <v>2</v>
      </c>
      <c r="U18">
        <v>4</v>
      </c>
      <c r="V18">
        <f t="shared" si="4"/>
        <v>1</v>
      </c>
      <c r="W18">
        <f t="shared" si="5"/>
        <v>1</v>
      </c>
      <c r="X18">
        <f t="shared" si="6"/>
        <v>1.2</v>
      </c>
      <c r="Y18" t="s">
        <v>147</v>
      </c>
      <c r="Z18">
        <v>24</v>
      </c>
    </row>
    <row r="19" spans="1:26" x14ac:dyDescent="0.25">
      <c r="A19">
        <v>417</v>
      </c>
      <c r="B19">
        <v>18</v>
      </c>
      <c r="C19">
        <v>1</v>
      </c>
      <c r="D19" t="s">
        <v>97</v>
      </c>
      <c r="E19" t="s">
        <v>38</v>
      </c>
      <c r="F19" t="s">
        <v>100</v>
      </c>
      <c r="G19">
        <v>99</v>
      </c>
      <c r="H19">
        <v>1</v>
      </c>
      <c r="I19">
        <v>1</v>
      </c>
      <c r="J19">
        <v>1</v>
      </c>
      <c r="K19">
        <f t="shared" si="0"/>
        <v>1</v>
      </c>
      <c r="L19">
        <v>4</v>
      </c>
      <c r="M19">
        <v>5</v>
      </c>
      <c r="N19">
        <f t="shared" si="1"/>
        <v>1</v>
      </c>
      <c r="O19">
        <f t="shared" si="2"/>
        <v>5</v>
      </c>
      <c r="P19">
        <f t="shared" si="3"/>
        <v>3.3333333333333335</v>
      </c>
      <c r="Q19">
        <v>0</v>
      </c>
      <c r="R19">
        <v>0</v>
      </c>
      <c r="S19">
        <v>0</v>
      </c>
      <c r="T19">
        <v>5</v>
      </c>
      <c r="U19">
        <v>3</v>
      </c>
      <c r="V19">
        <f t="shared" si="4"/>
        <v>1</v>
      </c>
      <c r="W19">
        <f t="shared" si="5"/>
        <v>2</v>
      </c>
      <c r="X19">
        <f t="shared" si="6"/>
        <v>1.6</v>
      </c>
      <c r="Y19" t="s">
        <v>147</v>
      </c>
      <c r="Z19">
        <v>46</v>
      </c>
    </row>
    <row r="20" spans="1:26" x14ac:dyDescent="0.25">
      <c r="A20">
        <v>418</v>
      </c>
      <c r="B20">
        <v>18</v>
      </c>
      <c r="C20">
        <v>1</v>
      </c>
      <c r="D20" t="s">
        <v>64</v>
      </c>
      <c r="E20" t="s">
        <v>38</v>
      </c>
      <c r="F20" t="s">
        <v>101</v>
      </c>
      <c r="G20">
        <v>99</v>
      </c>
      <c r="H20">
        <v>2</v>
      </c>
      <c r="I20">
        <v>1</v>
      </c>
      <c r="J20">
        <v>1</v>
      </c>
      <c r="K20">
        <f t="shared" si="0"/>
        <v>2</v>
      </c>
      <c r="L20">
        <v>1</v>
      </c>
      <c r="M20">
        <v>2</v>
      </c>
      <c r="N20">
        <f t="shared" si="1"/>
        <v>0</v>
      </c>
      <c r="O20">
        <f t="shared" si="2"/>
        <v>2</v>
      </c>
      <c r="P20">
        <f t="shared" si="3"/>
        <v>1.6666666666666667</v>
      </c>
      <c r="Q20">
        <v>0</v>
      </c>
      <c r="R20">
        <v>0</v>
      </c>
      <c r="S20">
        <v>0</v>
      </c>
      <c r="T20">
        <v>0</v>
      </c>
      <c r="U20">
        <v>0</v>
      </c>
      <c r="V20">
        <f t="shared" si="4"/>
        <v>0</v>
      </c>
      <c r="W20">
        <f t="shared" si="5"/>
        <v>0</v>
      </c>
      <c r="X20">
        <f t="shared" si="6"/>
        <v>0</v>
      </c>
      <c r="Y20" t="s">
        <v>147</v>
      </c>
      <c r="Z20">
        <v>24</v>
      </c>
    </row>
    <row r="21" spans="1:26" x14ac:dyDescent="0.25">
      <c r="A21">
        <v>419</v>
      </c>
      <c r="B21">
        <v>18</v>
      </c>
      <c r="C21">
        <v>1</v>
      </c>
      <c r="D21" t="s">
        <v>98</v>
      </c>
      <c r="E21" t="s">
        <v>38</v>
      </c>
      <c r="F21" t="s">
        <v>100</v>
      </c>
      <c r="G21">
        <v>100</v>
      </c>
      <c r="H21">
        <v>1</v>
      </c>
      <c r="I21">
        <v>1</v>
      </c>
      <c r="J21">
        <v>1</v>
      </c>
      <c r="K21">
        <f t="shared" si="0"/>
        <v>1</v>
      </c>
      <c r="L21">
        <v>5</v>
      </c>
      <c r="M21">
        <v>1</v>
      </c>
      <c r="N21">
        <f t="shared" si="1"/>
        <v>1</v>
      </c>
      <c r="O21">
        <f t="shared" si="2"/>
        <v>5</v>
      </c>
      <c r="P21">
        <f t="shared" si="3"/>
        <v>2.3333333333333335</v>
      </c>
      <c r="Q21">
        <v>0</v>
      </c>
      <c r="R21">
        <v>0</v>
      </c>
      <c r="S21">
        <v>0</v>
      </c>
      <c r="T21">
        <v>4</v>
      </c>
      <c r="U21">
        <v>4</v>
      </c>
      <c r="V21">
        <f t="shared" si="4"/>
        <v>1</v>
      </c>
      <c r="W21">
        <f t="shared" si="5"/>
        <v>2</v>
      </c>
      <c r="X21">
        <f t="shared" si="6"/>
        <v>1.6</v>
      </c>
      <c r="Y21" t="s">
        <v>146</v>
      </c>
      <c r="Z21">
        <v>22</v>
      </c>
    </row>
    <row r="22" spans="1:26" x14ac:dyDescent="0.25">
      <c r="A22">
        <v>420</v>
      </c>
      <c r="B22">
        <v>18</v>
      </c>
      <c r="C22">
        <v>1</v>
      </c>
      <c r="D22" t="s">
        <v>2</v>
      </c>
      <c r="E22" t="s">
        <v>38</v>
      </c>
      <c r="F22" t="s">
        <v>101</v>
      </c>
      <c r="G22">
        <v>100</v>
      </c>
      <c r="H22">
        <v>1</v>
      </c>
      <c r="I22">
        <v>2</v>
      </c>
      <c r="J22">
        <v>1</v>
      </c>
      <c r="K22">
        <f t="shared" si="0"/>
        <v>2</v>
      </c>
      <c r="L22">
        <v>1</v>
      </c>
      <c r="M22">
        <v>1</v>
      </c>
      <c r="N22">
        <f t="shared" si="1"/>
        <v>0</v>
      </c>
      <c r="O22">
        <f t="shared" si="2"/>
        <v>2</v>
      </c>
      <c r="P22">
        <f t="shared" si="3"/>
        <v>1.3333333333333333</v>
      </c>
      <c r="Q22">
        <v>0</v>
      </c>
      <c r="R22">
        <v>0</v>
      </c>
      <c r="S22">
        <v>0</v>
      </c>
      <c r="T22">
        <v>5</v>
      </c>
      <c r="U22">
        <v>0</v>
      </c>
      <c r="V22">
        <f t="shared" si="4"/>
        <v>1</v>
      </c>
      <c r="W22">
        <f t="shared" si="5"/>
        <v>1</v>
      </c>
      <c r="X22">
        <f t="shared" si="6"/>
        <v>1</v>
      </c>
      <c r="Y22" t="s">
        <v>147</v>
      </c>
      <c r="Z22">
        <v>21</v>
      </c>
    </row>
    <row r="23" spans="1:26" x14ac:dyDescent="0.25">
      <c r="A23">
        <v>421</v>
      </c>
      <c r="B23">
        <v>18</v>
      </c>
      <c r="C23">
        <v>1</v>
      </c>
      <c r="D23" t="s">
        <v>11</v>
      </c>
      <c r="E23" t="s">
        <v>38</v>
      </c>
      <c r="F23" t="s">
        <v>100</v>
      </c>
      <c r="G23">
        <v>100</v>
      </c>
      <c r="H23">
        <v>3</v>
      </c>
      <c r="I23">
        <v>2</v>
      </c>
      <c r="J23">
        <v>1</v>
      </c>
      <c r="K23">
        <f t="shared" si="0"/>
        <v>3</v>
      </c>
      <c r="L23">
        <v>1</v>
      </c>
      <c r="M23">
        <v>1</v>
      </c>
      <c r="N23">
        <f t="shared" si="1"/>
        <v>0</v>
      </c>
      <c r="O23">
        <f t="shared" si="2"/>
        <v>3</v>
      </c>
      <c r="P23">
        <f t="shared" si="3"/>
        <v>1.6666666666666667</v>
      </c>
      <c r="Q23">
        <v>0</v>
      </c>
      <c r="R23">
        <v>0</v>
      </c>
      <c r="S23">
        <v>0</v>
      </c>
      <c r="T23">
        <v>4</v>
      </c>
      <c r="U23">
        <v>4</v>
      </c>
      <c r="V23">
        <f t="shared" si="4"/>
        <v>1</v>
      </c>
      <c r="W23">
        <f t="shared" si="5"/>
        <v>2</v>
      </c>
      <c r="X23">
        <f t="shared" si="6"/>
        <v>1.6</v>
      </c>
      <c r="Y23" t="s">
        <v>147</v>
      </c>
      <c r="Z23">
        <v>26</v>
      </c>
    </row>
    <row r="24" spans="1:26" x14ac:dyDescent="0.25">
      <c r="A24">
        <v>422</v>
      </c>
      <c r="B24">
        <v>18</v>
      </c>
      <c r="C24">
        <v>2</v>
      </c>
      <c r="D24" t="s">
        <v>8</v>
      </c>
      <c r="E24" t="s">
        <v>39</v>
      </c>
      <c r="F24" t="s">
        <v>101</v>
      </c>
      <c r="G24">
        <v>95</v>
      </c>
      <c r="H24">
        <v>1</v>
      </c>
      <c r="I24">
        <v>1</v>
      </c>
      <c r="J24">
        <v>1</v>
      </c>
      <c r="K24">
        <f t="shared" si="0"/>
        <v>1</v>
      </c>
      <c r="L24">
        <v>1</v>
      </c>
      <c r="M24">
        <v>2</v>
      </c>
      <c r="N24">
        <f t="shared" si="1"/>
        <v>0</v>
      </c>
      <c r="O24">
        <f t="shared" si="2"/>
        <v>2</v>
      </c>
      <c r="P24">
        <f t="shared" si="3"/>
        <v>1.3333333333333333</v>
      </c>
      <c r="Q24">
        <v>0</v>
      </c>
      <c r="R24">
        <v>0</v>
      </c>
      <c r="S24">
        <v>0</v>
      </c>
      <c r="T24">
        <v>0</v>
      </c>
      <c r="U24">
        <v>0</v>
      </c>
      <c r="V24">
        <f t="shared" si="4"/>
        <v>0</v>
      </c>
      <c r="W24">
        <f t="shared" si="5"/>
        <v>0</v>
      </c>
      <c r="X24">
        <f t="shared" si="6"/>
        <v>0</v>
      </c>
      <c r="Y24" t="s">
        <v>147</v>
      </c>
      <c r="Z24">
        <v>45</v>
      </c>
    </row>
    <row r="25" spans="1:26" x14ac:dyDescent="0.25">
      <c r="A25">
        <v>423</v>
      </c>
      <c r="B25">
        <v>18</v>
      </c>
      <c r="C25">
        <v>2</v>
      </c>
      <c r="D25" t="s">
        <v>6</v>
      </c>
      <c r="E25" t="s">
        <v>39</v>
      </c>
      <c r="F25" t="s">
        <v>32</v>
      </c>
      <c r="G25">
        <v>95</v>
      </c>
      <c r="H25">
        <v>1</v>
      </c>
      <c r="I25">
        <v>1</v>
      </c>
      <c r="J25">
        <v>1</v>
      </c>
      <c r="K25">
        <f t="shared" si="0"/>
        <v>1</v>
      </c>
      <c r="L25">
        <v>5</v>
      </c>
      <c r="M25">
        <v>1</v>
      </c>
      <c r="N25">
        <f t="shared" si="1"/>
        <v>1</v>
      </c>
      <c r="O25">
        <f t="shared" si="2"/>
        <v>5</v>
      </c>
      <c r="P25">
        <f t="shared" si="3"/>
        <v>2.3333333333333335</v>
      </c>
      <c r="Q25">
        <v>0</v>
      </c>
      <c r="R25">
        <v>0</v>
      </c>
      <c r="S25">
        <v>0</v>
      </c>
      <c r="T25">
        <v>4</v>
      </c>
      <c r="U25">
        <v>3</v>
      </c>
      <c r="V25">
        <f t="shared" si="4"/>
        <v>1</v>
      </c>
      <c r="W25">
        <f t="shared" si="5"/>
        <v>2</v>
      </c>
      <c r="X25">
        <f t="shared" si="6"/>
        <v>1.4</v>
      </c>
      <c r="Y25" t="s">
        <v>147</v>
      </c>
      <c r="Z25">
        <v>22</v>
      </c>
    </row>
    <row r="26" spans="1:26" x14ac:dyDescent="0.25">
      <c r="A26">
        <v>424</v>
      </c>
      <c r="B26">
        <v>18</v>
      </c>
      <c r="C26">
        <v>2</v>
      </c>
      <c r="D26" t="s">
        <v>12</v>
      </c>
      <c r="E26" t="s">
        <v>39</v>
      </c>
      <c r="F26" t="s">
        <v>100</v>
      </c>
      <c r="G26">
        <v>95</v>
      </c>
      <c r="H26">
        <v>1</v>
      </c>
      <c r="I26">
        <v>1</v>
      </c>
      <c r="J26">
        <v>1</v>
      </c>
      <c r="K26">
        <f t="shared" si="0"/>
        <v>1</v>
      </c>
      <c r="L26">
        <v>1</v>
      </c>
      <c r="M26">
        <v>1</v>
      </c>
      <c r="N26">
        <f t="shared" si="1"/>
        <v>0</v>
      </c>
      <c r="O26">
        <f t="shared" si="2"/>
        <v>1</v>
      </c>
      <c r="P26">
        <f t="shared" si="3"/>
        <v>1</v>
      </c>
      <c r="Q26">
        <v>0</v>
      </c>
      <c r="R26">
        <v>0</v>
      </c>
      <c r="S26">
        <v>4</v>
      </c>
      <c r="T26">
        <v>4</v>
      </c>
      <c r="U26">
        <v>3</v>
      </c>
      <c r="V26">
        <f t="shared" si="4"/>
        <v>1</v>
      </c>
      <c r="W26">
        <f t="shared" si="5"/>
        <v>3</v>
      </c>
      <c r="X26">
        <f t="shared" si="6"/>
        <v>2.2000000000000002</v>
      </c>
      <c r="Y26" t="s">
        <v>147</v>
      </c>
      <c r="Z26">
        <v>28</v>
      </c>
    </row>
    <row r="27" spans="1:26" x14ac:dyDescent="0.25">
      <c r="A27">
        <v>425</v>
      </c>
      <c r="B27">
        <v>18</v>
      </c>
      <c r="C27">
        <v>2</v>
      </c>
      <c r="D27" t="s">
        <v>4</v>
      </c>
      <c r="E27" t="s">
        <v>39</v>
      </c>
      <c r="F27" t="s">
        <v>101</v>
      </c>
      <c r="G27">
        <v>96</v>
      </c>
      <c r="H27">
        <v>1</v>
      </c>
      <c r="I27">
        <v>1</v>
      </c>
      <c r="J27">
        <v>1</v>
      </c>
      <c r="K27">
        <f t="shared" si="0"/>
        <v>1</v>
      </c>
      <c r="L27">
        <v>1</v>
      </c>
      <c r="M27">
        <v>3</v>
      </c>
      <c r="N27">
        <f t="shared" si="1"/>
        <v>0</v>
      </c>
      <c r="O27">
        <f t="shared" si="2"/>
        <v>3</v>
      </c>
      <c r="P27">
        <f t="shared" si="3"/>
        <v>1.6666666666666667</v>
      </c>
      <c r="Q27">
        <v>0</v>
      </c>
      <c r="R27">
        <v>0</v>
      </c>
      <c r="S27">
        <v>0</v>
      </c>
      <c r="T27">
        <v>4</v>
      </c>
      <c r="U27">
        <v>0</v>
      </c>
      <c r="V27">
        <f t="shared" si="4"/>
        <v>1</v>
      </c>
      <c r="W27">
        <f t="shared" si="5"/>
        <v>1</v>
      </c>
      <c r="X27">
        <f t="shared" si="6"/>
        <v>0.8</v>
      </c>
      <c r="Y27" t="s">
        <v>147</v>
      </c>
      <c r="Z27">
        <v>23</v>
      </c>
    </row>
    <row r="28" spans="1:26" x14ac:dyDescent="0.25">
      <c r="A28">
        <v>426</v>
      </c>
      <c r="B28">
        <v>18</v>
      </c>
      <c r="C28">
        <v>2</v>
      </c>
      <c r="D28" t="s">
        <v>3</v>
      </c>
      <c r="E28" t="s">
        <v>39</v>
      </c>
      <c r="F28" t="s">
        <v>32</v>
      </c>
      <c r="G28">
        <v>96</v>
      </c>
      <c r="H28">
        <v>1</v>
      </c>
      <c r="I28">
        <v>1</v>
      </c>
      <c r="J28">
        <v>1</v>
      </c>
      <c r="K28">
        <f t="shared" si="0"/>
        <v>1</v>
      </c>
      <c r="L28">
        <v>1</v>
      </c>
      <c r="M28">
        <v>1</v>
      </c>
      <c r="N28">
        <f t="shared" si="1"/>
        <v>0</v>
      </c>
      <c r="O28">
        <f t="shared" si="2"/>
        <v>1</v>
      </c>
      <c r="P28">
        <f t="shared" si="3"/>
        <v>1</v>
      </c>
      <c r="Q28">
        <v>0</v>
      </c>
      <c r="R28">
        <v>0</v>
      </c>
      <c r="S28">
        <v>0</v>
      </c>
      <c r="T28">
        <v>4</v>
      </c>
      <c r="U28">
        <v>2</v>
      </c>
      <c r="V28">
        <f t="shared" si="4"/>
        <v>1</v>
      </c>
      <c r="W28">
        <f t="shared" si="5"/>
        <v>1</v>
      </c>
      <c r="X28">
        <f t="shared" si="6"/>
        <v>1.2</v>
      </c>
      <c r="Y28" t="s">
        <v>147</v>
      </c>
      <c r="Z28">
        <v>24</v>
      </c>
    </row>
    <row r="29" spans="1:26" x14ac:dyDescent="0.25">
      <c r="A29">
        <v>427</v>
      </c>
      <c r="B29">
        <v>18</v>
      </c>
      <c r="C29">
        <v>2</v>
      </c>
      <c r="D29" t="s">
        <v>15</v>
      </c>
      <c r="E29" t="s">
        <v>39</v>
      </c>
      <c r="F29" t="s">
        <v>100</v>
      </c>
      <c r="G29">
        <v>96</v>
      </c>
      <c r="H29">
        <v>1</v>
      </c>
      <c r="I29">
        <v>1</v>
      </c>
      <c r="J29">
        <v>1</v>
      </c>
      <c r="K29">
        <f t="shared" si="0"/>
        <v>1</v>
      </c>
      <c r="L29">
        <v>1</v>
      </c>
      <c r="M29">
        <v>1</v>
      </c>
      <c r="N29">
        <f t="shared" si="1"/>
        <v>0</v>
      </c>
      <c r="O29">
        <f t="shared" si="2"/>
        <v>1</v>
      </c>
      <c r="P29">
        <f t="shared" si="3"/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f t="shared" si="4"/>
        <v>1</v>
      </c>
      <c r="W29">
        <f t="shared" si="5"/>
        <v>1</v>
      </c>
      <c r="X29">
        <f t="shared" si="6"/>
        <v>0.6</v>
      </c>
      <c r="Y29" t="s">
        <v>147</v>
      </c>
      <c r="Z29">
        <v>20</v>
      </c>
    </row>
    <row r="30" spans="1:26" x14ac:dyDescent="0.25">
      <c r="A30">
        <v>428</v>
      </c>
      <c r="B30">
        <v>18</v>
      </c>
      <c r="C30">
        <v>2</v>
      </c>
      <c r="D30" t="s">
        <v>9</v>
      </c>
      <c r="E30" t="s">
        <v>39</v>
      </c>
      <c r="F30" t="s">
        <v>101</v>
      </c>
      <c r="G30">
        <v>97</v>
      </c>
      <c r="H30">
        <v>1</v>
      </c>
      <c r="I30">
        <v>1</v>
      </c>
      <c r="J30">
        <v>1</v>
      </c>
      <c r="K30">
        <f t="shared" si="0"/>
        <v>1</v>
      </c>
      <c r="L30">
        <v>1</v>
      </c>
      <c r="M30">
        <v>1</v>
      </c>
      <c r="N30">
        <f t="shared" si="1"/>
        <v>0</v>
      </c>
      <c r="O30">
        <f t="shared" si="2"/>
        <v>1</v>
      </c>
      <c r="P30">
        <f t="shared" si="3"/>
        <v>1</v>
      </c>
      <c r="Q30">
        <v>0</v>
      </c>
      <c r="R30">
        <v>0</v>
      </c>
      <c r="S30">
        <v>0</v>
      </c>
      <c r="T30">
        <v>4</v>
      </c>
      <c r="U30">
        <v>3</v>
      </c>
      <c r="V30">
        <f t="shared" si="4"/>
        <v>1</v>
      </c>
      <c r="W30">
        <f t="shared" si="5"/>
        <v>2</v>
      </c>
      <c r="X30">
        <f t="shared" si="6"/>
        <v>1.4</v>
      </c>
      <c r="Y30" t="s">
        <v>147</v>
      </c>
      <c r="Z30">
        <v>21</v>
      </c>
    </row>
    <row r="31" spans="1:26" x14ac:dyDescent="0.25">
      <c r="A31">
        <v>429</v>
      </c>
      <c r="B31">
        <v>18</v>
      </c>
      <c r="C31">
        <v>2</v>
      </c>
      <c r="D31" t="s">
        <v>11</v>
      </c>
      <c r="E31" t="s">
        <v>39</v>
      </c>
      <c r="F31" t="s">
        <v>32</v>
      </c>
      <c r="G31">
        <v>97</v>
      </c>
      <c r="H31">
        <v>1</v>
      </c>
      <c r="I31">
        <v>1</v>
      </c>
      <c r="J31">
        <v>1</v>
      </c>
      <c r="K31">
        <f t="shared" si="0"/>
        <v>1</v>
      </c>
      <c r="L31">
        <v>1</v>
      </c>
      <c r="M31">
        <v>1</v>
      </c>
      <c r="N31">
        <f t="shared" si="1"/>
        <v>0</v>
      </c>
      <c r="O31">
        <f t="shared" si="2"/>
        <v>1</v>
      </c>
      <c r="P31">
        <f t="shared" si="3"/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f t="shared" si="4"/>
        <v>1</v>
      </c>
      <c r="W31">
        <f t="shared" si="5"/>
        <v>1</v>
      </c>
      <c r="X31">
        <f t="shared" si="6"/>
        <v>1</v>
      </c>
      <c r="Y31" t="s">
        <v>147</v>
      </c>
      <c r="Z31">
        <v>45</v>
      </c>
    </row>
    <row r="32" spans="1:26" x14ac:dyDescent="0.25">
      <c r="A32">
        <v>430</v>
      </c>
      <c r="B32">
        <v>18</v>
      </c>
      <c r="C32">
        <v>2</v>
      </c>
      <c r="D32" t="s">
        <v>104</v>
      </c>
      <c r="E32" t="s">
        <v>39</v>
      </c>
      <c r="F32" t="s">
        <v>100</v>
      </c>
      <c r="G32">
        <v>97</v>
      </c>
      <c r="H32">
        <v>1</v>
      </c>
      <c r="I32">
        <v>1</v>
      </c>
      <c r="J32">
        <v>1</v>
      </c>
      <c r="K32">
        <f t="shared" si="0"/>
        <v>1</v>
      </c>
      <c r="L32">
        <v>1</v>
      </c>
      <c r="M32">
        <v>2</v>
      </c>
      <c r="N32">
        <f t="shared" si="1"/>
        <v>0</v>
      </c>
      <c r="O32">
        <f t="shared" si="2"/>
        <v>2</v>
      </c>
      <c r="P32">
        <f t="shared" si="3"/>
        <v>1.3333333333333333</v>
      </c>
      <c r="Q32">
        <v>0</v>
      </c>
      <c r="R32">
        <v>0</v>
      </c>
      <c r="S32">
        <v>0</v>
      </c>
      <c r="T32">
        <v>0</v>
      </c>
      <c r="U32">
        <v>0</v>
      </c>
      <c r="V32">
        <f t="shared" si="4"/>
        <v>0</v>
      </c>
      <c r="W32">
        <f t="shared" si="5"/>
        <v>0</v>
      </c>
      <c r="X32">
        <f t="shared" si="6"/>
        <v>0</v>
      </c>
      <c r="Y32" t="s">
        <v>147</v>
      </c>
      <c r="Z32">
        <v>22</v>
      </c>
    </row>
    <row r="33" spans="1:26" x14ac:dyDescent="0.25">
      <c r="A33">
        <v>431</v>
      </c>
      <c r="B33">
        <v>18</v>
      </c>
      <c r="C33">
        <v>2</v>
      </c>
      <c r="D33" t="s">
        <v>66</v>
      </c>
      <c r="E33" t="s">
        <v>39</v>
      </c>
      <c r="F33" t="s">
        <v>101</v>
      </c>
      <c r="G33">
        <v>98</v>
      </c>
      <c r="H33">
        <v>1</v>
      </c>
      <c r="I33">
        <v>1</v>
      </c>
      <c r="J33">
        <v>1</v>
      </c>
      <c r="K33">
        <f t="shared" si="0"/>
        <v>1</v>
      </c>
      <c r="L33">
        <v>1</v>
      </c>
      <c r="M33">
        <v>1</v>
      </c>
      <c r="N33">
        <f t="shared" si="1"/>
        <v>0</v>
      </c>
      <c r="O33">
        <f t="shared" si="2"/>
        <v>1</v>
      </c>
      <c r="P33">
        <f t="shared" si="3"/>
        <v>1</v>
      </c>
      <c r="Q33">
        <v>0</v>
      </c>
      <c r="R33">
        <v>0</v>
      </c>
      <c r="S33">
        <v>0</v>
      </c>
      <c r="T33">
        <v>4</v>
      </c>
      <c r="U33">
        <v>3</v>
      </c>
      <c r="V33">
        <f t="shared" si="4"/>
        <v>1</v>
      </c>
      <c r="W33">
        <f t="shared" si="5"/>
        <v>2</v>
      </c>
      <c r="X33">
        <f t="shared" si="6"/>
        <v>1.4</v>
      </c>
      <c r="Y33" t="s">
        <v>147</v>
      </c>
      <c r="Z33">
        <v>21</v>
      </c>
    </row>
    <row r="34" spans="1:26" x14ac:dyDescent="0.25">
      <c r="A34">
        <v>432</v>
      </c>
      <c r="B34">
        <v>18</v>
      </c>
      <c r="C34">
        <v>2</v>
      </c>
      <c r="D34" t="s">
        <v>103</v>
      </c>
      <c r="E34" t="s">
        <v>39</v>
      </c>
      <c r="F34" t="s">
        <v>32</v>
      </c>
      <c r="G34">
        <v>98</v>
      </c>
      <c r="H34">
        <v>1</v>
      </c>
      <c r="I34">
        <v>1</v>
      </c>
      <c r="J34">
        <v>1</v>
      </c>
      <c r="K34">
        <f t="shared" si="0"/>
        <v>1</v>
      </c>
      <c r="L34">
        <v>6</v>
      </c>
      <c r="M34">
        <v>5</v>
      </c>
      <c r="N34">
        <f t="shared" si="1"/>
        <v>1</v>
      </c>
      <c r="O34">
        <f t="shared" si="2"/>
        <v>6</v>
      </c>
      <c r="P34">
        <f t="shared" si="3"/>
        <v>4</v>
      </c>
      <c r="Q34">
        <v>0</v>
      </c>
      <c r="R34">
        <v>0</v>
      </c>
      <c r="S34">
        <v>0</v>
      </c>
      <c r="T34">
        <v>3</v>
      </c>
      <c r="U34">
        <v>5</v>
      </c>
      <c r="V34">
        <f t="shared" si="4"/>
        <v>1</v>
      </c>
      <c r="W34">
        <f t="shared" si="5"/>
        <v>2</v>
      </c>
      <c r="X34">
        <f t="shared" si="6"/>
        <v>1.6</v>
      </c>
      <c r="Y34" t="s">
        <v>147</v>
      </c>
      <c r="Z34">
        <v>21</v>
      </c>
    </row>
    <row r="35" spans="1:26" x14ac:dyDescent="0.25">
      <c r="A35">
        <v>433</v>
      </c>
      <c r="B35">
        <v>18</v>
      </c>
      <c r="C35">
        <v>2</v>
      </c>
      <c r="D35" t="s">
        <v>13</v>
      </c>
      <c r="E35" t="s">
        <v>39</v>
      </c>
      <c r="F35" t="s">
        <v>100</v>
      </c>
      <c r="G35">
        <v>99</v>
      </c>
      <c r="H35">
        <v>1</v>
      </c>
      <c r="I35">
        <v>1</v>
      </c>
      <c r="J35">
        <v>1</v>
      </c>
      <c r="K35">
        <f t="shared" si="0"/>
        <v>1</v>
      </c>
      <c r="L35">
        <v>1</v>
      </c>
      <c r="M35">
        <v>3</v>
      </c>
      <c r="N35">
        <f t="shared" si="1"/>
        <v>0</v>
      </c>
      <c r="O35">
        <f t="shared" si="2"/>
        <v>3</v>
      </c>
      <c r="P35">
        <f t="shared" si="3"/>
        <v>1.6666666666666667</v>
      </c>
      <c r="Q35">
        <v>0</v>
      </c>
      <c r="R35">
        <v>0</v>
      </c>
      <c r="S35">
        <v>3</v>
      </c>
      <c r="T35">
        <v>5</v>
      </c>
      <c r="U35">
        <v>4</v>
      </c>
      <c r="V35">
        <f t="shared" si="4"/>
        <v>1</v>
      </c>
      <c r="W35">
        <f t="shared" si="5"/>
        <v>3</v>
      </c>
      <c r="X35">
        <f t="shared" si="6"/>
        <v>2.4</v>
      </c>
      <c r="Y35" t="s">
        <v>147</v>
      </c>
      <c r="Z35">
        <v>22</v>
      </c>
    </row>
    <row r="36" spans="1:26" x14ac:dyDescent="0.25">
      <c r="A36">
        <v>434</v>
      </c>
      <c r="B36">
        <v>18</v>
      </c>
      <c r="C36">
        <v>2</v>
      </c>
      <c r="D36" t="s">
        <v>14</v>
      </c>
      <c r="E36" t="s">
        <v>38</v>
      </c>
      <c r="F36" t="s">
        <v>101</v>
      </c>
      <c r="G36">
        <v>99</v>
      </c>
      <c r="H36">
        <v>1</v>
      </c>
      <c r="I36">
        <v>1</v>
      </c>
      <c r="J36">
        <v>1</v>
      </c>
      <c r="K36">
        <f t="shared" si="0"/>
        <v>1</v>
      </c>
      <c r="L36">
        <v>1</v>
      </c>
      <c r="M36">
        <v>2</v>
      </c>
      <c r="N36">
        <f t="shared" si="1"/>
        <v>0</v>
      </c>
      <c r="O36">
        <f t="shared" si="2"/>
        <v>2</v>
      </c>
      <c r="P36">
        <f t="shared" si="3"/>
        <v>1.3333333333333333</v>
      </c>
      <c r="Q36">
        <v>0</v>
      </c>
      <c r="R36">
        <v>0</v>
      </c>
      <c r="S36">
        <v>0</v>
      </c>
      <c r="T36">
        <v>3</v>
      </c>
      <c r="U36">
        <v>3</v>
      </c>
      <c r="V36">
        <f t="shared" si="4"/>
        <v>1</v>
      </c>
      <c r="W36">
        <f t="shared" si="5"/>
        <v>2</v>
      </c>
      <c r="X36">
        <f t="shared" si="6"/>
        <v>1.2</v>
      </c>
      <c r="Y36" t="s">
        <v>147</v>
      </c>
      <c r="Z36">
        <v>47</v>
      </c>
    </row>
    <row r="37" spans="1:26" x14ac:dyDescent="0.25">
      <c r="A37">
        <v>435</v>
      </c>
      <c r="B37">
        <v>18</v>
      </c>
      <c r="C37">
        <v>2</v>
      </c>
      <c r="D37" t="s">
        <v>64</v>
      </c>
      <c r="E37" t="s">
        <v>38</v>
      </c>
      <c r="F37" t="s">
        <v>32</v>
      </c>
      <c r="G37">
        <v>99</v>
      </c>
      <c r="H37">
        <v>1</v>
      </c>
      <c r="I37">
        <v>1</v>
      </c>
      <c r="J37">
        <v>1</v>
      </c>
      <c r="K37">
        <f t="shared" si="0"/>
        <v>1</v>
      </c>
      <c r="L37">
        <v>1</v>
      </c>
      <c r="M37">
        <v>5</v>
      </c>
      <c r="N37">
        <f t="shared" si="1"/>
        <v>1</v>
      </c>
      <c r="O37">
        <f t="shared" si="2"/>
        <v>5</v>
      </c>
      <c r="P37">
        <f t="shared" si="3"/>
        <v>2.3333333333333335</v>
      </c>
      <c r="Q37">
        <v>0</v>
      </c>
      <c r="R37">
        <v>0</v>
      </c>
      <c r="S37">
        <v>2</v>
      </c>
      <c r="T37">
        <v>3</v>
      </c>
      <c r="U37">
        <v>3</v>
      </c>
      <c r="V37">
        <f t="shared" si="4"/>
        <v>1</v>
      </c>
      <c r="W37">
        <f t="shared" si="5"/>
        <v>2</v>
      </c>
      <c r="X37">
        <f t="shared" si="6"/>
        <v>1.6</v>
      </c>
      <c r="Y37" t="s">
        <v>147</v>
      </c>
      <c r="Z37">
        <v>21</v>
      </c>
    </row>
    <row r="38" spans="1:26" x14ac:dyDescent="0.25">
      <c r="A38">
        <v>436</v>
      </c>
      <c r="B38">
        <v>18</v>
      </c>
      <c r="C38">
        <v>2</v>
      </c>
      <c r="D38" t="s">
        <v>99</v>
      </c>
      <c r="E38" t="s">
        <v>38</v>
      </c>
      <c r="F38" t="s">
        <v>100</v>
      </c>
      <c r="G38">
        <v>100</v>
      </c>
      <c r="H38">
        <v>1</v>
      </c>
      <c r="I38">
        <v>1</v>
      </c>
      <c r="J38">
        <v>1</v>
      </c>
      <c r="K38">
        <f t="shared" si="0"/>
        <v>1</v>
      </c>
      <c r="L38">
        <v>1</v>
      </c>
      <c r="M38">
        <v>2</v>
      </c>
      <c r="N38">
        <f t="shared" si="1"/>
        <v>0</v>
      </c>
      <c r="O38">
        <f t="shared" si="2"/>
        <v>2</v>
      </c>
      <c r="P38">
        <f t="shared" si="3"/>
        <v>1.3333333333333333</v>
      </c>
      <c r="Q38">
        <v>0</v>
      </c>
      <c r="R38">
        <v>0</v>
      </c>
      <c r="S38">
        <v>0</v>
      </c>
      <c r="T38">
        <v>0</v>
      </c>
      <c r="U38">
        <v>0</v>
      </c>
      <c r="V38">
        <f t="shared" si="4"/>
        <v>0</v>
      </c>
      <c r="W38">
        <f t="shared" si="5"/>
        <v>0</v>
      </c>
      <c r="X38">
        <f t="shared" si="6"/>
        <v>0</v>
      </c>
      <c r="Y38" t="s">
        <v>147</v>
      </c>
      <c r="Z38">
        <v>21</v>
      </c>
    </row>
    <row r="39" spans="1:26" x14ac:dyDescent="0.25">
      <c r="A39">
        <v>437</v>
      </c>
      <c r="B39">
        <v>18</v>
      </c>
      <c r="C39">
        <v>2</v>
      </c>
      <c r="D39" t="s">
        <v>5</v>
      </c>
      <c r="E39" t="s">
        <v>38</v>
      </c>
      <c r="F39" t="s">
        <v>101</v>
      </c>
      <c r="G39">
        <v>100</v>
      </c>
      <c r="H39">
        <v>1</v>
      </c>
      <c r="I39">
        <v>1</v>
      </c>
      <c r="J39">
        <v>1</v>
      </c>
      <c r="K39">
        <f t="shared" si="0"/>
        <v>1</v>
      </c>
      <c r="L39">
        <v>1</v>
      </c>
      <c r="M39">
        <v>1</v>
      </c>
      <c r="N39">
        <f t="shared" si="1"/>
        <v>0</v>
      </c>
      <c r="O39">
        <f t="shared" si="2"/>
        <v>1</v>
      </c>
      <c r="P39">
        <f t="shared" si="3"/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f t="shared" si="4"/>
        <v>0</v>
      </c>
      <c r="W39">
        <f t="shared" si="5"/>
        <v>0</v>
      </c>
      <c r="X39">
        <f t="shared" si="6"/>
        <v>0</v>
      </c>
      <c r="Y39" t="s">
        <v>147</v>
      </c>
      <c r="Z39">
        <v>45</v>
      </c>
    </row>
    <row r="40" spans="1:26" x14ac:dyDescent="0.25">
      <c r="A40">
        <v>438</v>
      </c>
      <c r="B40">
        <v>18</v>
      </c>
      <c r="C40">
        <v>2</v>
      </c>
      <c r="D40" t="s">
        <v>1</v>
      </c>
      <c r="E40" t="s">
        <v>38</v>
      </c>
      <c r="F40" t="s">
        <v>32</v>
      </c>
      <c r="G40">
        <v>100</v>
      </c>
      <c r="H40">
        <v>1</v>
      </c>
      <c r="I40">
        <v>1</v>
      </c>
      <c r="J40">
        <v>1</v>
      </c>
      <c r="K40">
        <f t="shared" si="0"/>
        <v>1</v>
      </c>
      <c r="L40">
        <v>1</v>
      </c>
      <c r="M40">
        <v>1</v>
      </c>
      <c r="N40">
        <f t="shared" si="1"/>
        <v>0</v>
      </c>
      <c r="O40">
        <f t="shared" si="2"/>
        <v>1</v>
      </c>
      <c r="P40">
        <f t="shared" si="3"/>
        <v>1</v>
      </c>
      <c r="Q40">
        <v>0</v>
      </c>
      <c r="R40">
        <v>0</v>
      </c>
      <c r="S40">
        <v>0</v>
      </c>
      <c r="T40">
        <v>4</v>
      </c>
      <c r="U40">
        <v>3</v>
      </c>
      <c r="V40">
        <f t="shared" si="4"/>
        <v>1</v>
      </c>
      <c r="W40">
        <f t="shared" si="5"/>
        <v>2</v>
      </c>
      <c r="X40">
        <f t="shared" si="6"/>
        <v>1.4</v>
      </c>
      <c r="Y40" t="s">
        <v>147</v>
      </c>
      <c r="Z40">
        <v>44</v>
      </c>
    </row>
    <row r="41" spans="1:26" x14ac:dyDescent="0.25">
      <c r="B41">
        <v>18</v>
      </c>
      <c r="C41">
        <v>1</v>
      </c>
      <c r="D41" t="s">
        <v>8</v>
      </c>
      <c r="E41" t="s">
        <v>38</v>
      </c>
      <c r="F41" t="s">
        <v>32</v>
      </c>
    </row>
  </sheetData>
  <autoFilter ref="A1:Z41">
    <sortState ref="A2:Z41">
      <sortCondition ref="A1:A4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85" zoomScaleNormal="85" workbookViewId="0">
      <selection activeCell="Q16" sqref="Q16"/>
    </sheetView>
  </sheetViews>
  <sheetFormatPr defaultRowHeight="15" x14ac:dyDescent="0.25"/>
  <sheetData>
    <row r="1" spans="1:14" x14ac:dyDescent="0.25">
      <c r="A1" t="s">
        <v>0</v>
      </c>
      <c r="B1" t="s">
        <v>102</v>
      </c>
      <c r="C1" t="s">
        <v>34</v>
      </c>
      <c r="D1" t="s">
        <v>33</v>
      </c>
      <c r="E1" t="s">
        <v>35</v>
      </c>
      <c r="F1" t="s">
        <v>16</v>
      </c>
      <c r="G1" t="s">
        <v>40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25">
      <c r="A2">
        <v>412</v>
      </c>
      <c r="B2">
        <v>18</v>
      </c>
      <c r="C2">
        <v>1</v>
      </c>
      <c r="D2" t="s">
        <v>1</v>
      </c>
      <c r="E2" t="s">
        <v>38</v>
      </c>
      <c r="F2" t="s">
        <v>32</v>
      </c>
      <c r="G2">
        <v>97</v>
      </c>
      <c r="H2">
        <v>34.308333333333337</v>
      </c>
      <c r="I2">
        <v>24.881818181818179</v>
      </c>
      <c r="J2">
        <v>15.325000000000001</v>
      </c>
      <c r="K2">
        <v>22.366666666666671</v>
      </c>
      <c r="L2">
        <v>22.858333333333331</v>
      </c>
      <c r="M2">
        <v>35.5</v>
      </c>
      <c r="N2">
        <v>19.383333333333333</v>
      </c>
    </row>
    <row r="3" spans="1:14" x14ac:dyDescent="0.25">
      <c r="A3">
        <v>406</v>
      </c>
      <c r="B3">
        <v>18</v>
      </c>
      <c r="C3">
        <v>1</v>
      </c>
      <c r="D3" t="s">
        <v>3</v>
      </c>
      <c r="E3" t="s">
        <v>39</v>
      </c>
      <c r="F3" t="s">
        <v>32</v>
      </c>
      <c r="G3">
        <v>95</v>
      </c>
      <c r="H3">
        <v>19.841666666666669</v>
      </c>
      <c r="I3">
        <v>19.354545454545452</v>
      </c>
      <c r="J3">
        <v>10.641666666666666</v>
      </c>
      <c r="K3">
        <v>23.283333333333331</v>
      </c>
      <c r="L3">
        <v>17.424999999999997</v>
      </c>
      <c r="M3">
        <v>18.833333333333332</v>
      </c>
      <c r="N3">
        <v>17.483333333333331</v>
      </c>
    </row>
    <row r="4" spans="1:14" x14ac:dyDescent="0.25">
      <c r="A4">
        <v>400</v>
      </c>
      <c r="B4">
        <v>18</v>
      </c>
      <c r="C4">
        <v>1</v>
      </c>
      <c r="D4" t="s">
        <v>5</v>
      </c>
      <c r="E4" t="s">
        <v>38</v>
      </c>
      <c r="F4" t="s">
        <v>32</v>
      </c>
      <c r="G4">
        <v>35</v>
      </c>
      <c r="H4">
        <v>6.3624999999999998</v>
      </c>
      <c r="I4">
        <v>4.1500000000000004</v>
      </c>
      <c r="J4">
        <v>2</v>
      </c>
    </row>
    <row r="5" spans="1:14" x14ac:dyDescent="0.25">
      <c r="B5">
        <v>18</v>
      </c>
      <c r="C5">
        <v>1</v>
      </c>
      <c r="D5" t="s">
        <v>8</v>
      </c>
      <c r="E5" t="s">
        <v>38</v>
      </c>
      <c r="F5" t="s">
        <v>32</v>
      </c>
      <c r="G5">
        <v>101</v>
      </c>
      <c r="H5">
        <v>23.099999999999998</v>
      </c>
      <c r="I5">
        <v>6.6</v>
      </c>
    </row>
    <row r="6" spans="1:14" x14ac:dyDescent="0.25">
      <c r="A6">
        <v>403</v>
      </c>
      <c r="B6">
        <v>18</v>
      </c>
      <c r="C6">
        <v>1</v>
      </c>
      <c r="D6" t="s">
        <v>12</v>
      </c>
      <c r="E6" t="s">
        <v>39</v>
      </c>
      <c r="F6" t="s">
        <v>32</v>
      </c>
      <c r="G6">
        <v>77</v>
      </c>
      <c r="H6">
        <v>20.645454545454548</v>
      </c>
      <c r="I6">
        <v>11.92</v>
      </c>
      <c r="J6">
        <v>28.741666666666671</v>
      </c>
      <c r="K6">
        <v>16.866666666666671</v>
      </c>
      <c r="L6">
        <v>10.75</v>
      </c>
      <c r="M6">
        <v>15.287500000000001</v>
      </c>
    </row>
    <row r="7" spans="1:14" x14ac:dyDescent="0.25">
      <c r="A7">
        <v>415</v>
      </c>
      <c r="B7">
        <v>18</v>
      </c>
      <c r="C7">
        <v>1</v>
      </c>
      <c r="D7" t="s">
        <v>13</v>
      </c>
      <c r="E7" t="s">
        <v>38</v>
      </c>
      <c r="F7" t="s">
        <v>32</v>
      </c>
      <c r="G7">
        <v>98</v>
      </c>
      <c r="H7">
        <v>11.163636363636364</v>
      </c>
      <c r="I7">
        <v>10.909090909090908</v>
      </c>
      <c r="J7">
        <v>10.083333333333332</v>
      </c>
      <c r="K7">
        <v>24.933333333333337</v>
      </c>
      <c r="L7">
        <v>21.374999999999996</v>
      </c>
      <c r="M7">
        <v>18.45</v>
      </c>
      <c r="N7">
        <v>11.966666666666667</v>
      </c>
    </row>
    <row r="8" spans="1:14" x14ac:dyDescent="0.25">
      <c r="A8">
        <v>401</v>
      </c>
      <c r="B8">
        <v>18</v>
      </c>
      <c r="C8">
        <v>1</v>
      </c>
      <c r="D8" t="s">
        <v>15</v>
      </c>
      <c r="E8" t="s">
        <v>38</v>
      </c>
      <c r="F8" t="s">
        <v>32</v>
      </c>
      <c r="G8">
        <v>48</v>
      </c>
      <c r="H8">
        <v>6.8636363636363633</v>
      </c>
      <c r="I8">
        <v>15.754545454545452</v>
      </c>
      <c r="J8">
        <v>10.924999999999999</v>
      </c>
      <c r="K8">
        <v>13.559999999999999</v>
      </c>
      <c r="L8">
        <v>1.1000000000000001</v>
      </c>
      <c r="M8">
        <v>1.5</v>
      </c>
    </row>
    <row r="9" spans="1:14" x14ac:dyDescent="0.25">
      <c r="A9">
        <v>409</v>
      </c>
      <c r="B9">
        <v>18</v>
      </c>
      <c r="C9">
        <v>1</v>
      </c>
      <c r="D9" t="s">
        <v>99</v>
      </c>
      <c r="E9" t="s">
        <v>39</v>
      </c>
      <c r="F9" t="s">
        <v>32</v>
      </c>
      <c r="G9">
        <v>96</v>
      </c>
      <c r="H9">
        <v>16.227272727272727</v>
      </c>
      <c r="I9">
        <v>22.645454545454548</v>
      </c>
      <c r="J9">
        <v>12.616666666666665</v>
      </c>
      <c r="K9">
        <v>22.166666666666668</v>
      </c>
      <c r="L9">
        <v>23.174999999999997</v>
      </c>
      <c r="M9">
        <v>18.291666666666668</v>
      </c>
      <c r="N9">
        <v>10.525</v>
      </c>
    </row>
    <row r="10" spans="1:14" x14ac:dyDescent="0.25">
      <c r="A10">
        <v>438</v>
      </c>
      <c r="B10">
        <v>18</v>
      </c>
      <c r="C10">
        <v>2</v>
      </c>
      <c r="D10" t="s">
        <v>1</v>
      </c>
      <c r="E10" t="s">
        <v>38</v>
      </c>
      <c r="F10" t="s">
        <v>32</v>
      </c>
      <c r="G10">
        <v>100</v>
      </c>
      <c r="H10">
        <v>32.966666666666669</v>
      </c>
      <c r="I10">
        <v>25.133333333333336</v>
      </c>
      <c r="J10">
        <v>14.5</v>
      </c>
      <c r="K10">
        <v>9.9083333333333332</v>
      </c>
      <c r="L10">
        <v>14.550000000000002</v>
      </c>
      <c r="M10">
        <v>15.799999999999999</v>
      </c>
      <c r="N10">
        <v>11.875</v>
      </c>
    </row>
    <row r="11" spans="1:14" x14ac:dyDescent="0.25">
      <c r="A11">
        <v>426</v>
      </c>
      <c r="B11">
        <v>18</v>
      </c>
      <c r="C11">
        <v>2</v>
      </c>
      <c r="D11" t="s">
        <v>3</v>
      </c>
      <c r="E11" t="s">
        <v>39</v>
      </c>
      <c r="F11" t="s">
        <v>32</v>
      </c>
      <c r="G11">
        <v>96</v>
      </c>
      <c r="H11">
        <v>26.100000000000005</v>
      </c>
      <c r="I11">
        <v>27.916666666666661</v>
      </c>
      <c r="J11">
        <v>18.574999999999999</v>
      </c>
      <c r="K11">
        <v>20.291666666666668</v>
      </c>
      <c r="L11">
        <v>13.100000000000001</v>
      </c>
      <c r="M11">
        <v>19.391666666666662</v>
      </c>
      <c r="N11">
        <v>18.725000000000001</v>
      </c>
    </row>
    <row r="12" spans="1:14" x14ac:dyDescent="0.25">
      <c r="A12">
        <v>423</v>
      </c>
      <c r="B12">
        <v>18</v>
      </c>
      <c r="C12">
        <v>2</v>
      </c>
      <c r="D12" t="s">
        <v>6</v>
      </c>
      <c r="E12" t="s">
        <v>39</v>
      </c>
      <c r="F12" t="s">
        <v>32</v>
      </c>
      <c r="G12">
        <v>95</v>
      </c>
      <c r="H12">
        <v>36.266666666666673</v>
      </c>
      <c r="I12">
        <v>36.433333333333337</v>
      </c>
      <c r="J12">
        <v>25.683333333333334</v>
      </c>
      <c r="K12">
        <v>30.558333333333334</v>
      </c>
      <c r="L12">
        <v>29.100000000000005</v>
      </c>
      <c r="M12">
        <v>25.5</v>
      </c>
      <c r="N12">
        <v>24.158333333333331</v>
      </c>
    </row>
    <row r="13" spans="1:14" x14ac:dyDescent="0.25">
      <c r="A13">
        <v>429</v>
      </c>
      <c r="B13">
        <v>18</v>
      </c>
      <c r="C13">
        <v>2</v>
      </c>
      <c r="D13" t="s">
        <v>11</v>
      </c>
      <c r="E13" t="s">
        <v>39</v>
      </c>
      <c r="F13" t="s">
        <v>32</v>
      </c>
      <c r="G13">
        <v>97</v>
      </c>
      <c r="H13">
        <v>17.216666666666669</v>
      </c>
      <c r="I13">
        <v>25.408333333333328</v>
      </c>
      <c r="J13">
        <v>19.516666666666669</v>
      </c>
      <c r="K13">
        <v>12.841666666666667</v>
      </c>
      <c r="L13">
        <v>16.641666666666666</v>
      </c>
      <c r="M13">
        <v>22.2</v>
      </c>
      <c r="N13">
        <v>24.108333333333334</v>
      </c>
    </row>
    <row r="14" spans="1:14" x14ac:dyDescent="0.25">
      <c r="A14">
        <v>435</v>
      </c>
      <c r="B14">
        <v>18</v>
      </c>
      <c r="C14">
        <v>2</v>
      </c>
      <c r="D14" t="s">
        <v>64</v>
      </c>
      <c r="E14" t="s">
        <v>38</v>
      </c>
      <c r="F14" t="s">
        <v>32</v>
      </c>
      <c r="G14">
        <v>99</v>
      </c>
      <c r="H14">
        <v>20.081818181818182</v>
      </c>
      <c r="I14">
        <v>20.736363636363638</v>
      </c>
      <c r="J14">
        <v>9.0545454545454547</v>
      </c>
      <c r="K14">
        <v>8.1090909090909076</v>
      </c>
      <c r="L14">
        <v>9.836363636363636</v>
      </c>
      <c r="M14">
        <v>12.799999999999999</v>
      </c>
      <c r="N14">
        <v>7.033333333333335</v>
      </c>
    </row>
    <row r="15" spans="1:14" x14ac:dyDescent="0.25">
      <c r="A15">
        <v>432</v>
      </c>
      <c r="B15">
        <v>18</v>
      </c>
      <c r="C15">
        <v>2</v>
      </c>
      <c r="D15" t="s">
        <v>103</v>
      </c>
      <c r="E15" t="s">
        <v>39</v>
      </c>
      <c r="F15" t="s">
        <v>32</v>
      </c>
      <c r="G15">
        <v>98</v>
      </c>
      <c r="H15">
        <v>21.525000000000002</v>
      </c>
      <c r="I15">
        <v>25.141666666666666</v>
      </c>
      <c r="J15">
        <v>18.850000000000001</v>
      </c>
      <c r="K15">
        <v>23.275000000000002</v>
      </c>
      <c r="L15">
        <v>9.3583333333333361</v>
      </c>
      <c r="M15">
        <v>10.025</v>
      </c>
      <c r="N15">
        <v>7.958333333333333</v>
      </c>
    </row>
    <row r="16" spans="1:14" x14ac:dyDescent="0.25">
      <c r="A16">
        <v>405</v>
      </c>
      <c r="B16">
        <v>18</v>
      </c>
      <c r="C16">
        <v>1</v>
      </c>
      <c r="D16" t="s">
        <v>4</v>
      </c>
      <c r="E16" t="s">
        <v>6</v>
      </c>
      <c r="F16" t="s">
        <v>100</v>
      </c>
      <c r="G16">
        <v>95</v>
      </c>
      <c r="H16">
        <v>7.4727272727272727</v>
      </c>
      <c r="I16">
        <v>14.600000000000001</v>
      </c>
      <c r="J16">
        <v>9.3333333333333339</v>
      </c>
      <c r="K16">
        <v>8.4090909090909101</v>
      </c>
      <c r="L16">
        <v>6.8900000000000006</v>
      </c>
      <c r="M16">
        <v>9.4666666666666668</v>
      </c>
      <c r="N16">
        <v>8.1416666666666675</v>
      </c>
    </row>
    <row r="17" spans="1:14" x14ac:dyDescent="0.25">
      <c r="A17">
        <v>414</v>
      </c>
      <c r="B17">
        <v>18</v>
      </c>
      <c r="C17">
        <v>1</v>
      </c>
      <c r="D17" t="s">
        <v>7</v>
      </c>
      <c r="E17" t="s">
        <v>38</v>
      </c>
      <c r="F17" t="s">
        <v>100</v>
      </c>
      <c r="G17">
        <v>98</v>
      </c>
      <c r="H17">
        <v>10.3</v>
      </c>
      <c r="I17">
        <v>3.3285714285714283</v>
      </c>
      <c r="J17">
        <v>2</v>
      </c>
      <c r="K17">
        <v>9.9083333333333332</v>
      </c>
      <c r="L17">
        <v>7.2416666666666671</v>
      </c>
      <c r="M17">
        <v>6.08</v>
      </c>
      <c r="N17">
        <v>13.388888888888888</v>
      </c>
    </row>
    <row r="18" spans="1:14" x14ac:dyDescent="0.25">
      <c r="A18">
        <v>408</v>
      </c>
      <c r="B18">
        <v>18</v>
      </c>
      <c r="C18">
        <v>1</v>
      </c>
      <c r="D18" t="s">
        <v>10</v>
      </c>
      <c r="E18" t="s">
        <v>39</v>
      </c>
      <c r="F18" t="s">
        <v>100</v>
      </c>
      <c r="G18">
        <v>96</v>
      </c>
      <c r="H18">
        <v>26.933333333333334</v>
      </c>
      <c r="I18">
        <v>13.010000000000002</v>
      </c>
      <c r="J18">
        <v>3.5125000000000002</v>
      </c>
      <c r="K18">
        <v>10.975</v>
      </c>
      <c r="L18">
        <v>4.4000000000000004</v>
      </c>
      <c r="M18">
        <v>3.5454545454545463</v>
      </c>
      <c r="N18">
        <v>5.9090909090909092</v>
      </c>
    </row>
    <row r="19" spans="1:14" x14ac:dyDescent="0.25">
      <c r="A19">
        <v>421</v>
      </c>
      <c r="B19">
        <v>18</v>
      </c>
      <c r="C19">
        <v>1</v>
      </c>
      <c r="D19" t="s">
        <v>11</v>
      </c>
      <c r="E19" t="s">
        <v>38</v>
      </c>
      <c r="F19" t="s">
        <v>100</v>
      </c>
      <c r="G19">
        <v>100</v>
      </c>
      <c r="H19">
        <v>9.7444444444444471</v>
      </c>
      <c r="I19">
        <v>7.0249999999999995</v>
      </c>
      <c r="J19">
        <v>7.1090909090909093</v>
      </c>
      <c r="K19">
        <v>16.408333333333331</v>
      </c>
      <c r="L19">
        <v>6.3916666666666657</v>
      </c>
      <c r="M19">
        <v>12.475000000000001</v>
      </c>
      <c r="N19">
        <v>12.875</v>
      </c>
    </row>
    <row r="20" spans="1:14" x14ac:dyDescent="0.25">
      <c r="A20">
        <v>411</v>
      </c>
      <c r="B20">
        <v>18</v>
      </c>
      <c r="C20">
        <v>1</v>
      </c>
      <c r="D20" t="s">
        <v>66</v>
      </c>
      <c r="E20" t="s">
        <v>39</v>
      </c>
      <c r="F20" t="s">
        <v>100</v>
      </c>
      <c r="G20">
        <v>97</v>
      </c>
      <c r="H20">
        <v>13.516666666666667</v>
      </c>
      <c r="I20">
        <v>19.554545454545455</v>
      </c>
      <c r="J20">
        <v>9.35</v>
      </c>
      <c r="K20">
        <v>14.841666666666669</v>
      </c>
      <c r="L20">
        <v>14.41666666666667</v>
      </c>
      <c r="M20">
        <v>16.625</v>
      </c>
      <c r="N20">
        <v>12.700000000000001</v>
      </c>
    </row>
    <row r="21" spans="1:14" x14ac:dyDescent="0.25">
      <c r="A21">
        <v>402</v>
      </c>
      <c r="B21">
        <v>18</v>
      </c>
      <c r="C21">
        <v>1</v>
      </c>
      <c r="D21" t="s">
        <v>65</v>
      </c>
      <c r="E21" t="s">
        <v>38</v>
      </c>
      <c r="F21" t="s">
        <v>100</v>
      </c>
      <c r="G21">
        <v>76</v>
      </c>
      <c r="H21">
        <v>22.841666666666665</v>
      </c>
      <c r="I21">
        <v>17.890909090909091</v>
      </c>
      <c r="J21">
        <v>27.383333333333329</v>
      </c>
      <c r="K21">
        <v>17.424999999999997</v>
      </c>
      <c r="L21">
        <v>19.066666666666666</v>
      </c>
      <c r="M21">
        <v>22.337499999999999</v>
      </c>
    </row>
    <row r="22" spans="1:14" x14ac:dyDescent="0.25">
      <c r="A22">
        <v>419</v>
      </c>
      <c r="B22">
        <v>18</v>
      </c>
      <c r="C22">
        <v>1</v>
      </c>
      <c r="D22" t="s">
        <v>98</v>
      </c>
      <c r="E22" t="s">
        <v>38</v>
      </c>
      <c r="F22" t="s">
        <v>100</v>
      </c>
      <c r="G22">
        <v>100</v>
      </c>
      <c r="H22">
        <v>13.666666666666664</v>
      </c>
      <c r="I22">
        <v>14.827272727272726</v>
      </c>
      <c r="J22">
        <v>9.4416666666666664</v>
      </c>
      <c r="K22">
        <v>20.124999999999996</v>
      </c>
      <c r="L22">
        <v>12.691666666666668</v>
      </c>
      <c r="M22">
        <v>14.358333333333334</v>
      </c>
      <c r="N22">
        <v>15.524999999999999</v>
      </c>
    </row>
    <row r="23" spans="1:14" x14ac:dyDescent="0.25">
      <c r="A23">
        <v>417</v>
      </c>
      <c r="B23">
        <v>18</v>
      </c>
      <c r="C23">
        <v>1</v>
      </c>
      <c r="D23" t="s">
        <v>97</v>
      </c>
      <c r="E23" t="s">
        <v>38</v>
      </c>
      <c r="F23" t="s">
        <v>100</v>
      </c>
      <c r="G23">
        <v>99</v>
      </c>
      <c r="H23">
        <v>15.283333333333333</v>
      </c>
      <c r="I23">
        <v>8.045454545454545</v>
      </c>
      <c r="J23">
        <v>9.0666666666666682</v>
      </c>
      <c r="K23">
        <v>12.272727272727273</v>
      </c>
      <c r="L23">
        <v>5.6333333333333337</v>
      </c>
      <c r="M23">
        <v>13.208333333333334</v>
      </c>
      <c r="N23">
        <v>6.4181818181818189</v>
      </c>
    </row>
    <row r="24" spans="1:14" x14ac:dyDescent="0.25">
      <c r="A24">
        <v>424</v>
      </c>
      <c r="B24">
        <v>18</v>
      </c>
      <c r="C24">
        <v>2</v>
      </c>
      <c r="D24" t="s">
        <v>12</v>
      </c>
      <c r="E24" t="s">
        <v>39</v>
      </c>
      <c r="F24" t="s">
        <v>100</v>
      </c>
      <c r="G24">
        <v>95</v>
      </c>
      <c r="H24">
        <v>37.35</v>
      </c>
      <c r="I24">
        <v>22.749999999999996</v>
      </c>
      <c r="J24">
        <v>11.30909090909091</v>
      </c>
      <c r="K24">
        <v>15.975000000000001</v>
      </c>
      <c r="L24">
        <v>15.891666666666666</v>
      </c>
      <c r="M24">
        <v>17.900000000000002</v>
      </c>
      <c r="N24">
        <v>12.424999999999999</v>
      </c>
    </row>
    <row r="25" spans="1:14" x14ac:dyDescent="0.25">
      <c r="A25">
        <v>433</v>
      </c>
      <c r="B25">
        <v>18</v>
      </c>
      <c r="C25">
        <v>2</v>
      </c>
      <c r="D25" t="s">
        <v>13</v>
      </c>
      <c r="E25" t="s">
        <v>39</v>
      </c>
      <c r="F25" t="s">
        <v>100</v>
      </c>
      <c r="G25">
        <v>99</v>
      </c>
      <c r="H25">
        <v>17.627272727272729</v>
      </c>
      <c r="I25">
        <v>19.658333333333335</v>
      </c>
      <c r="J25">
        <v>16.516666666666666</v>
      </c>
      <c r="K25">
        <v>21.825000000000003</v>
      </c>
      <c r="L25">
        <v>14.258333333333333</v>
      </c>
      <c r="M25">
        <v>13.366666666666665</v>
      </c>
      <c r="N25">
        <v>20.191666666666666</v>
      </c>
    </row>
    <row r="26" spans="1:14" x14ac:dyDescent="0.25">
      <c r="A26">
        <v>427</v>
      </c>
      <c r="B26">
        <v>18</v>
      </c>
      <c r="C26">
        <v>2</v>
      </c>
      <c r="D26" t="s">
        <v>15</v>
      </c>
      <c r="E26" t="s">
        <v>39</v>
      </c>
      <c r="F26" t="s">
        <v>100</v>
      </c>
      <c r="G26">
        <v>96</v>
      </c>
      <c r="H26">
        <v>29.191666666666674</v>
      </c>
      <c r="I26">
        <v>19.175000000000001</v>
      </c>
      <c r="J26">
        <v>29.641666666666666</v>
      </c>
      <c r="K26">
        <v>19.091666666666669</v>
      </c>
      <c r="L26">
        <v>15.991666666666667</v>
      </c>
      <c r="M26">
        <v>10.16</v>
      </c>
      <c r="N26">
        <v>6.1166666666666671</v>
      </c>
    </row>
    <row r="27" spans="1:14" x14ac:dyDescent="0.25">
      <c r="A27">
        <v>436</v>
      </c>
      <c r="B27">
        <v>18</v>
      </c>
      <c r="C27">
        <v>2</v>
      </c>
      <c r="D27" t="s">
        <v>99</v>
      </c>
      <c r="E27" t="s">
        <v>38</v>
      </c>
      <c r="F27" t="s">
        <v>100</v>
      </c>
      <c r="G27">
        <v>100</v>
      </c>
      <c r="H27">
        <v>27.049999999999997</v>
      </c>
      <c r="I27">
        <v>34.666666666666664</v>
      </c>
      <c r="J27">
        <v>17.575000000000003</v>
      </c>
      <c r="K27">
        <v>19.549999999999997</v>
      </c>
      <c r="L27">
        <v>24.400000000000002</v>
      </c>
      <c r="M27">
        <v>16.108333333333334</v>
      </c>
      <c r="N27">
        <v>18.583333333333336</v>
      </c>
    </row>
    <row r="28" spans="1:14" x14ac:dyDescent="0.25">
      <c r="A28">
        <v>430</v>
      </c>
      <c r="B28">
        <v>18</v>
      </c>
      <c r="C28">
        <v>2</v>
      </c>
      <c r="D28" t="s">
        <v>104</v>
      </c>
      <c r="E28" t="s">
        <v>39</v>
      </c>
      <c r="F28" t="s">
        <v>100</v>
      </c>
      <c r="G28">
        <v>97</v>
      </c>
      <c r="H28">
        <v>22.837499999999999</v>
      </c>
      <c r="I28">
        <v>33.536363636363632</v>
      </c>
      <c r="J28">
        <v>21.391666666666666</v>
      </c>
      <c r="K28">
        <v>22.875</v>
      </c>
      <c r="L28">
        <v>19.608333333333331</v>
      </c>
      <c r="M28">
        <v>21.341666666666669</v>
      </c>
      <c r="N28">
        <v>22.574999999999999</v>
      </c>
    </row>
    <row r="29" spans="1:14" x14ac:dyDescent="0.25">
      <c r="A29">
        <v>420</v>
      </c>
      <c r="B29">
        <v>18</v>
      </c>
      <c r="C29">
        <v>1</v>
      </c>
      <c r="D29" t="s">
        <v>2</v>
      </c>
      <c r="E29" t="s">
        <v>38</v>
      </c>
      <c r="F29" t="s">
        <v>101</v>
      </c>
      <c r="G29">
        <v>100</v>
      </c>
    </row>
    <row r="30" spans="1:14" x14ac:dyDescent="0.25">
      <c r="A30">
        <v>410</v>
      </c>
      <c r="B30">
        <v>18</v>
      </c>
      <c r="C30">
        <v>1</v>
      </c>
      <c r="D30" t="s">
        <v>6</v>
      </c>
      <c r="E30" t="s">
        <v>39</v>
      </c>
      <c r="F30" t="s">
        <v>101</v>
      </c>
      <c r="G30">
        <v>96</v>
      </c>
      <c r="H30">
        <v>18.383333333333333</v>
      </c>
      <c r="I30">
        <v>19.063636363636366</v>
      </c>
      <c r="J30">
        <v>11.808333333333332</v>
      </c>
      <c r="K30">
        <v>26.941666666666663</v>
      </c>
      <c r="L30">
        <v>13.633333333333333</v>
      </c>
      <c r="M30">
        <v>27.208333333333332</v>
      </c>
      <c r="N30">
        <v>20.375</v>
      </c>
    </row>
    <row r="31" spans="1:14" x14ac:dyDescent="0.25">
      <c r="A31">
        <v>416</v>
      </c>
      <c r="B31">
        <v>18</v>
      </c>
      <c r="C31">
        <v>1</v>
      </c>
      <c r="D31" t="s">
        <v>9</v>
      </c>
      <c r="E31" t="s">
        <v>38</v>
      </c>
      <c r="F31" t="s">
        <v>101</v>
      </c>
      <c r="G31">
        <v>99</v>
      </c>
      <c r="H31">
        <v>19.566666666666666</v>
      </c>
      <c r="I31">
        <v>16.318181818181817</v>
      </c>
      <c r="J31">
        <v>3.1666666666666665</v>
      </c>
      <c r="K31">
        <v>19.149999999999999</v>
      </c>
      <c r="L31">
        <v>10.350000000000001</v>
      </c>
      <c r="M31">
        <v>5.6166666666666671</v>
      </c>
      <c r="N31">
        <v>2.9666666666666668</v>
      </c>
    </row>
    <row r="32" spans="1:14" x14ac:dyDescent="0.25">
      <c r="A32">
        <v>418</v>
      </c>
      <c r="B32">
        <v>18</v>
      </c>
      <c r="C32">
        <v>1</v>
      </c>
      <c r="D32" t="s">
        <v>64</v>
      </c>
      <c r="E32" t="s">
        <v>38</v>
      </c>
      <c r="F32" t="s">
        <v>101</v>
      </c>
      <c r="G32">
        <v>99</v>
      </c>
    </row>
    <row r="33" spans="1:14" x14ac:dyDescent="0.25">
      <c r="A33">
        <v>413</v>
      </c>
      <c r="B33">
        <v>18</v>
      </c>
      <c r="C33">
        <v>1</v>
      </c>
      <c r="D33" t="s">
        <v>37</v>
      </c>
      <c r="E33" t="s">
        <v>39</v>
      </c>
      <c r="F33" t="s">
        <v>101</v>
      </c>
      <c r="G33">
        <v>97</v>
      </c>
      <c r="H33">
        <v>21.091666666666665</v>
      </c>
      <c r="I33">
        <v>16.845454545454547</v>
      </c>
      <c r="J33">
        <v>11.9</v>
      </c>
      <c r="K33">
        <v>26.683333333333334</v>
      </c>
      <c r="L33">
        <v>20.183333333333334</v>
      </c>
      <c r="M33">
        <v>26.049999999999997</v>
      </c>
      <c r="N33">
        <v>18.091666666666669</v>
      </c>
    </row>
    <row r="34" spans="1:14" x14ac:dyDescent="0.25">
      <c r="A34">
        <v>407</v>
      </c>
      <c r="B34">
        <v>18</v>
      </c>
      <c r="C34">
        <v>1</v>
      </c>
      <c r="D34" t="s">
        <v>36</v>
      </c>
      <c r="E34" t="s">
        <v>38</v>
      </c>
      <c r="F34" t="s">
        <v>101</v>
      </c>
      <c r="G34">
        <v>95</v>
      </c>
    </row>
    <row r="35" spans="1:14" x14ac:dyDescent="0.25">
      <c r="A35">
        <v>404</v>
      </c>
      <c r="B35">
        <v>18</v>
      </c>
      <c r="C35">
        <v>1</v>
      </c>
      <c r="D35" t="s">
        <v>14</v>
      </c>
      <c r="E35" t="s">
        <v>39</v>
      </c>
      <c r="F35" t="s">
        <v>101</v>
      </c>
      <c r="G35">
        <v>78</v>
      </c>
      <c r="H35">
        <v>7.3999999999999995</v>
      </c>
      <c r="I35">
        <v>12.790909090909093</v>
      </c>
      <c r="J35">
        <v>6.6749999999999998</v>
      </c>
      <c r="K35">
        <v>24.333333333333339</v>
      </c>
      <c r="L35">
        <v>9.4250000000000007</v>
      </c>
      <c r="M35">
        <v>13.059999999999999</v>
      </c>
      <c r="N35">
        <v>4.5999999999999996</v>
      </c>
    </row>
    <row r="36" spans="1:14" x14ac:dyDescent="0.25">
      <c r="A36">
        <v>425</v>
      </c>
      <c r="B36">
        <v>18</v>
      </c>
      <c r="C36">
        <v>2</v>
      </c>
      <c r="D36" t="s">
        <v>4</v>
      </c>
      <c r="E36" t="s">
        <v>39</v>
      </c>
      <c r="F36" t="s">
        <v>101</v>
      </c>
      <c r="G36">
        <v>96</v>
      </c>
      <c r="H36">
        <v>25.790909090909089</v>
      </c>
      <c r="I36">
        <v>21.299999999999997</v>
      </c>
      <c r="J36">
        <v>10.516666666666667</v>
      </c>
      <c r="K36">
        <v>14.775</v>
      </c>
      <c r="L36">
        <v>16.275000000000002</v>
      </c>
      <c r="M36">
        <v>11.841666666666667</v>
      </c>
      <c r="N36">
        <v>10.691666666666668</v>
      </c>
    </row>
    <row r="37" spans="1:14" x14ac:dyDescent="0.25">
      <c r="A37">
        <v>437</v>
      </c>
      <c r="B37">
        <v>18</v>
      </c>
      <c r="C37">
        <v>2</v>
      </c>
      <c r="D37" t="s">
        <v>5</v>
      </c>
      <c r="E37" t="s">
        <v>38</v>
      </c>
      <c r="F37" t="s">
        <v>101</v>
      </c>
      <c r="G37">
        <v>100</v>
      </c>
      <c r="H37">
        <v>29.116666666666664</v>
      </c>
      <c r="I37">
        <v>22.75</v>
      </c>
      <c r="J37">
        <v>16.591666666666665</v>
      </c>
      <c r="K37">
        <v>18.716666666666665</v>
      </c>
      <c r="L37">
        <v>17.675000000000001</v>
      </c>
      <c r="M37">
        <v>5.3416666666666677</v>
      </c>
      <c r="N37">
        <v>10.558333333333334</v>
      </c>
    </row>
    <row r="38" spans="1:14" x14ac:dyDescent="0.25">
      <c r="A38">
        <v>422</v>
      </c>
      <c r="B38">
        <v>18</v>
      </c>
      <c r="C38">
        <v>2</v>
      </c>
      <c r="D38" t="s">
        <v>8</v>
      </c>
      <c r="E38" t="s">
        <v>39</v>
      </c>
      <c r="F38" t="s">
        <v>101</v>
      </c>
      <c r="G38">
        <v>95</v>
      </c>
      <c r="H38">
        <v>9.2888888888888896</v>
      </c>
      <c r="I38">
        <v>13.272727272727273</v>
      </c>
      <c r="J38">
        <v>11.899999999999999</v>
      </c>
      <c r="K38">
        <v>10.125000000000002</v>
      </c>
      <c r="L38">
        <v>9.8333333333333321</v>
      </c>
      <c r="M38">
        <v>14.1</v>
      </c>
      <c r="N38">
        <v>9.6</v>
      </c>
    </row>
    <row r="39" spans="1:14" x14ac:dyDescent="0.25">
      <c r="A39">
        <v>428</v>
      </c>
      <c r="B39">
        <v>18</v>
      </c>
      <c r="C39">
        <v>2</v>
      </c>
      <c r="D39" t="s">
        <v>9</v>
      </c>
      <c r="E39" t="s">
        <v>39</v>
      </c>
      <c r="F39" t="s">
        <v>101</v>
      </c>
      <c r="G39">
        <v>97</v>
      </c>
      <c r="H39">
        <v>19.599999999999998</v>
      </c>
      <c r="I39">
        <v>24.250000000000004</v>
      </c>
      <c r="J39">
        <v>14.683333333333335</v>
      </c>
      <c r="K39">
        <v>18.958333333333332</v>
      </c>
      <c r="L39">
        <v>17.05</v>
      </c>
      <c r="M39">
        <v>20.058333333333334</v>
      </c>
      <c r="N39">
        <v>33.608333333333341</v>
      </c>
    </row>
    <row r="40" spans="1:14" x14ac:dyDescent="0.25">
      <c r="A40">
        <v>434</v>
      </c>
      <c r="B40">
        <v>18</v>
      </c>
      <c r="C40">
        <v>2</v>
      </c>
      <c r="D40" t="s">
        <v>14</v>
      </c>
      <c r="E40" t="s">
        <v>38</v>
      </c>
      <c r="F40" t="s">
        <v>101</v>
      </c>
      <c r="G40">
        <v>99</v>
      </c>
      <c r="H40">
        <v>21.863636363636363</v>
      </c>
      <c r="I40">
        <v>16.644444444444446</v>
      </c>
      <c r="J40">
        <v>4.8111111111111118</v>
      </c>
      <c r="K40">
        <v>9.0363636363636353</v>
      </c>
      <c r="L40">
        <v>10.466666666666667</v>
      </c>
      <c r="M40">
        <v>10.983333333333334</v>
      </c>
      <c r="N40">
        <v>11.275</v>
      </c>
    </row>
    <row r="41" spans="1:14" x14ac:dyDescent="0.25">
      <c r="A41">
        <v>431</v>
      </c>
      <c r="B41">
        <v>18</v>
      </c>
      <c r="C41">
        <v>2</v>
      </c>
      <c r="D41" t="s">
        <v>66</v>
      </c>
      <c r="E41" t="s">
        <v>39</v>
      </c>
      <c r="F41" t="s">
        <v>101</v>
      </c>
      <c r="G41">
        <v>98</v>
      </c>
      <c r="H41">
        <v>25.316666666666666</v>
      </c>
      <c r="I41">
        <v>23.508333333333336</v>
      </c>
      <c r="J41">
        <v>10.063636363636363</v>
      </c>
      <c r="K41">
        <v>15.841666666666667</v>
      </c>
      <c r="L41">
        <v>16.05</v>
      </c>
      <c r="M41">
        <v>14.341666666666667</v>
      </c>
      <c r="N41">
        <v>14.558333333333335</v>
      </c>
    </row>
  </sheetData>
  <autoFilter ref="A1:O41">
    <sortState ref="A2:O41">
      <sortCondition ref="F1:F4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zoomScale="70" zoomScaleNormal="70" workbookViewId="0">
      <selection activeCell="P48" sqref="P48"/>
    </sheetView>
  </sheetViews>
  <sheetFormatPr defaultRowHeight="15" x14ac:dyDescent="0.25"/>
  <cols>
    <col min="1" max="1" width="6.42578125" bestFit="1" customWidth="1"/>
    <col min="3" max="3" width="9.28515625" bestFit="1" customWidth="1"/>
    <col min="4" max="4" width="10.140625" bestFit="1" customWidth="1"/>
    <col min="5" max="5" width="8.28515625" bestFit="1" customWidth="1"/>
    <col min="6" max="6" width="10.5703125" bestFit="1" customWidth="1"/>
    <col min="7" max="7" width="12.85546875" bestFit="1" customWidth="1"/>
    <col min="8" max="8" width="12.85546875" customWidth="1"/>
    <col min="9" max="9" width="23.42578125" bestFit="1" customWidth="1"/>
    <col min="10" max="10" width="23.42578125" customWidth="1"/>
    <col min="11" max="11" width="27.140625" bestFit="1" customWidth="1"/>
    <col min="12" max="12" width="20.28515625" bestFit="1" customWidth="1"/>
    <col min="13" max="13" width="23.85546875" bestFit="1" customWidth="1"/>
    <col min="14" max="14" width="18.85546875" bestFit="1" customWidth="1"/>
    <col min="15" max="15" width="22.5703125" bestFit="1" customWidth="1"/>
    <col min="16" max="16" width="18.7109375" bestFit="1" customWidth="1"/>
    <col min="17" max="17" width="22.42578125" bestFit="1" customWidth="1"/>
  </cols>
  <sheetData>
    <row r="1" spans="1:17" x14ac:dyDescent="0.25">
      <c r="A1" s="1" t="s">
        <v>0</v>
      </c>
      <c r="B1" s="1" t="s">
        <v>102</v>
      </c>
      <c r="C1" s="1" t="s">
        <v>34</v>
      </c>
      <c r="D1" s="1" t="s">
        <v>33</v>
      </c>
      <c r="E1" s="1" t="s">
        <v>35</v>
      </c>
      <c r="F1" s="1" t="s">
        <v>16</v>
      </c>
      <c r="G1" s="1" t="s">
        <v>40</v>
      </c>
      <c r="H1" s="5" t="s">
        <v>166</v>
      </c>
      <c r="I1" s="5" t="s">
        <v>158</v>
      </c>
      <c r="J1" s="5" t="s">
        <v>167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</row>
    <row r="2" spans="1:17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  <c r="H2" s="3">
        <v>2.6140536109539418</v>
      </c>
      <c r="I2" s="3">
        <v>2.0312083661476805</v>
      </c>
      <c r="J2" s="3">
        <v>15.109641762271039</v>
      </c>
      <c r="K2" s="3">
        <v>2.0427869317256646</v>
      </c>
      <c r="L2" s="3">
        <v>0.10516385189547621</v>
      </c>
      <c r="M2" s="3">
        <v>4.5834281842937238E-2</v>
      </c>
      <c r="N2">
        <v>2</v>
      </c>
      <c r="O2">
        <v>1</v>
      </c>
      <c r="P2">
        <v>1</v>
      </c>
    </row>
    <row r="3" spans="1:17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  <c r="H3" s="3"/>
      <c r="I3" s="3">
        <v>7.5785572913242616E-2</v>
      </c>
      <c r="J3" s="3">
        <v>6.9658506373614175</v>
      </c>
      <c r="K3" s="3">
        <v>4.6144038445711064E-2</v>
      </c>
      <c r="L3" s="3">
        <v>4.9862835910292862</v>
      </c>
      <c r="M3" s="3">
        <v>1.9646602914288831</v>
      </c>
      <c r="N3">
        <v>7</v>
      </c>
      <c r="O3">
        <v>7</v>
      </c>
      <c r="P3">
        <v>6</v>
      </c>
    </row>
    <row r="4" spans="1:17" x14ac:dyDescent="0.25">
      <c r="A4">
        <v>403</v>
      </c>
      <c r="B4">
        <v>18</v>
      </c>
      <c r="C4">
        <v>1</v>
      </c>
      <c r="D4" t="s">
        <v>12</v>
      </c>
      <c r="E4" t="s">
        <v>39</v>
      </c>
      <c r="F4" t="s">
        <v>32</v>
      </c>
      <c r="G4">
        <v>77</v>
      </c>
      <c r="H4" s="3">
        <v>2.1817960236011258</v>
      </c>
      <c r="I4" s="3">
        <v>2.8601227123181299</v>
      </c>
      <c r="J4" s="3">
        <v>10.073891187205703</v>
      </c>
      <c r="K4" s="3">
        <v>8.0055078097228076</v>
      </c>
      <c r="L4" s="3">
        <v>0.65411818931805166</v>
      </c>
      <c r="M4" s="3">
        <v>4.2530789975478295E-2</v>
      </c>
      <c r="N4">
        <v>2</v>
      </c>
      <c r="O4">
        <v>1</v>
      </c>
      <c r="P4">
        <v>1</v>
      </c>
    </row>
    <row r="5" spans="1:17" x14ac:dyDescent="0.25">
      <c r="A5">
        <v>406</v>
      </c>
      <c r="B5">
        <v>18</v>
      </c>
      <c r="C5">
        <v>1</v>
      </c>
      <c r="D5" t="s">
        <v>3</v>
      </c>
      <c r="E5" t="s">
        <v>39</v>
      </c>
      <c r="F5" t="s">
        <v>32</v>
      </c>
      <c r="G5">
        <v>95</v>
      </c>
      <c r="H5" s="3">
        <v>1.3127215936378789</v>
      </c>
      <c r="I5" s="3">
        <v>1.4556939142029666</v>
      </c>
      <c r="J5" s="3">
        <v>2.7475081691144734</v>
      </c>
      <c r="K5" s="3">
        <v>2.6483982479567914</v>
      </c>
      <c r="L5" s="3">
        <v>0.53538498698090831</v>
      </c>
      <c r="M5" s="3">
        <v>0.17280283640153191</v>
      </c>
      <c r="N5">
        <v>1</v>
      </c>
      <c r="O5">
        <v>4</v>
      </c>
      <c r="P5">
        <v>2</v>
      </c>
    </row>
    <row r="6" spans="1:17" x14ac:dyDescent="0.25">
      <c r="A6">
        <v>409</v>
      </c>
      <c r="B6">
        <v>18</v>
      </c>
      <c r="C6">
        <v>1</v>
      </c>
      <c r="D6" t="s">
        <v>99</v>
      </c>
      <c r="E6" t="s">
        <v>39</v>
      </c>
      <c r="F6" t="s">
        <v>32</v>
      </c>
      <c r="G6">
        <v>96</v>
      </c>
      <c r="H6" s="3">
        <v>0.61572717251612619</v>
      </c>
      <c r="I6" s="3">
        <v>1.6621135327348697</v>
      </c>
      <c r="J6" s="3">
        <v>5.3139664050426934</v>
      </c>
      <c r="K6" s="3">
        <v>4.8734056278067257</v>
      </c>
      <c r="L6" s="3">
        <v>0.29957606865281911</v>
      </c>
      <c r="M6" s="3">
        <v>7.9955143385927338E-2</v>
      </c>
      <c r="N6">
        <v>3</v>
      </c>
      <c r="O6">
        <v>1</v>
      </c>
      <c r="P6">
        <v>1</v>
      </c>
    </row>
    <row r="7" spans="1:17" x14ac:dyDescent="0.25">
      <c r="A7">
        <v>412</v>
      </c>
      <c r="B7">
        <v>18</v>
      </c>
      <c r="C7">
        <v>1</v>
      </c>
      <c r="D7" t="s">
        <v>1</v>
      </c>
      <c r="E7" t="s">
        <v>38</v>
      </c>
      <c r="F7" t="s">
        <v>32</v>
      </c>
      <c r="G7">
        <v>97</v>
      </c>
      <c r="H7" s="3">
        <v>0.83715826856070752</v>
      </c>
      <c r="I7" s="3">
        <v>1.1709161797548076</v>
      </c>
      <c r="J7" s="3">
        <v>12.91067265294547</v>
      </c>
      <c r="K7" s="3">
        <v>9.8813968183204341</v>
      </c>
      <c r="L7" s="3">
        <v>0.39173057561001523</v>
      </c>
      <c r="M7" s="3">
        <v>0.24000393392508418</v>
      </c>
      <c r="N7">
        <v>3</v>
      </c>
      <c r="O7">
        <v>3</v>
      </c>
      <c r="P7">
        <v>4</v>
      </c>
    </row>
    <row r="8" spans="1:17" x14ac:dyDescent="0.25">
      <c r="A8">
        <v>415</v>
      </c>
      <c r="B8">
        <v>18</v>
      </c>
      <c r="C8">
        <v>1</v>
      </c>
      <c r="D8" t="s">
        <v>13</v>
      </c>
      <c r="E8" t="s">
        <v>38</v>
      </c>
      <c r="F8" t="s">
        <v>32</v>
      </c>
      <c r="G8">
        <v>98</v>
      </c>
      <c r="H8" s="3">
        <v>0.38815789473684209</v>
      </c>
      <c r="I8" s="3">
        <v>1.4361572250503511</v>
      </c>
      <c r="J8" s="3">
        <v>4.9487010025260592</v>
      </c>
      <c r="K8" s="3">
        <v>4.0272526421170829</v>
      </c>
      <c r="L8" s="3">
        <v>0.91327271294020373</v>
      </c>
      <c r="M8" s="3">
        <v>0.95000028113836321</v>
      </c>
      <c r="N8">
        <v>3</v>
      </c>
      <c r="O8">
        <v>7</v>
      </c>
      <c r="P8">
        <v>6</v>
      </c>
    </row>
    <row r="9" spans="1:17" x14ac:dyDescent="0.25">
      <c r="A9">
        <v>423</v>
      </c>
      <c r="B9">
        <v>18</v>
      </c>
      <c r="C9">
        <v>2</v>
      </c>
      <c r="D9" t="s">
        <v>6</v>
      </c>
      <c r="E9" t="s">
        <v>39</v>
      </c>
      <c r="F9" t="s">
        <v>32</v>
      </c>
      <c r="G9">
        <v>95</v>
      </c>
      <c r="H9" s="3">
        <v>1.0550647805486633</v>
      </c>
      <c r="I9" s="3">
        <v>1.2308496513624125</v>
      </c>
      <c r="J9" s="3">
        <v>3.3609214247208667</v>
      </c>
      <c r="K9" s="3">
        <v>3.8429948422279061</v>
      </c>
      <c r="L9" s="3">
        <v>1.7118963890143046</v>
      </c>
      <c r="M9" s="3">
        <v>0.76495920393820405</v>
      </c>
      <c r="N9">
        <v>2</v>
      </c>
      <c r="O9">
        <v>1</v>
      </c>
      <c r="P9">
        <v>1</v>
      </c>
    </row>
    <row r="10" spans="1:17" x14ac:dyDescent="0.25">
      <c r="A10">
        <v>426</v>
      </c>
      <c r="B10">
        <v>18</v>
      </c>
      <c r="C10">
        <v>2</v>
      </c>
      <c r="D10" t="s">
        <v>3</v>
      </c>
      <c r="E10" t="s">
        <v>39</v>
      </c>
      <c r="F10" t="s">
        <v>32</v>
      </c>
      <c r="G10">
        <v>96</v>
      </c>
      <c r="H10" s="3">
        <v>0.89328230012979559</v>
      </c>
      <c r="I10" s="3">
        <v>1.0536827483865796</v>
      </c>
      <c r="J10" s="3">
        <v>6.4830477173307921</v>
      </c>
      <c r="K10" s="3">
        <v>4.7481121324111548</v>
      </c>
      <c r="L10" s="3">
        <v>0.90292680604120057</v>
      </c>
      <c r="M10" s="3">
        <v>0.67362856747770838</v>
      </c>
      <c r="N10">
        <v>1</v>
      </c>
      <c r="O10">
        <v>1</v>
      </c>
      <c r="P10">
        <v>1</v>
      </c>
    </row>
    <row r="11" spans="1:17" x14ac:dyDescent="0.25">
      <c r="A11">
        <v>429</v>
      </c>
      <c r="B11">
        <v>18</v>
      </c>
      <c r="C11">
        <v>2</v>
      </c>
      <c r="D11" t="s">
        <v>11</v>
      </c>
      <c r="E11" t="s">
        <v>39</v>
      </c>
      <c r="F11" t="s">
        <v>32</v>
      </c>
      <c r="G11">
        <v>97</v>
      </c>
      <c r="H11" s="3">
        <v>1.0881048625918031</v>
      </c>
      <c r="I11" s="3">
        <v>0.99708383060883254</v>
      </c>
      <c r="J11" s="3">
        <v>5.6615987406054291</v>
      </c>
      <c r="K11" s="3">
        <v>1.665123366139831</v>
      </c>
      <c r="L11" s="3">
        <v>0.48394876687078425</v>
      </c>
      <c r="M11" s="3">
        <v>0.15825077978645313</v>
      </c>
      <c r="N11">
        <v>3</v>
      </c>
      <c r="O11">
        <v>1</v>
      </c>
      <c r="P11">
        <v>1</v>
      </c>
    </row>
    <row r="12" spans="1:17" x14ac:dyDescent="0.25">
      <c r="A12">
        <v>432</v>
      </c>
      <c r="B12">
        <v>18</v>
      </c>
      <c r="C12">
        <v>2</v>
      </c>
      <c r="D12" t="s">
        <v>103</v>
      </c>
      <c r="E12" t="s">
        <v>39</v>
      </c>
      <c r="F12" t="s">
        <v>32</v>
      </c>
      <c r="G12">
        <v>98</v>
      </c>
      <c r="H12" s="3">
        <v>1.1837041510564466</v>
      </c>
      <c r="I12" s="3">
        <v>0.20320074023936899</v>
      </c>
      <c r="J12" s="3">
        <v>1.1695705580918943</v>
      </c>
      <c r="K12" s="3">
        <v>6.6288586649859607E-2</v>
      </c>
      <c r="L12" s="3">
        <v>0.78264319896603396</v>
      </c>
      <c r="M12" s="3">
        <v>0.72164823396919486</v>
      </c>
      <c r="N12">
        <v>5</v>
      </c>
      <c r="O12">
        <v>7</v>
      </c>
      <c r="P12">
        <v>5</v>
      </c>
    </row>
    <row r="13" spans="1:17" x14ac:dyDescent="0.25">
      <c r="A13">
        <v>435</v>
      </c>
      <c r="B13">
        <v>18</v>
      </c>
      <c r="C13">
        <v>2</v>
      </c>
      <c r="D13" t="s">
        <v>64</v>
      </c>
      <c r="E13" t="s">
        <v>38</v>
      </c>
      <c r="F13" t="s">
        <v>32</v>
      </c>
      <c r="G13">
        <v>99</v>
      </c>
      <c r="H13" s="3">
        <v>0.27289985761746555</v>
      </c>
      <c r="I13" s="3">
        <v>0.49700591594929777</v>
      </c>
      <c r="J13" s="3">
        <v>2.6209776125662367</v>
      </c>
      <c r="K13" s="3">
        <v>1.7454758387681215</v>
      </c>
      <c r="L13" s="3">
        <v>2.2371952915334465</v>
      </c>
      <c r="M13" s="3">
        <v>1.0798125421441043</v>
      </c>
      <c r="N13">
        <v>3</v>
      </c>
      <c r="O13">
        <v>6</v>
      </c>
      <c r="P13">
        <v>5</v>
      </c>
    </row>
    <row r="14" spans="1:17" x14ac:dyDescent="0.25">
      <c r="A14">
        <v>438</v>
      </c>
      <c r="B14">
        <v>18</v>
      </c>
      <c r="C14">
        <v>2</v>
      </c>
      <c r="D14" t="s">
        <v>1</v>
      </c>
      <c r="E14" t="s">
        <v>38</v>
      </c>
      <c r="F14" t="s">
        <v>32</v>
      </c>
      <c r="G14">
        <v>100</v>
      </c>
      <c r="H14" s="3">
        <v>0.36836403033586135</v>
      </c>
      <c r="I14" s="3">
        <v>0.35897336947042802</v>
      </c>
      <c r="J14" s="3">
        <v>5.0571161556145672</v>
      </c>
      <c r="K14" s="3">
        <v>1.7754324507672403</v>
      </c>
      <c r="L14" s="3">
        <v>0.42209567951724652</v>
      </c>
      <c r="M14" s="3">
        <v>0.32208672720491999</v>
      </c>
      <c r="N14">
        <v>5</v>
      </c>
      <c r="O14">
        <v>1</v>
      </c>
      <c r="P14">
        <v>1</v>
      </c>
    </row>
    <row r="15" spans="1:17" x14ac:dyDescent="0.25">
      <c r="B15">
        <v>18</v>
      </c>
      <c r="C15">
        <v>1</v>
      </c>
      <c r="D15" t="s">
        <v>8</v>
      </c>
      <c r="E15" t="s">
        <v>38</v>
      </c>
      <c r="F15" t="s">
        <v>32</v>
      </c>
    </row>
    <row r="16" spans="1:17" x14ac:dyDescent="0.25">
      <c r="A16">
        <v>402</v>
      </c>
      <c r="B16">
        <v>18</v>
      </c>
      <c r="C16">
        <v>1</v>
      </c>
      <c r="D16" t="s">
        <v>65</v>
      </c>
      <c r="E16" t="s">
        <v>38</v>
      </c>
      <c r="F16" t="s">
        <v>100</v>
      </c>
      <c r="G16">
        <v>76</v>
      </c>
      <c r="H16" s="3">
        <v>1.6343209960249934</v>
      </c>
      <c r="I16" s="3">
        <v>0.96645920816208741</v>
      </c>
      <c r="J16" s="3">
        <v>2.8343257739114489</v>
      </c>
      <c r="K16" s="3">
        <v>1.9902668011543669</v>
      </c>
      <c r="L16" s="3">
        <v>1.3180518807096271</v>
      </c>
      <c r="M16" s="3">
        <v>0.18399664963919599</v>
      </c>
      <c r="N16">
        <v>3</v>
      </c>
      <c r="O16">
        <v>7</v>
      </c>
      <c r="P16">
        <v>5</v>
      </c>
    </row>
    <row r="17" spans="1:16" x14ac:dyDescent="0.25">
      <c r="A17">
        <v>405</v>
      </c>
      <c r="B17">
        <v>18</v>
      </c>
      <c r="C17">
        <v>1</v>
      </c>
      <c r="D17" t="s">
        <v>4</v>
      </c>
      <c r="E17" t="s">
        <v>6</v>
      </c>
      <c r="F17" t="s">
        <v>100</v>
      </c>
      <c r="G17">
        <v>95</v>
      </c>
      <c r="H17" s="3">
        <v>0.54878389712049203</v>
      </c>
      <c r="I17" s="3">
        <v>0.49017308462729897</v>
      </c>
      <c r="J17" s="3">
        <v>7.063192590393844</v>
      </c>
      <c r="K17" s="3">
        <v>8.4957924180757409</v>
      </c>
      <c r="L17" s="3">
        <v>1.1650126363127473</v>
      </c>
      <c r="M17" s="3">
        <v>0.21246726386318598</v>
      </c>
      <c r="N17">
        <v>3</v>
      </c>
      <c r="O17">
        <v>1</v>
      </c>
      <c r="P17">
        <v>1</v>
      </c>
    </row>
    <row r="18" spans="1:16" x14ac:dyDescent="0.25">
      <c r="A18">
        <v>408</v>
      </c>
      <c r="B18">
        <v>18</v>
      </c>
      <c r="C18">
        <v>1</v>
      </c>
      <c r="D18" t="s">
        <v>10</v>
      </c>
      <c r="E18" t="s">
        <v>39</v>
      </c>
      <c r="F18" t="s">
        <v>100</v>
      </c>
      <c r="G18">
        <v>96</v>
      </c>
      <c r="H18" s="3">
        <v>2.9420671295510341</v>
      </c>
      <c r="I18" s="3">
        <v>1.042852598259765</v>
      </c>
      <c r="J18" s="3">
        <v>6.8748608765853199</v>
      </c>
      <c r="K18" s="3">
        <v>3.472675052728091</v>
      </c>
      <c r="L18" s="3">
        <v>0.43361532150356891</v>
      </c>
      <c r="M18" s="3">
        <v>0.85644567031455687</v>
      </c>
      <c r="N18">
        <v>1</v>
      </c>
      <c r="O18">
        <v>1</v>
      </c>
      <c r="P18">
        <v>1</v>
      </c>
    </row>
    <row r="19" spans="1:16" x14ac:dyDescent="0.25">
      <c r="A19">
        <v>411</v>
      </c>
      <c r="B19">
        <v>18</v>
      </c>
      <c r="C19">
        <v>1</v>
      </c>
      <c r="D19" t="s">
        <v>66</v>
      </c>
      <c r="E19" t="s">
        <v>39</v>
      </c>
      <c r="F19" t="s">
        <v>100</v>
      </c>
      <c r="G19">
        <v>97</v>
      </c>
      <c r="H19" s="3">
        <v>0.82315221662558491</v>
      </c>
      <c r="I19" s="3">
        <v>1.0726251096596875</v>
      </c>
      <c r="J19" s="3">
        <v>6.9145926438694518</v>
      </c>
      <c r="K19" s="3">
        <v>1.0097237609152836</v>
      </c>
      <c r="L19" s="3">
        <v>1.1742408100782367</v>
      </c>
      <c r="M19" s="3">
        <v>0.56639807875958204</v>
      </c>
      <c r="N19">
        <v>2</v>
      </c>
      <c r="O19">
        <v>2</v>
      </c>
      <c r="P19">
        <v>1</v>
      </c>
    </row>
    <row r="20" spans="1:16" x14ac:dyDescent="0.25">
      <c r="A20">
        <v>414</v>
      </c>
      <c r="B20">
        <v>18</v>
      </c>
      <c r="C20">
        <v>1</v>
      </c>
      <c r="D20" t="s">
        <v>7</v>
      </c>
      <c r="E20" t="s">
        <v>38</v>
      </c>
      <c r="F20" t="s">
        <v>100</v>
      </c>
      <c r="G20">
        <v>98</v>
      </c>
      <c r="H20" s="3">
        <v>1.7903556126929974</v>
      </c>
      <c r="I20" s="3">
        <v>1.9308192542211939</v>
      </c>
      <c r="J20" s="3">
        <v>7.230308192215837</v>
      </c>
      <c r="K20" s="3">
        <v>6.0141427732280128</v>
      </c>
      <c r="L20" s="3">
        <v>1.440326425961417</v>
      </c>
      <c r="M20" s="3">
        <v>5.2438818955057261E-2</v>
      </c>
      <c r="N20">
        <v>2</v>
      </c>
      <c r="O20">
        <v>2</v>
      </c>
      <c r="P20">
        <v>1</v>
      </c>
    </row>
    <row r="21" spans="1:16" x14ac:dyDescent="0.25">
      <c r="A21">
        <v>417</v>
      </c>
      <c r="B21">
        <v>18</v>
      </c>
      <c r="C21">
        <v>1</v>
      </c>
      <c r="D21" t="s">
        <v>97</v>
      </c>
      <c r="E21" t="s">
        <v>38</v>
      </c>
      <c r="F21" t="s">
        <v>100</v>
      </c>
      <c r="G21">
        <v>99</v>
      </c>
      <c r="H21" s="3">
        <v>2.3534366940635425</v>
      </c>
      <c r="I21" s="3">
        <v>2.9137248930876125</v>
      </c>
      <c r="J21" s="3">
        <v>1.6829734592892487</v>
      </c>
      <c r="K21" s="3">
        <v>2.2423165084506262</v>
      </c>
      <c r="L21" s="3">
        <v>1.7179415341356434</v>
      </c>
      <c r="M21" s="3">
        <v>0.71734528766950845</v>
      </c>
      <c r="N21">
        <v>4</v>
      </c>
      <c r="O21">
        <v>7</v>
      </c>
      <c r="P21">
        <v>5</v>
      </c>
    </row>
    <row r="22" spans="1:16" x14ac:dyDescent="0.25">
      <c r="A22">
        <v>419</v>
      </c>
      <c r="B22">
        <v>18</v>
      </c>
      <c r="C22">
        <v>1</v>
      </c>
      <c r="D22" t="s">
        <v>98</v>
      </c>
      <c r="E22" t="s">
        <v>38</v>
      </c>
      <c r="F22" t="s">
        <v>100</v>
      </c>
      <c r="G22">
        <v>100</v>
      </c>
      <c r="H22" s="3">
        <v>0.42940177638453503</v>
      </c>
      <c r="I22" s="3">
        <v>0.97993649633580704</v>
      </c>
      <c r="J22" s="3">
        <v>4.5901362322776391</v>
      </c>
      <c r="K22" s="3">
        <v>2.7842102987624147</v>
      </c>
      <c r="L22" s="3">
        <v>1.1801387088371618</v>
      </c>
      <c r="M22" s="3">
        <v>1.3193819243699882</v>
      </c>
      <c r="N22">
        <v>3</v>
      </c>
      <c r="O22">
        <v>2</v>
      </c>
      <c r="P22">
        <v>1</v>
      </c>
    </row>
    <row r="23" spans="1:16" x14ac:dyDescent="0.25">
      <c r="A23">
        <v>421</v>
      </c>
      <c r="B23">
        <v>18</v>
      </c>
      <c r="C23">
        <v>1</v>
      </c>
      <c r="D23" t="s">
        <v>11</v>
      </c>
      <c r="E23" t="s">
        <v>38</v>
      </c>
      <c r="F23" t="s">
        <v>100</v>
      </c>
      <c r="G23">
        <v>100</v>
      </c>
      <c r="H23" s="3">
        <v>1.2349218649102416</v>
      </c>
      <c r="I23" s="3">
        <v>1.5898022122283697</v>
      </c>
      <c r="J23" s="3">
        <v>8.3104877572011482</v>
      </c>
      <c r="K23" s="3">
        <v>4.4969475390687697</v>
      </c>
      <c r="L23" s="3">
        <v>1.0800220863210144</v>
      </c>
      <c r="M23" s="3">
        <v>0.25433418440533451</v>
      </c>
      <c r="N23">
        <v>3</v>
      </c>
      <c r="O23">
        <v>2</v>
      </c>
      <c r="P23">
        <v>1</v>
      </c>
    </row>
    <row r="24" spans="1:16" x14ac:dyDescent="0.25">
      <c r="A24">
        <v>424</v>
      </c>
      <c r="B24">
        <v>18</v>
      </c>
      <c r="C24">
        <v>2</v>
      </c>
      <c r="D24" t="s">
        <v>12</v>
      </c>
      <c r="E24" t="s">
        <v>39</v>
      </c>
      <c r="F24" t="s">
        <v>100</v>
      </c>
      <c r="G24">
        <v>95</v>
      </c>
      <c r="H24" s="3">
        <v>1.4385247401551751</v>
      </c>
      <c r="I24" s="3">
        <v>1.026440749092711</v>
      </c>
      <c r="J24" s="3">
        <v>4.9333676532365542</v>
      </c>
      <c r="K24" s="3">
        <v>5.3887165397879251</v>
      </c>
      <c r="L24" s="3">
        <v>0.30657668676046906</v>
      </c>
      <c r="M24" s="3">
        <v>0.18387382044037154</v>
      </c>
      <c r="N24">
        <v>5</v>
      </c>
      <c r="O24">
        <v>1</v>
      </c>
      <c r="P24">
        <v>1</v>
      </c>
    </row>
    <row r="25" spans="1:16" x14ac:dyDescent="0.25">
      <c r="A25">
        <v>427</v>
      </c>
      <c r="B25">
        <v>18</v>
      </c>
      <c r="C25">
        <v>2</v>
      </c>
      <c r="D25" t="s">
        <v>15</v>
      </c>
      <c r="E25" t="s">
        <v>39</v>
      </c>
      <c r="F25" t="s">
        <v>100</v>
      </c>
      <c r="G25">
        <v>96</v>
      </c>
      <c r="H25" s="3">
        <v>0.89599310322942338</v>
      </c>
      <c r="I25" s="3">
        <v>0.74998507926784574</v>
      </c>
      <c r="J25" s="3">
        <v>5.1113917175619115</v>
      </c>
      <c r="K25" s="3">
        <v>3.6159970478412387</v>
      </c>
      <c r="L25" s="3">
        <v>1.3128878557214734</v>
      </c>
      <c r="M25" s="3">
        <v>0.76005841267005414</v>
      </c>
      <c r="N25">
        <v>1</v>
      </c>
      <c r="O25">
        <v>1</v>
      </c>
      <c r="P25">
        <v>1</v>
      </c>
    </row>
    <row r="26" spans="1:16" x14ac:dyDescent="0.25">
      <c r="A26">
        <v>430</v>
      </c>
      <c r="B26">
        <v>18</v>
      </c>
      <c r="C26">
        <v>2</v>
      </c>
      <c r="D26" t="s">
        <v>104</v>
      </c>
      <c r="E26" t="s">
        <v>39</v>
      </c>
      <c r="F26" t="s">
        <v>100</v>
      </c>
      <c r="G26">
        <v>97</v>
      </c>
      <c r="H26" s="3">
        <v>2.3807215216166369</v>
      </c>
      <c r="I26" s="3">
        <v>1.1140691745239628</v>
      </c>
      <c r="J26" s="3">
        <v>7.4896717264762573</v>
      </c>
      <c r="K26" s="3">
        <v>3.3824729756121701</v>
      </c>
      <c r="L26" s="3">
        <v>1.2219212924800886</v>
      </c>
      <c r="M26" s="3">
        <v>0.4987657377577821</v>
      </c>
      <c r="N26">
        <v>3</v>
      </c>
      <c r="O26">
        <v>1</v>
      </c>
      <c r="P26">
        <v>2</v>
      </c>
    </row>
    <row r="27" spans="1:16" x14ac:dyDescent="0.25">
      <c r="A27">
        <v>433</v>
      </c>
      <c r="B27">
        <v>18</v>
      </c>
      <c r="C27">
        <v>2</v>
      </c>
      <c r="D27" t="s">
        <v>13</v>
      </c>
      <c r="E27" t="s">
        <v>39</v>
      </c>
      <c r="F27" t="s">
        <v>100</v>
      </c>
      <c r="G27">
        <v>99</v>
      </c>
      <c r="H27" s="3">
        <v>3.2812220257796127</v>
      </c>
      <c r="I27" s="3">
        <v>1.8572747583970686</v>
      </c>
      <c r="J27" s="3">
        <v>4.3435797992871956</v>
      </c>
      <c r="K27" s="3">
        <v>2.4561506898722554</v>
      </c>
      <c r="L27" s="3">
        <v>1.8000465215351049</v>
      </c>
      <c r="M27" s="3">
        <v>1.3164637851057219</v>
      </c>
      <c r="N27">
        <v>2</v>
      </c>
      <c r="O27">
        <v>4</v>
      </c>
      <c r="P27">
        <v>3</v>
      </c>
    </row>
    <row r="28" spans="1:16" x14ac:dyDescent="0.25">
      <c r="A28">
        <v>436</v>
      </c>
      <c r="B28">
        <v>18</v>
      </c>
      <c r="C28">
        <v>2</v>
      </c>
      <c r="D28" t="s">
        <v>99</v>
      </c>
      <c r="E28" t="s">
        <v>38</v>
      </c>
      <c r="F28" t="s">
        <v>100</v>
      </c>
      <c r="G28">
        <v>100</v>
      </c>
      <c r="H28" s="3">
        <v>1.1315734082737905</v>
      </c>
      <c r="I28" s="3">
        <v>1.3160255351261616</v>
      </c>
      <c r="J28" s="3">
        <v>4.9792364941322234</v>
      </c>
      <c r="K28" s="3">
        <v>4.1815688509013746</v>
      </c>
      <c r="L28" s="3">
        <v>1.4690999840545618</v>
      </c>
      <c r="M28" s="3">
        <v>0.47377163218566298</v>
      </c>
      <c r="N28">
        <v>1</v>
      </c>
      <c r="O28">
        <v>1</v>
      </c>
      <c r="P28">
        <v>2</v>
      </c>
    </row>
    <row r="29" spans="1:16" x14ac:dyDescent="0.25">
      <c r="A29">
        <v>404</v>
      </c>
      <c r="B29">
        <v>18</v>
      </c>
      <c r="C29">
        <v>1</v>
      </c>
      <c r="D29" t="s">
        <v>14</v>
      </c>
      <c r="E29" t="s">
        <v>39</v>
      </c>
      <c r="F29" t="s">
        <v>101</v>
      </c>
      <c r="G29">
        <v>78</v>
      </c>
      <c r="H29" s="3">
        <v>1.8200264601325022</v>
      </c>
      <c r="I29" s="3">
        <v>2.9222341782687034</v>
      </c>
      <c r="J29" s="3">
        <v>10.349626362932069</v>
      </c>
      <c r="K29" s="3">
        <v>4.8696725047630158</v>
      </c>
      <c r="L29" s="3">
        <v>0.60438651903339724</v>
      </c>
      <c r="M29" s="3">
        <v>0.14617568960248753</v>
      </c>
      <c r="N29">
        <v>1</v>
      </c>
      <c r="O29">
        <v>1</v>
      </c>
      <c r="P29">
        <v>1</v>
      </c>
    </row>
    <row r="30" spans="1:16" x14ac:dyDescent="0.25">
      <c r="A30">
        <v>407</v>
      </c>
      <c r="B30">
        <v>18</v>
      </c>
      <c r="C30">
        <v>1</v>
      </c>
      <c r="D30" t="s">
        <v>36</v>
      </c>
      <c r="E30" t="s">
        <v>38</v>
      </c>
      <c r="F30" t="s">
        <v>101</v>
      </c>
      <c r="G30">
        <v>95</v>
      </c>
      <c r="H30" s="3">
        <v>0.87317404550360367</v>
      </c>
      <c r="I30" s="3">
        <v>2.7364775543737325</v>
      </c>
      <c r="J30" s="3">
        <v>10.066745778096015</v>
      </c>
      <c r="K30" s="3">
        <v>10.976389445900685</v>
      </c>
      <c r="L30" s="3">
        <v>0.70343361984699548</v>
      </c>
      <c r="M30" s="3">
        <v>0.27298103632573101</v>
      </c>
      <c r="N30">
        <v>1</v>
      </c>
      <c r="O30">
        <v>1</v>
      </c>
      <c r="P30">
        <v>2</v>
      </c>
    </row>
    <row r="31" spans="1:16" x14ac:dyDescent="0.25">
      <c r="A31">
        <v>410</v>
      </c>
      <c r="B31">
        <v>18</v>
      </c>
      <c r="C31">
        <v>1</v>
      </c>
      <c r="D31" t="s">
        <v>6</v>
      </c>
      <c r="E31" t="s">
        <v>39</v>
      </c>
      <c r="F31" t="s">
        <v>101</v>
      </c>
      <c r="G31">
        <v>96</v>
      </c>
      <c r="H31" s="3">
        <v>1.5256653716967807</v>
      </c>
      <c r="I31" s="3">
        <v>1.394712485822508</v>
      </c>
      <c r="J31" s="3">
        <v>8.2339569538692778</v>
      </c>
      <c r="K31" s="3">
        <v>5.045245691599261</v>
      </c>
      <c r="L31" s="3">
        <v>0.28354547065451141</v>
      </c>
      <c r="M31" s="3">
        <v>0.14327577657336873</v>
      </c>
      <c r="N31">
        <v>2</v>
      </c>
      <c r="O31">
        <v>1</v>
      </c>
      <c r="P31">
        <v>2</v>
      </c>
    </row>
    <row r="32" spans="1:16" x14ac:dyDescent="0.25">
      <c r="A32">
        <v>413</v>
      </c>
      <c r="B32">
        <v>18</v>
      </c>
      <c r="C32">
        <v>1</v>
      </c>
      <c r="D32" t="s">
        <v>37</v>
      </c>
      <c r="E32" t="s">
        <v>39</v>
      </c>
      <c r="F32" t="s">
        <v>101</v>
      </c>
      <c r="G32">
        <v>97</v>
      </c>
      <c r="H32" s="3">
        <v>1.0263613679868646</v>
      </c>
      <c r="I32" s="3">
        <v>3.0761541726720614</v>
      </c>
      <c r="J32" s="3">
        <v>16.100018559447136</v>
      </c>
      <c r="K32" s="3">
        <v>12.333758333528152</v>
      </c>
      <c r="L32" s="3">
        <v>0.30403233070533958</v>
      </c>
      <c r="M32" s="3">
        <v>4.8695655992042799E-2</v>
      </c>
      <c r="N32">
        <v>1</v>
      </c>
      <c r="O32">
        <v>2</v>
      </c>
      <c r="P32">
        <v>1</v>
      </c>
    </row>
    <row r="33" spans="1:16" x14ac:dyDescent="0.25">
      <c r="A33">
        <v>416</v>
      </c>
      <c r="B33">
        <v>18</v>
      </c>
      <c r="C33">
        <v>1</v>
      </c>
      <c r="D33" t="s">
        <v>9</v>
      </c>
      <c r="E33" t="s">
        <v>38</v>
      </c>
      <c r="F33" t="s">
        <v>101</v>
      </c>
      <c r="G33">
        <v>99</v>
      </c>
      <c r="H33" s="3">
        <v>0.58586860670194008</v>
      </c>
      <c r="I33" s="3">
        <v>1.2793002830069442</v>
      </c>
      <c r="J33" s="3">
        <v>7.9709912892630266</v>
      </c>
      <c r="K33" s="3">
        <v>5.6472906779917791</v>
      </c>
      <c r="L33" s="3">
        <v>1.3643036956015977</v>
      </c>
      <c r="M33" s="3">
        <v>0.36585314515320105</v>
      </c>
      <c r="N33">
        <v>3</v>
      </c>
      <c r="O33">
        <v>2</v>
      </c>
      <c r="P33">
        <v>1</v>
      </c>
    </row>
    <row r="34" spans="1:16" x14ac:dyDescent="0.25">
      <c r="A34">
        <v>418</v>
      </c>
      <c r="B34">
        <v>18</v>
      </c>
      <c r="C34">
        <v>1</v>
      </c>
      <c r="D34" t="s">
        <v>64</v>
      </c>
      <c r="E34" t="s">
        <v>38</v>
      </c>
      <c r="F34" t="s">
        <v>101</v>
      </c>
      <c r="G34">
        <v>99</v>
      </c>
      <c r="H34" s="3">
        <v>1.0003464863440976</v>
      </c>
      <c r="I34" s="3">
        <v>2.1512199903848037</v>
      </c>
      <c r="J34" s="3">
        <v>9.6224743825934098</v>
      </c>
      <c r="K34" s="3">
        <v>5.4031184583966025</v>
      </c>
      <c r="L34" s="3">
        <v>0.40749510413371492</v>
      </c>
      <c r="M34" s="3">
        <v>0.14674291282632496</v>
      </c>
      <c r="N34">
        <v>5</v>
      </c>
      <c r="O34">
        <v>3</v>
      </c>
      <c r="P34">
        <v>2</v>
      </c>
    </row>
    <row r="35" spans="1:16" x14ac:dyDescent="0.25">
      <c r="A35">
        <v>420</v>
      </c>
      <c r="B35">
        <v>18</v>
      </c>
      <c r="C35">
        <v>1</v>
      </c>
      <c r="D35" t="s">
        <v>2</v>
      </c>
      <c r="E35" t="s">
        <v>38</v>
      </c>
      <c r="F35" t="s">
        <v>101</v>
      </c>
      <c r="G35">
        <v>100</v>
      </c>
      <c r="H35" s="3">
        <v>0.97237785641400099</v>
      </c>
      <c r="I35" s="3">
        <v>2.4037214177959099</v>
      </c>
      <c r="J35" s="3">
        <v>6.8972500824509471</v>
      </c>
      <c r="K35" s="3">
        <v>4.8706056784205423</v>
      </c>
      <c r="L35" s="3">
        <v>0.67152885086435843</v>
      </c>
      <c r="M35" s="3">
        <v>0.62544184137180803</v>
      </c>
      <c r="N35">
        <v>2</v>
      </c>
      <c r="O35">
        <v>1</v>
      </c>
      <c r="P35">
        <v>1</v>
      </c>
    </row>
    <row r="36" spans="1:16" x14ac:dyDescent="0.25">
      <c r="A36">
        <v>422</v>
      </c>
      <c r="B36">
        <v>18</v>
      </c>
      <c r="C36">
        <v>2</v>
      </c>
      <c r="D36" t="s">
        <v>8</v>
      </c>
      <c r="E36" t="s">
        <v>39</v>
      </c>
      <c r="F36" t="s">
        <v>101</v>
      </c>
      <c r="G36">
        <v>95</v>
      </c>
      <c r="H36" s="3">
        <v>0.56295955882352944</v>
      </c>
      <c r="I36" s="3">
        <v>1.3659382182166171</v>
      </c>
      <c r="J36" s="3">
        <v>8.3104877572011482</v>
      </c>
      <c r="K36" s="3">
        <v>5.7053228763886299</v>
      </c>
      <c r="L36" s="3">
        <v>0.52052333726872024</v>
      </c>
      <c r="M36" s="3">
        <v>0.41137397208785065</v>
      </c>
      <c r="N36">
        <v>2</v>
      </c>
      <c r="O36">
        <v>1</v>
      </c>
      <c r="P36">
        <v>2</v>
      </c>
    </row>
    <row r="37" spans="1:16" x14ac:dyDescent="0.25">
      <c r="A37">
        <v>425</v>
      </c>
      <c r="B37">
        <v>18</v>
      </c>
      <c r="C37">
        <v>2</v>
      </c>
      <c r="D37" t="s">
        <v>4</v>
      </c>
      <c r="E37" t="s">
        <v>39</v>
      </c>
      <c r="F37" t="s">
        <v>101</v>
      </c>
      <c r="G37">
        <v>96</v>
      </c>
      <c r="H37" s="3">
        <v>1.2745855351255078</v>
      </c>
      <c r="I37" s="3">
        <v>0.34379761752512861</v>
      </c>
      <c r="J37" s="3">
        <v>1.8975750700589149</v>
      </c>
      <c r="K37" s="3">
        <v>1.1696128045470158</v>
      </c>
      <c r="L37" s="3">
        <v>0.78153927880820107</v>
      </c>
      <c r="M37" s="3">
        <v>0.25284372287076579</v>
      </c>
      <c r="N37">
        <v>5</v>
      </c>
      <c r="O37">
        <v>3</v>
      </c>
      <c r="P37">
        <v>3</v>
      </c>
    </row>
    <row r="38" spans="1:16" x14ac:dyDescent="0.25">
      <c r="A38">
        <v>428</v>
      </c>
      <c r="B38">
        <v>18</v>
      </c>
      <c r="C38">
        <v>2</v>
      </c>
      <c r="D38" t="s">
        <v>9</v>
      </c>
      <c r="E38" t="s">
        <v>39</v>
      </c>
      <c r="F38" t="s">
        <v>101</v>
      </c>
      <c r="G38">
        <v>97</v>
      </c>
      <c r="H38" s="3">
        <v>1.733854371446089</v>
      </c>
      <c r="I38" s="3">
        <v>0.46110584175092995</v>
      </c>
      <c r="J38" s="3">
        <v>3.7574844634403166</v>
      </c>
      <c r="K38" s="3">
        <v>1.5113842193716731</v>
      </c>
      <c r="L38" s="3">
        <v>1.5392457391186865</v>
      </c>
      <c r="M38" s="3">
        <v>0.33935641697955743</v>
      </c>
      <c r="N38">
        <v>3</v>
      </c>
      <c r="O38">
        <v>1</v>
      </c>
      <c r="P38">
        <v>1</v>
      </c>
    </row>
    <row r="39" spans="1:16" x14ac:dyDescent="0.25">
      <c r="A39">
        <v>431</v>
      </c>
      <c r="B39">
        <v>18</v>
      </c>
      <c r="C39">
        <v>2</v>
      </c>
      <c r="D39" t="s">
        <v>66</v>
      </c>
      <c r="E39" t="s">
        <v>39</v>
      </c>
      <c r="F39" t="s">
        <v>101</v>
      </c>
      <c r="G39">
        <v>98</v>
      </c>
      <c r="H39" s="3">
        <v>0.33333333333333337</v>
      </c>
      <c r="I39" s="3">
        <v>0.48961511363208826</v>
      </c>
      <c r="J39" s="3">
        <v>7.5939124205413595</v>
      </c>
      <c r="K39" s="3">
        <v>5.0420087620562466</v>
      </c>
      <c r="L39" s="3">
        <v>0.76285216852231885</v>
      </c>
      <c r="M39" s="3">
        <v>0.41620006126092512</v>
      </c>
      <c r="N39">
        <v>3</v>
      </c>
      <c r="O39">
        <v>3</v>
      </c>
      <c r="P39">
        <v>1</v>
      </c>
    </row>
    <row r="40" spans="1:16" x14ac:dyDescent="0.25">
      <c r="A40">
        <v>434</v>
      </c>
      <c r="B40">
        <v>18</v>
      </c>
      <c r="C40">
        <v>2</v>
      </c>
      <c r="D40" t="s">
        <v>14</v>
      </c>
      <c r="E40" t="s">
        <v>38</v>
      </c>
      <c r="F40" t="s">
        <v>101</v>
      </c>
      <c r="G40">
        <v>99</v>
      </c>
      <c r="H40" s="3">
        <v>0.69476562123620944</v>
      </c>
      <c r="I40" s="3">
        <v>1.1632896487276725</v>
      </c>
      <c r="J40" s="3">
        <v>5.9367569716406932</v>
      </c>
      <c r="K40" s="3">
        <v>3.3603198570295856</v>
      </c>
      <c r="L40" s="3">
        <v>1.1758273424235388</v>
      </c>
      <c r="M40" s="3">
        <v>0.60305679951317948</v>
      </c>
      <c r="N40">
        <v>1</v>
      </c>
      <c r="O40">
        <v>1</v>
      </c>
      <c r="P40">
        <v>2</v>
      </c>
    </row>
    <row r="41" spans="1:16" x14ac:dyDescent="0.25">
      <c r="A41">
        <v>437</v>
      </c>
      <c r="B41">
        <v>18</v>
      </c>
      <c r="C41">
        <v>2</v>
      </c>
      <c r="D41" t="s">
        <v>5</v>
      </c>
      <c r="E41" t="s">
        <v>38</v>
      </c>
      <c r="F41" t="s">
        <v>101</v>
      </c>
      <c r="G41">
        <v>100</v>
      </c>
      <c r="H41" s="3">
        <v>1.0288073006437219</v>
      </c>
      <c r="I41" s="3">
        <v>0.47519221807794348</v>
      </c>
      <c r="J41" s="3">
        <v>4.09497814277226</v>
      </c>
      <c r="K41" s="3">
        <v>0.8780332295897505</v>
      </c>
      <c r="L41" s="3">
        <v>1.2158533903869797</v>
      </c>
      <c r="M41" s="3">
        <v>0.80389666806206983</v>
      </c>
      <c r="N41">
        <v>1</v>
      </c>
      <c r="O41">
        <v>2</v>
      </c>
      <c r="P41">
        <v>1</v>
      </c>
    </row>
    <row r="43" spans="1:16" x14ac:dyDescent="0.25">
      <c r="H43" s="3"/>
      <c r="I43" s="3"/>
      <c r="J43" s="3"/>
      <c r="K43" s="3"/>
      <c r="L43" s="3"/>
      <c r="M43" s="3"/>
    </row>
    <row r="44" spans="1:16" x14ac:dyDescent="0.25">
      <c r="H44" s="3"/>
      <c r="I44" s="3"/>
      <c r="J44" s="3"/>
      <c r="K44" s="3"/>
      <c r="L44" s="3"/>
      <c r="M44" s="3"/>
    </row>
    <row r="45" spans="1:16" x14ac:dyDescent="0.25">
      <c r="H45" s="3"/>
      <c r="I45" s="3"/>
      <c r="J45" s="3"/>
      <c r="K45" s="3"/>
      <c r="L45" s="3"/>
      <c r="M45" s="3"/>
    </row>
  </sheetData>
  <autoFilter ref="A1:Q41">
    <sortState ref="A2:Q41">
      <sortCondition ref="F1:F4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zoomScale="70" zoomScaleNormal="70" workbookViewId="0">
      <selection activeCell="E49" sqref="E49"/>
    </sheetView>
  </sheetViews>
  <sheetFormatPr defaultRowHeight="15" x14ac:dyDescent="0.25"/>
  <cols>
    <col min="1" max="1" width="6.42578125" bestFit="1" customWidth="1"/>
    <col min="3" max="3" width="9.28515625" bestFit="1" customWidth="1"/>
    <col min="4" max="4" width="10.140625" bestFit="1" customWidth="1"/>
    <col min="5" max="5" width="8.28515625" bestFit="1" customWidth="1"/>
    <col min="6" max="6" width="10.5703125" bestFit="1" customWidth="1"/>
    <col min="7" max="7" width="12.85546875" bestFit="1" customWidth="1"/>
    <col min="8" max="8" width="14.85546875" bestFit="1" customWidth="1"/>
    <col min="9" max="9" width="14.5703125" bestFit="1" customWidth="1"/>
    <col min="10" max="10" width="14.28515625" bestFit="1" customWidth="1"/>
    <col min="11" max="12" width="11.42578125" bestFit="1" customWidth="1"/>
    <col min="13" max="13" width="13.42578125" bestFit="1" customWidth="1"/>
    <col min="14" max="14" width="15" bestFit="1" customWidth="1"/>
    <col min="15" max="15" width="14.85546875" bestFit="1" customWidth="1"/>
    <col min="16" max="16" width="14.42578125" bestFit="1" customWidth="1"/>
    <col min="17" max="18" width="11.5703125" bestFit="1" customWidth="1"/>
    <col min="19" max="19" width="13.5703125" bestFit="1" customWidth="1"/>
    <col min="20" max="20" width="14.85546875" bestFit="1" customWidth="1"/>
    <col min="21" max="21" width="14.5703125" bestFit="1" customWidth="1"/>
    <col min="22" max="22" width="14.28515625" bestFit="1" customWidth="1"/>
    <col min="23" max="24" width="11.42578125" bestFit="1" customWidth="1"/>
    <col min="25" max="25" width="13.42578125" bestFit="1" customWidth="1"/>
  </cols>
  <sheetData>
    <row r="1" spans="1:25" x14ac:dyDescent="0.25">
      <c r="A1" s="1" t="s">
        <v>0</v>
      </c>
      <c r="B1" s="1" t="s">
        <v>102</v>
      </c>
      <c r="C1" s="1" t="s">
        <v>34</v>
      </c>
      <c r="D1" s="1" t="s">
        <v>33</v>
      </c>
      <c r="E1" s="1" t="s">
        <v>35</v>
      </c>
      <c r="F1" s="1" t="s">
        <v>16</v>
      </c>
      <c r="G1" s="1" t="s">
        <v>40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5" t="s">
        <v>182</v>
      </c>
      <c r="W1" s="5" t="s">
        <v>183</v>
      </c>
      <c r="X1" s="5" t="s">
        <v>184</v>
      </c>
      <c r="Y1" s="5" t="s">
        <v>185</v>
      </c>
    </row>
    <row r="2" spans="1:25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  <c r="H2" s="3">
        <v>0.62514286757105242</v>
      </c>
      <c r="I2" s="3">
        <v>1.9779396243803355</v>
      </c>
      <c r="J2" s="3">
        <v>17.394730852041807</v>
      </c>
      <c r="K2" s="3">
        <v>2.4277288000000001</v>
      </c>
      <c r="L2" s="3">
        <v>2.1025865499999998</v>
      </c>
      <c r="M2" s="3">
        <v>0.54623898000000004</v>
      </c>
      <c r="N2" s="3">
        <v>0.50294012264303245</v>
      </c>
      <c r="O2" s="3">
        <v>1.7895246745867446</v>
      </c>
      <c r="P2" s="3">
        <v>7.4153793611519019</v>
      </c>
      <c r="Q2" s="3">
        <v>2.4884220200000002</v>
      </c>
      <c r="R2" s="3">
        <v>2.1242627000000001</v>
      </c>
      <c r="S2" s="3">
        <v>0.47470768499999993</v>
      </c>
      <c r="T2" s="3">
        <v>0.6032913154014059</v>
      </c>
      <c r="U2" s="3">
        <v>3.4173002722299453</v>
      </c>
      <c r="V2" s="3">
        <v>24.912565881086714</v>
      </c>
      <c r="W2" s="3">
        <v>9.1906876000000004</v>
      </c>
      <c r="X2" s="3">
        <v>5.1589236999999999</v>
      </c>
      <c r="Y2" s="3">
        <v>4.4219346000000002</v>
      </c>
    </row>
    <row r="3" spans="1:25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  <c r="H3" s="3">
        <v>0.42672920070100984</v>
      </c>
      <c r="I3" s="3">
        <v>1.9062902446772645</v>
      </c>
      <c r="J3" s="3">
        <v>8.1023574536281391</v>
      </c>
      <c r="K3" s="3">
        <v>1.45663728</v>
      </c>
      <c r="L3" s="3">
        <v>0.65028450000000015</v>
      </c>
      <c r="M3" s="3">
        <v>0.41618208000000001</v>
      </c>
      <c r="N3" s="3">
        <v>0.14188480556195973</v>
      </c>
      <c r="O3" s="3">
        <v>1.6064363400385406</v>
      </c>
      <c r="P3" s="3">
        <v>2.3115925745022268</v>
      </c>
      <c r="Q3" s="3">
        <v>0.82369370000000008</v>
      </c>
      <c r="R3" s="3">
        <v>0.37066216500000004</v>
      </c>
      <c r="S3" s="3">
        <v>0.44219346000000004</v>
      </c>
      <c r="T3" s="3">
        <v>0.22986611855101208</v>
      </c>
      <c r="U3" s="3">
        <v>0.74682457371353661</v>
      </c>
      <c r="V3" s="3">
        <v>1.4388637906565316</v>
      </c>
      <c r="W3" s="3">
        <v>0.72181579500000004</v>
      </c>
      <c r="X3" s="3">
        <v>0.37716500999999997</v>
      </c>
      <c r="Y3" s="3">
        <v>0.78684424500000005</v>
      </c>
    </row>
    <row r="4" spans="1:25" x14ac:dyDescent="0.25">
      <c r="A4">
        <v>402</v>
      </c>
      <c r="B4">
        <v>18</v>
      </c>
      <c r="C4">
        <v>1</v>
      </c>
      <c r="D4" t="s">
        <v>65</v>
      </c>
      <c r="E4" t="s">
        <v>38</v>
      </c>
      <c r="F4" t="s">
        <v>100</v>
      </c>
      <c r="G4">
        <v>76</v>
      </c>
      <c r="H4" s="3">
        <v>0.53695901562881154</v>
      </c>
      <c r="I4" s="3">
        <v>3.701199064418299</v>
      </c>
      <c r="J4" s="3">
        <v>34.218008301759525</v>
      </c>
      <c r="K4" s="3">
        <v>4.6126847200000007</v>
      </c>
      <c r="L4" s="3">
        <v>2.8829279500000005</v>
      </c>
      <c r="M4" s="3">
        <v>2.3410242000000001</v>
      </c>
      <c r="N4" s="3">
        <v>0.24175116986097986</v>
      </c>
      <c r="O4" s="3">
        <v>3.1014443491815626</v>
      </c>
      <c r="P4" s="3">
        <v>2.8092172786588829</v>
      </c>
      <c r="Q4" s="3">
        <v>3.0953542200000004</v>
      </c>
      <c r="R4" s="3">
        <v>1.3872736000000001</v>
      </c>
      <c r="S4" s="3">
        <v>2.2759957500000003</v>
      </c>
      <c r="T4" s="3">
        <v>0.57151044758435099</v>
      </c>
      <c r="U4" s="3">
        <v>2.9700287606632703</v>
      </c>
      <c r="V4" s="3">
        <v>3.9875128292075623</v>
      </c>
      <c r="W4" s="3">
        <v>4.6430313300000003</v>
      </c>
      <c r="X4" s="3">
        <v>3.1430417500000001</v>
      </c>
      <c r="Y4" s="3">
        <v>3.0780133000000003</v>
      </c>
    </row>
    <row r="5" spans="1:25" x14ac:dyDescent="0.25">
      <c r="A5">
        <v>403</v>
      </c>
      <c r="B5">
        <v>18</v>
      </c>
      <c r="C5">
        <v>1</v>
      </c>
      <c r="D5" t="s">
        <v>12</v>
      </c>
      <c r="E5" t="s">
        <v>39</v>
      </c>
      <c r="F5" t="s">
        <v>32</v>
      </c>
      <c r="G5">
        <v>77</v>
      </c>
      <c r="H5" s="3">
        <v>0.46530963592574037</v>
      </c>
      <c r="I5" s="3">
        <v>2.2287124533410836</v>
      </c>
      <c r="J5" s="3">
        <v>7.1029404649494028</v>
      </c>
      <c r="K5" s="3">
        <v>2.3973821900000001</v>
      </c>
      <c r="L5" s="3">
        <v>1.1921882500000001</v>
      </c>
      <c r="M5" s="3">
        <v>1.06213135</v>
      </c>
      <c r="N5" s="3">
        <v>0.35954226621366991</v>
      </c>
      <c r="O5" s="3">
        <v>2.3818943910270844</v>
      </c>
      <c r="P5" s="3">
        <v>8.5314745971258059</v>
      </c>
      <c r="Q5" s="3">
        <v>4.3395652299999998</v>
      </c>
      <c r="R5" s="3">
        <v>2.4927572499999999</v>
      </c>
      <c r="S5" s="3">
        <v>2.3193480500000003</v>
      </c>
      <c r="T5" s="3">
        <v>0.1106878642370568</v>
      </c>
      <c r="U5" s="3">
        <v>1.1811631005466183</v>
      </c>
      <c r="V5" s="3">
        <v>6.1300730012073412</v>
      </c>
      <c r="W5" s="3">
        <v>4.1271389600000008</v>
      </c>
      <c r="X5" s="3">
        <v>2.6444903000000002</v>
      </c>
      <c r="Y5" s="3">
        <v>2.9913087000000003</v>
      </c>
    </row>
    <row r="6" spans="1:25" x14ac:dyDescent="0.25">
      <c r="A6">
        <v>404</v>
      </c>
      <c r="B6">
        <v>18</v>
      </c>
      <c r="C6">
        <v>1</v>
      </c>
      <c r="D6" t="s">
        <v>14</v>
      </c>
      <c r="E6" t="s">
        <v>39</v>
      </c>
      <c r="F6" t="s">
        <v>101</v>
      </c>
      <c r="G6">
        <v>78</v>
      </c>
      <c r="H6" s="3">
        <v>0.52869177950922608</v>
      </c>
      <c r="I6" s="3">
        <v>3.803161643226515</v>
      </c>
      <c r="J6" s="3">
        <v>34.630999579585698</v>
      </c>
      <c r="K6" s="3">
        <v>6.2817482700000005</v>
      </c>
      <c r="L6" s="3">
        <v>3.7066216500000002</v>
      </c>
      <c r="M6" s="3">
        <v>3.6632693500000006</v>
      </c>
      <c r="N6" s="3">
        <v>0.25199387389164846</v>
      </c>
      <c r="O6" s="3">
        <v>1.1258828092663331</v>
      </c>
      <c r="P6" s="3">
        <v>9.9628924854117589</v>
      </c>
      <c r="Q6" s="3">
        <v>3.3077804900000003</v>
      </c>
      <c r="R6" s="3">
        <v>2.5577857000000002</v>
      </c>
      <c r="S6" s="3">
        <v>1.1921882500000001</v>
      </c>
      <c r="T6" s="3">
        <v>0.50265190064739895</v>
      </c>
      <c r="U6" s="3">
        <v>1.0023957190756849</v>
      </c>
      <c r="V6" s="3">
        <v>7.5911101189080528</v>
      </c>
      <c r="W6" s="3">
        <v>4.6126847200000007</v>
      </c>
      <c r="X6" s="3">
        <v>4.2051730999999997</v>
      </c>
      <c r="Y6" s="3">
        <v>2.2759957500000003</v>
      </c>
    </row>
    <row r="7" spans="1:25" x14ac:dyDescent="0.25">
      <c r="A7">
        <v>405</v>
      </c>
      <c r="B7">
        <v>18</v>
      </c>
      <c r="C7">
        <v>1</v>
      </c>
      <c r="D7" t="s">
        <v>4</v>
      </c>
      <c r="E7" t="s">
        <v>6</v>
      </c>
      <c r="F7" t="s">
        <v>100</v>
      </c>
      <c r="G7">
        <v>95</v>
      </c>
      <c r="H7" s="3">
        <v>0.51491305264325116</v>
      </c>
      <c r="I7" s="3">
        <v>2.0831172394572794</v>
      </c>
      <c r="J7" s="3">
        <v>6.8576791267350456</v>
      </c>
      <c r="K7" s="3">
        <v>5.7962025099999996</v>
      </c>
      <c r="L7" s="3">
        <v>2.1676150000000001</v>
      </c>
      <c r="M7" s="3">
        <v>3.1647178999999999</v>
      </c>
      <c r="N7" s="3">
        <v>0.17261291765396591</v>
      </c>
      <c r="O7" s="3">
        <v>3.5060311583929775</v>
      </c>
      <c r="P7" s="3">
        <v>1.3479248369501444</v>
      </c>
      <c r="Q7" s="3">
        <v>2.1242627000000001</v>
      </c>
      <c r="R7" s="3">
        <v>1.10548365</v>
      </c>
      <c r="S7" s="3">
        <v>0.82586131500000004</v>
      </c>
      <c r="T7" s="3">
        <v>0.47351943848176559</v>
      </c>
      <c r="U7" s="3">
        <v>0.82715954513998025</v>
      </c>
      <c r="V7" s="3">
        <v>0.61962364248356439</v>
      </c>
      <c r="W7" s="3">
        <v>0.33164509500000006</v>
      </c>
      <c r="X7" s="3">
        <v>0.11054836500000001</v>
      </c>
      <c r="Y7" s="3">
        <v>0.26661664499999999</v>
      </c>
    </row>
    <row r="8" spans="1:25" x14ac:dyDescent="0.25">
      <c r="A8">
        <v>406</v>
      </c>
      <c r="B8">
        <v>18</v>
      </c>
      <c r="C8">
        <v>1</v>
      </c>
      <c r="D8" t="s">
        <v>3</v>
      </c>
      <c r="E8" t="s">
        <v>39</v>
      </c>
      <c r="F8" t="s">
        <v>32</v>
      </c>
      <c r="G8">
        <v>95</v>
      </c>
      <c r="H8" s="3">
        <v>0.61411988607827217</v>
      </c>
      <c r="I8" s="3">
        <v>1.114472740779223</v>
      </c>
      <c r="J8" s="3">
        <v>0.92455933824613001</v>
      </c>
      <c r="K8" s="3">
        <v>0.80201754999999997</v>
      </c>
      <c r="L8" s="3">
        <v>0.20809104</v>
      </c>
      <c r="M8" s="3">
        <v>0.31863940500000004</v>
      </c>
      <c r="N8" s="3">
        <v>0.25455454989931603</v>
      </c>
      <c r="O8" s="3">
        <v>1.18520513677729</v>
      </c>
      <c r="P8" s="3">
        <v>0.88017468621627304</v>
      </c>
      <c r="Q8" s="3">
        <v>2.7615415100000003</v>
      </c>
      <c r="R8" s="3">
        <v>1.2572167000000003</v>
      </c>
      <c r="S8" s="3">
        <v>0.95375059999999989</v>
      </c>
      <c r="T8" s="3">
        <v>0.37288002372775869</v>
      </c>
      <c r="U8" s="3">
        <v>0.88498306852934394</v>
      </c>
      <c r="V8" s="3">
        <v>3.5778927551210797</v>
      </c>
      <c r="W8" s="3">
        <v>3.7629796400000002</v>
      </c>
      <c r="X8" s="3">
        <v>1.6690635500000002</v>
      </c>
      <c r="Y8" s="3">
        <v>2.0158819499999998</v>
      </c>
    </row>
    <row r="9" spans="1:25" x14ac:dyDescent="0.25">
      <c r="A9">
        <v>407</v>
      </c>
      <c r="B9">
        <v>18</v>
      </c>
      <c r="C9">
        <v>1</v>
      </c>
      <c r="D9" t="s">
        <v>36</v>
      </c>
      <c r="E9" t="s">
        <v>38</v>
      </c>
      <c r="F9" t="s">
        <v>101</v>
      </c>
      <c r="G9">
        <v>95</v>
      </c>
      <c r="H9" s="3">
        <v>0.60585264995868715</v>
      </c>
      <c r="I9" s="3">
        <v>2.9580663954467035</v>
      </c>
      <c r="J9" s="3">
        <v>49.000535647758362</v>
      </c>
      <c r="K9" s="3">
        <v>5.7355092900000004</v>
      </c>
      <c r="L9" s="3">
        <v>4.1618208000000001</v>
      </c>
      <c r="M9" s="3">
        <v>2.3410242000000001</v>
      </c>
      <c r="N9" s="3">
        <v>0.27760063396832041</v>
      </c>
      <c r="O9" s="3">
        <v>4.2921440534779949</v>
      </c>
      <c r="P9" s="3">
        <v>4.3835309317792825</v>
      </c>
      <c r="Q9" s="3">
        <v>3.1560474400000005</v>
      </c>
      <c r="R9" s="3">
        <v>1.4956543500000001</v>
      </c>
      <c r="S9" s="3">
        <v>1.1271598</v>
      </c>
      <c r="T9" s="3">
        <v>0.56621363628150878</v>
      </c>
      <c r="U9" s="3">
        <v>1.7863237918963695</v>
      </c>
      <c r="V9" s="3">
        <v>11.833855972484869</v>
      </c>
      <c r="W9" s="3">
        <v>9.1039830000000013</v>
      </c>
      <c r="X9" s="3">
        <v>4.6820484000000002</v>
      </c>
      <c r="Y9" s="3">
        <v>3.5982409000000004</v>
      </c>
    </row>
    <row r="10" spans="1:25" x14ac:dyDescent="0.25">
      <c r="A10">
        <v>408</v>
      </c>
      <c r="B10">
        <v>18</v>
      </c>
      <c r="C10">
        <v>1</v>
      </c>
      <c r="D10" t="s">
        <v>10</v>
      </c>
      <c r="E10" t="s">
        <v>39</v>
      </c>
      <c r="F10" t="s">
        <v>100</v>
      </c>
      <c r="G10">
        <v>96</v>
      </c>
      <c r="H10" s="3">
        <v>0.52042454338964095</v>
      </c>
      <c r="I10" s="3">
        <v>2.9534734864913785</v>
      </c>
      <c r="J10" s="3">
        <v>2.3612212594718098</v>
      </c>
      <c r="K10" s="3">
        <v>1.4262906700000002</v>
      </c>
      <c r="L10" s="3">
        <v>0.46170199500000009</v>
      </c>
      <c r="M10" s="3">
        <v>0.50722190999999994</v>
      </c>
      <c r="N10" s="3">
        <v>0.39283105431334325</v>
      </c>
      <c r="O10" s="3">
        <v>4.864469780460416</v>
      </c>
      <c r="P10" s="3">
        <v>1.1797737791133331</v>
      </c>
      <c r="Q10" s="3">
        <v>2.9739677800000002</v>
      </c>
      <c r="R10" s="3">
        <v>1.1488359500000001</v>
      </c>
      <c r="S10" s="3">
        <v>1.06213135</v>
      </c>
      <c r="T10" s="3">
        <v>0.22721771289959083</v>
      </c>
      <c r="U10" s="3">
        <v>4.8796615927563689</v>
      </c>
      <c r="V10" s="3">
        <v>1.0707354051089806</v>
      </c>
      <c r="W10" s="3">
        <v>3.2470872700000002</v>
      </c>
      <c r="X10" s="3">
        <v>1.4523020500000001</v>
      </c>
      <c r="Y10" s="3">
        <v>1.9508534999999998</v>
      </c>
    </row>
    <row r="11" spans="1:25" x14ac:dyDescent="0.25">
      <c r="A11">
        <v>409</v>
      </c>
      <c r="B11">
        <v>18</v>
      </c>
      <c r="C11">
        <v>1</v>
      </c>
      <c r="D11" t="s">
        <v>99</v>
      </c>
      <c r="E11" t="s">
        <v>39</v>
      </c>
      <c r="F11" t="s">
        <v>32</v>
      </c>
      <c r="G11">
        <v>96</v>
      </c>
      <c r="H11" s="3">
        <v>0.52869177950922641</v>
      </c>
      <c r="I11" s="3">
        <v>1.3730535149640246</v>
      </c>
      <c r="J11" s="3">
        <v>16.984124791435743</v>
      </c>
      <c r="K11" s="3">
        <v>2.1242627000000001</v>
      </c>
      <c r="L11" s="3">
        <v>1.6690635500000002</v>
      </c>
      <c r="M11" s="3">
        <v>0.8887221500000001</v>
      </c>
      <c r="N11" s="3">
        <v>0.20846238176130621</v>
      </c>
      <c r="O11" s="3">
        <v>1.3738416026754385</v>
      </c>
      <c r="P11" s="3">
        <v>1.7525116461615586</v>
      </c>
      <c r="Q11" s="3">
        <v>1.5476771100000002</v>
      </c>
      <c r="R11" s="3">
        <v>1.0404552</v>
      </c>
      <c r="S11" s="3">
        <v>0.84536985000000009</v>
      </c>
      <c r="T11" s="3">
        <v>0.56356523063008723</v>
      </c>
      <c r="U11" s="3">
        <v>1.4195196091745295</v>
      </c>
      <c r="V11" s="3">
        <v>7.9221608253357099</v>
      </c>
      <c r="W11" s="3">
        <v>3.5505533699999998</v>
      </c>
      <c r="X11" s="3">
        <v>3.1863940500000001</v>
      </c>
      <c r="Y11" s="3">
        <v>1.7557681500000002</v>
      </c>
    </row>
    <row r="12" spans="1:25" x14ac:dyDescent="0.25">
      <c r="A12">
        <v>410</v>
      </c>
      <c r="B12">
        <v>18</v>
      </c>
      <c r="C12">
        <v>1</v>
      </c>
      <c r="D12" t="s">
        <v>6</v>
      </c>
      <c r="E12" t="s">
        <v>39</v>
      </c>
      <c r="F12" t="s">
        <v>101</v>
      </c>
      <c r="G12">
        <v>96</v>
      </c>
      <c r="H12" s="3">
        <v>0.13660295508377893</v>
      </c>
      <c r="I12" s="3">
        <v>2.3426828524313943</v>
      </c>
      <c r="J12" s="3">
        <v>26.007660000089974</v>
      </c>
      <c r="K12" s="3">
        <v>3.6415932</v>
      </c>
      <c r="L12" s="3">
        <v>2.0158819499999998</v>
      </c>
      <c r="M12" s="3">
        <v>1.5823589499999999</v>
      </c>
      <c r="N12" s="3">
        <v>0.27412413300619326</v>
      </c>
      <c r="O12" s="3">
        <v>7.6861905051969428</v>
      </c>
      <c r="P12" s="3">
        <v>3.8443842932540369</v>
      </c>
      <c r="Q12" s="3">
        <v>3.0043143900000002</v>
      </c>
      <c r="R12" s="3">
        <v>1.2572166999999999</v>
      </c>
      <c r="S12" s="3">
        <v>1.01877905</v>
      </c>
      <c r="T12" s="3">
        <v>0.41196384632942068</v>
      </c>
      <c r="U12" s="3">
        <v>1.9213179027526739</v>
      </c>
      <c r="V12" s="3">
        <v>7.5331694706667696</v>
      </c>
      <c r="W12" s="3">
        <v>3.9147126900000004</v>
      </c>
      <c r="X12" s="3">
        <v>1.8858250499999998</v>
      </c>
      <c r="Y12" s="3">
        <v>3.0129848500000005</v>
      </c>
    </row>
    <row r="13" spans="1:25" x14ac:dyDescent="0.25">
      <c r="A13">
        <v>411</v>
      </c>
      <c r="B13">
        <v>18</v>
      </c>
      <c r="C13">
        <v>1</v>
      </c>
      <c r="D13" t="s">
        <v>66</v>
      </c>
      <c r="E13" t="s">
        <v>39</v>
      </c>
      <c r="F13" t="s">
        <v>100</v>
      </c>
      <c r="G13">
        <v>97</v>
      </c>
      <c r="H13" s="3">
        <v>0.12557805170424091</v>
      </c>
      <c r="I13" s="3">
        <v>2.471765351198512</v>
      </c>
      <c r="J13" s="3">
        <v>14.604478693747884</v>
      </c>
      <c r="K13" s="3">
        <v>3.1257008300000004</v>
      </c>
      <c r="L13" s="3">
        <v>1.4956543500000001</v>
      </c>
      <c r="M13" s="3">
        <v>1.5823589499999999</v>
      </c>
      <c r="N13" s="3">
        <v>0.37113909855313532</v>
      </c>
      <c r="O13" s="3">
        <v>3.1762711199686913</v>
      </c>
      <c r="P13" s="3">
        <v>30.166927269854668</v>
      </c>
      <c r="Q13" s="3">
        <v>4.5216448900000001</v>
      </c>
      <c r="R13" s="3">
        <v>3.8583546999999996</v>
      </c>
      <c r="S13" s="3">
        <v>1.5390066500000001</v>
      </c>
      <c r="T13" s="3">
        <v>0.41196384632942096</v>
      </c>
      <c r="U13" s="3">
        <v>3.2217912026932463</v>
      </c>
      <c r="V13" s="3">
        <v>15.681370600738177</v>
      </c>
      <c r="W13" s="3">
        <v>5.21961692</v>
      </c>
      <c r="X13" s="3">
        <v>3.4898601500000002</v>
      </c>
      <c r="Y13" s="3">
        <v>2.6444903000000002</v>
      </c>
    </row>
    <row r="14" spans="1:25" x14ac:dyDescent="0.25">
      <c r="A14">
        <v>412</v>
      </c>
      <c r="B14">
        <v>18</v>
      </c>
      <c r="C14">
        <v>1</v>
      </c>
      <c r="D14" t="s">
        <v>1</v>
      </c>
      <c r="E14" t="s">
        <v>38</v>
      </c>
      <c r="F14" t="s">
        <v>32</v>
      </c>
      <c r="G14">
        <v>97</v>
      </c>
      <c r="H14" s="3">
        <v>0.59900151184577166</v>
      </c>
      <c r="I14" s="3">
        <v>1.9271001734738435</v>
      </c>
      <c r="J14" s="3">
        <v>1.9382022816239122</v>
      </c>
      <c r="K14" s="3">
        <v>0.82369370000000008</v>
      </c>
      <c r="L14" s="3">
        <v>0.39667354500000002</v>
      </c>
      <c r="M14" s="3">
        <v>0.45519915000000005</v>
      </c>
      <c r="N14" s="3">
        <v>0.14647286254969041</v>
      </c>
      <c r="O14" s="3">
        <v>3.2596699500002742</v>
      </c>
      <c r="P14" s="3">
        <v>2.1483244131219674</v>
      </c>
      <c r="Q14" s="3">
        <v>2.2153025300000002</v>
      </c>
      <c r="R14" s="3">
        <v>0.93207444999999989</v>
      </c>
      <c r="S14" s="3">
        <v>0.95375059999999989</v>
      </c>
      <c r="T14" s="3">
        <v>0.97295232865672665</v>
      </c>
      <c r="U14" s="3">
        <v>2.3185729045921062</v>
      </c>
      <c r="V14" s="3">
        <v>9.0792429913391555</v>
      </c>
      <c r="W14" s="3">
        <v>5.9175889499999998</v>
      </c>
      <c r="X14" s="3">
        <v>2.2759957500000003</v>
      </c>
      <c r="Y14" s="3">
        <v>3.0346610000000003</v>
      </c>
    </row>
    <row r="15" spans="1:25" x14ac:dyDescent="0.25">
      <c r="A15">
        <v>413</v>
      </c>
      <c r="B15">
        <v>18</v>
      </c>
      <c r="C15">
        <v>1</v>
      </c>
      <c r="D15" t="s">
        <v>37</v>
      </c>
      <c r="E15" t="s">
        <v>39</v>
      </c>
      <c r="F15" t="s">
        <v>101</v>
      </c>
      <c r="G15">
        <v>97</v>
      </c>
      <c r="H15" s="3">
        <v>3.4622598823063108E-2</v>
      </c>
      <c r="I15" s="3">
        <v>2.1461356330542842</v>
      </c>
      <c r="J15" s="3">
        <v>40.877946413446338</v>
      </c>
      <c r="K15" s="3">
        <v>3.7629796400000002</v>
      </c>
      <c r="L15" s="3">
        <v>1.8424727499999998</v>
      </c>
      <c r="M15" s="3">
        <v>1.3872736000000001</v>
      </c>
      <c r="N15" s="3">
        <v>0.38645725100791545</v>
      </c>
      <c r="O15" s="3">
        <v>3.2252041069770185</v>
      </c>
      <c r="P15" s="3">
        <v>28.605326727936792</v>
      </c>
      <c r="Q15" s="3">
        <v>4.3092186200000002</v>
      </c>
      <c r="R15" s="3">
        <v>3.7716500999999996</v>
      </c>
      <c r="S15" s="3">
        <v>1.3872736000000001</v>
      </c>
      <c r="T15" s="3">
        <v>0.43343708967209277</v>
      </c>
      <c r="U15" s="3">
        <v>2.3570457989143931</v>
      </c>
      <c r="V15" s="3">
        <v>15.705527999498685</v>
      </c>
      <c r="W15" s="3">
        <v>4.94649743</v>
      </c>
      <c r="X15" s="3">
        <v>4.3352300000000001</v>
      </c>
      <c r="Y15" s="3">
        <v>2.2543196000000001</v>
      </c>
    </row>
    <row r="16" spans="1:25" x14ac:dyDescent="0.25">
      <c r="A16">
        <v>414</v>
      </c>
      <c r="B16">
        <v>18</v>
      </c>
      <c r="C16">
        <v>1</v>
      </c>
      <c r="D16" t="s">
        <v>7</v>
      </c>
      <c r="E16" t="s">
        <v>38</v>
      </c>
      <c r="F16" t="s">
        <v>100</v>
      </c>
      <c r="G16">
        <v>98</v>
      </c>
      <c r="H16" s="3">
        <v>0.70964365364615745</v>
      </c>
      <c r="I16" s="3">
        <v>1.2398595528600573</v>
      </c>
      <c r="J16" s="3">
        <v>10.49452791418717</v>
      </c>
      <c r="K16" s="3">
        <v>2.60980846</v>
      </c>
      <c r="L16" s="3">
        <v>1.3005690000000001</v>
      </c>
      <c r="M16" s="3">
        <v>1.1921882500000001</v>
      </c>
      <c r="N16" s="3">
        <v>0.30476043791575463</v>
      </c>
      <c r="O16" s="3">
        <v>2.2065469687341244</v>
      </c>
      <c r="P16" s="3">
        <v>18.687674021936211</v>
      </c>
      <c r="Q16" s="3">
        <v>4.3699118400000003</v>
      </c>
      <c r="R16" s="3">
        <v>3.0563371500000005</v>
      </c>
      <c r="S16" s="3">
        <v>1.7991204500000002</v>
      </c>
      <c r="T16" s="3">
        <v>0.36633320422624316</v>
      </c>
      <c r="U16" s="3">
        <v>1.022573197014591</v>
      </c>
      <c r="V16" s="3">
        <v>3.4452007693055915</v>
      </c>
      <c r="W16" s="3">
        <v>3.5202067599999998</v>
      </c>
      <c r="X16" s="3">
        <v>3.0129848500000005</v>
      </c>
      <c r="Y16" s="3">
        <v>1.7340920000000002</v>
      </c>
    </row>
    <row r="17" spans="1:25" x14ac:dyDescent="0.25">
      <c r="A17">
        <v>415</v>
      </c>
      <c r="B17">
        <v>18</v>
      </c>
      <c r="C17">
        <v>1</v>
      </c>
      <c r="D17" t="s">
        <v>13</v>
      </c>
      <c r="E17" t="s">
        <v>38</v>
      </c>
      <c r="F17" t="s">
        <v>32</v>
      </c>
      <c r="G17">
        <v>98</v>
      </c>
      <c r="H17" s="3">
        <v>0.73393095306575573</v>
      </c>
      <c r="I17" s="3">
        <v>2.8162851911135389</v>
      </c>
      <c r="J17" s="3">
        <v>52.969195693814797</v>
      </c>
      <c r="K17" s="3">
        <v>3.6415932</v>
      </c>
      <c r="L17" s="3">
        <v>1.9942057999999998</v>
      </c>
      <c r="M17" s="3">
        <v>1.7774443000000002</v>
      </c>
      <c r="N17" s="3">
        <v>0.38135120018965596</v>
      </c>
      <c r="O17" s="3">
        <v>1.7465768908558585</v>
      </c>
      <c r="P17" s="3">
        <v>20.218638258944534</v>
      </c>
      <c r="Q17" s="3">
        <v>5.4016965800000003</v>
      </c>
      <c r="R17" s="3">
        <v>4.3785823000000006</v>
      </c>
      <c r="S17" s="3">
        <v>1.7124158500000002</v>
      </c>
      <c r="T17" s="3">
        <v>0.61864381350263919</v>
      </c>
      <c r="U17" s="3">
        <v>1.8148464045119252</v>
      </c>
      <c r="V17" s="3">
        <v>13.001688775267235</v>
      </c>
      <c r="W17" s="3">
        <v>6.9797203000000003</v>
      </c>
      <c r="X17" s="3">
        <v>4.4436107500000004</v>
      </c>
      <c r="Y17" s="3">
        <v>2.8829279500000005</v>
      </c>
    </row>
    <row r="18" spans="1:25" x14ac:dyDescent="0.25">
      <c r="A18">
        <v>416</v>
      </c>
      <c r="B18">
        <v>18</v>
      </c>
      <c r="C18">
        <v>1</v>
      </c>
      <c r="D18" t="s">
        <v>9</v>
      </c>
      <c r="E18" t="s">
        <v>38</v>
      </c>
      <c r="F18" t="s">
        <v>101</v>
      </c>
      <c r="G18">
        <v>99</v>
      </c>
      <c r="H18" s="3">
        <v>0.50724949181618229</v>
      </c>
      <c r="I18" s="3">
        <v>2.3512283837086594</v>
      </c>
      <c r="J18" s="3">
        <v>1.6620466919270118</v>
      </c>
      <c r="K18" s="3">
        <v>1.4262906700000002</v>
      </c>
      <c r="L18" s="3">
        <v>0.46170199500000009</v>
      </c>
      <c r="M18" s="3">
        <v>0.53973613500000006</v>
      </c>
      <c r="N18" s="3">
        <v>0.32518464118879481</v>
      </c>
      <c r="O18" s="3">
        <v>5.1255060198394933</v>
      </c>
      <c r="P18" s="3">
        <v>0.16121963634906969</v>
      </c>
      <c r="Q18" s="3">
        <v>2.3670355800000005</v>
      </c>
      <c r="R18" s="3">
        <v>1.06213135</v>
      </c>
      <c r="S18" s="3">
        <v>0.84536985000000009</v>
      </c>
      <c r="T18" s="3">
        <v>0.51127759678927909</v>
      </c>
      <c r="U18" s="3">
        <v>1.5567201251635565</v>
      </c>
      <c r="V18" s="3">
        <v>3.708248000253322</v>
      </c>
      <c r="W18" s="3">
        <v>4.7947643800000002</v>
      </c>
      <c r="X18" s="3">
        <v>2.4060526500000003</v>
      </c>
      <c r="Y18" s="3">
        <v>2.9479564000000003</v>
      </c>
    </row>
    <row r="19" spans="1:25" x14ac:dyDescent="0.25">
      <c r="A19">
        <v>417</v>
      </c>
      <c r="B19">
        <v>18</v>
      </c>
      <c r="C19">
        <v>1</v>
      </c>
      <c r="D19" t="s">
        <v>97</v>
      </c>
      <c r="E19" t="s">
        <v>38</v>
      </c>
      <c r="F19" t="s">
        <v>100</v>
      </c>
      <c r="G19">
        <v>99</v>
      </c>
      <c r="H19" s="3">
        <v>0.54502973535777754</v>
      </c>
      <c r="I19" s="3">
        <v>2.6669632761634219</v>
      </c>
      <c r="J19" s="3">
        <v>2.8422295377978055</v>
      </c>
      <c r="K19" s="3">
        <v>1.4089497500000001</v>
      </c>
      <c r="L19" s="3">
        <v>0.4747076850000001</v>
      </c>
      <c r="M19" s="3">
        <v>0.49421621999999998</v>
      </c>
      <c r="N19" s="3">
        <v>0.28688926005184384</v>
      </c>
      <c r="O19" s="3">
        <v>4.5136309301179898</v>
      </c>
      <c r="P19" s="3">
        <v>3.277612652427162</v>
      </c>
      <c r="Q19" s="3">
        <v>2.5187686300000003</v>
      </c>
      <c r="R19" s="3">
        <v>1.01877905</v>
      </c>
      <c r="S19" s="3">
        <v>1.3872736000000001</v>
      </c>
      <c r="T19" s="3">
        <v>0.53811915096761886</v>
      </c>
      <c r="U19" s="3">
        <v>3.6373879332212105</v>
      </c>
      <c r="V19" s="3">
        <v>4.47860060517168</v>
      </c>
      <c r="W19" s="3">
        <v>3.2470872700000002</v>
      </c>
      <c r="X19" s="3">
        <v>1.4089497500000001</v>
      </c>
      <c r="Y19" s="3">
        <v>2.5577857000000002</v>
      </c>
    </row>
    <row r="20" spans="1:25" x14ac:dyDescent="0.25">
      <c r="A20">
        <v>418</v>
      </c>
      <c r="B20">
        <v>18</v>
      </c>
      <c r="C20">
        <v>1</v>
      </c>
      <c r="D20" t="s">
        <v>64</v>
      </c>
      <c r="E20" t="s">
        <v>38</v>
      </c>
      <c r="F20" t="s">
        <v>101</v>
      </c>
      <c r="G20">
        <v>99</v>
      </c>
      <c r="H20" s="3">
        <v>0.76901260778295144</v>
      </c>
      <c r="I20" s="3">
        <v>2.0822690308768248</v>
      </c>
      <c r="J20" s="3">
        <v>37.377334726629989</v>
      </c>
      <c r="K20" s="3">
        <v>4.2788720100000006</v>
      </c>
      <c r="L20" s="3">
        <v>2.1459388499999998</v>
      </c>
      <c r="M20" s="3">
        <v>1.01877905</v>
      </c>
      <c r="N20" s="3">
        <v>0.51410852146441943</v>
      </c>
      <c r="O20" s="3">
        <v>1.2129945803476758</v>
      </c>
      <c r="P20" s="3">
        <v>31.763419159030665</v>
      </c>
      <c r="Q20" s="3">
        <v>4.6126847200000007</v>
      </c>
      <c r="R20" s="3">
        <v>4.0317638999999996</v>
      </c>
      <c r="S20" s="3">
        <v>1.2572166999999999</v>
      </c>
      <c r="T20" s="3">
        <v>0.58911810390646469</v>
      </c>
      <c r="U20" s="3">
        <v>1.5571674843998613</v>
      </c>
      <c r="V20" s="3">
        <v>22.471389089385582</v>
      </c>
      <c r="W20" s="3">
        <v>6.5852143700000001</v>
      </c>
      <c r="X20" s="3">
        <v>4.4436107500000004</v>
      </c>
      <c r="Y20" s="3">
        <v>2.3410242000000001</v>
      </c>
    </row>
    <row r="21" spans="1:25" x14ac:dyDescent="0.25">
      <c r="A21">
        <v>419</v>
      </c>
      <c r="B21">
        <v>18</v>
      </c>
      <c r="C21">
        <v>1</v>
      </c>
      <c r="D21" t="s">
        <v>98</v>
      </c>
      <c r="E21" t="s">
        <v>38</v>
      </c>
      <c r="F21" t="s">
        <v>100</v>
      </c>
      <c r="G21">
        <v>100</v>
      </c>
      <c r="H21" s="3">
        <v>0.55582409065537663</v>
      </c>
      <c r="I21" s="3">
        <v>1.3545495778970438</v>
      </c>
      <c r="J21" s="3">
        <v>46.416518664453818</v>
      </c>
      <c r="K21" s="3">
        <v>4.5519915000000006</v>
      </c>
      <c r="L21" s="3">
        <v>2.4494049499999999</v>
      </c>
      <c r="M21" s="3">
        <v>1.6040350999999999</v>
      </c>
      <c r="N21" s="3">
        <v>0.33029069200705491</v>
      </c>
      <c r="O21" s="3">
        <v>2.3558989551682323</v>
      </c>
      <c r="P21" s="3">
        <v>9.4380629646579983</v>
      </c>
      <c r="Q21" s="3">
        <v>2.4884220200000002</v>
      </c>
      <c r="R21" s="3">
        <v>1.6257112500000002</v>
      </c>
      <c r="S21" s="3">
        <v>1.1921882500000001</v>
      </c>
      <c r="T21" s="3">
        <v>0.72064171938033073</v>
      </c>
      <c r="U21" s="3">
        <v>2.2505743006736449</v>
      </c>
      <c r="V21" s="3">
        <v>13.43473251601112</v>
      </c>
      <c r="W21" s="3">
        <v>5.7051626800000008</v>
      </c>
      <c r="X21" s="3">
        <v>3.9884115999999996</v>
      </c>
      <c r="Y21" s="3">
        <v>2.4277288000000001</v>
      </c>
    </row>
    <row r="22" spans="1:25" x14ac:dyDescent="0.25">
      <c r="A22">
        <v>420</v>
      </c>
      <c r="B22">
        <v>18</v>
      </c>
      <c r="C22">
        <v>1</v>
      </c>
      <c r="D22" t="s">
        <v>2</v>
      </c>
      <c r="E22" t="s">
        <v>38</v>
      </c>
      <c r="F22" t="s">
        <v>101</v>
      </c>
      <c r="G22">
        <v>100</v>
      </c>
      <c r="H22" s="3">
        <v>0.34359007964997235</v>
      </c>
      <c r="I22" s="3">
        <v>1.1565603015349151</v>
      </c>
      <c r="J22" s="3">
        <v>6.6308461950392124</v>
      </c>
      <c r="K22" s="3">
        <v>2.2456491400000003</v>
      </c>
      <c r="L22" s="3">
        <v>1.3222451500000001</v>
      </c>
      <c r="M22" s="3">
        <v>1.1271598</v>
      </c>
      <c r="N22" s="3">
        <v>0.37505867258965958</v>
      </c>
      <c r="O22" s="3">
        <v>6.9273915968851645</v>
      </c>
      <c r="P22" s="3">
        <v>5.0199176313764804</v>
      </c>
      <c r="Q22" s="3">
        <v>2.60980846</v>
      </c>
      <c r="R22" s="3">
        <v>1.2572166999999999</v>
      </c>
      <c r="S22" s="3">
        <v>0.84536985000000009</v>
      </c>
      <c r="T22" s="3">
        <v>0.4724008036511923</v>
      </c>
      <c r="U22" s="3">
        <v>3.0296801464242265</v>
      </c>
      <c r="V22" s="3">
        <v>14.241060799503348</v>
      </c>
      <c r="W22" s="3">
        <v>5.6141228500000002</v>
      </c>
      <c r="X22" s="3">
        <v>3.2080701999999999</v>
      </c>
      <c r="Y22" s="3">
        <v>3.2947748000000003</v>
      </c>
    </row>
    <row r="23" spans="1:25" x14ac:dyDescent="0.25">
      <c r="A23">
        <v>421</v>
      </c>
      <c r="B23">
        <v>18</v>
      </c>
      <c r="C23">
        <v>1</v>
      </c>
      <c r="D23" t="s">
        <v>11</v>
      </c>
      <c r="E23" t="s">
        <v>38</v>
      </c>
      <c r="F23" t="s">
        <v>100</v>
      </c>
      <c r="G23">
        <v>100</v>
      </c>
      <c r="H23" s="3">
        <v>0.23876211234054581</v>
      </c>
      <c r="I23" s="3">
        <v>1.3855266511844513</v>
      </c>
      <c r="J23" s="3">
        <v>2.3531294939563137</v>
      </c>
      <c r="K23" s="3">
        <v>1.45663728</v>
      </c>
      <c r="L23" s="3">
        <v>0.74782717499999996</v>
      </c>
      <c r="M23" s="3">
        <v>0.59175889500000012</v>
      </c>
      <c r="N23" s="3">
        <v>0.37245046712301488</v>
      </c>
      <c r="O23" s="3">
        <v>5.4454961909198865</v>
      </c>
      <c r="P23" s="3">
        <v>11.054435679370028</v>
      </c>
      <c r="Q23" s="3">
        <v>3.3077804900000003</v>
      </c>
      <c r="R23" s="3">
        <v>1.6690635500000002</v>
      </c>
      <c r="S23" s="3">
        <v>1.5390066500000001</v>
      </c>
      <c r="T23" s="3">
        <v>0.38880163385703786</v>
      </c>
      <c r="U23" s="3">
        <v>2.2399826124009508</v>
      </c>
      <c r="V23" s="3">
        <v>8.5176638739185986</v>
      </c>
      <c r="W23" s="3">
        <v>3.4291669300000001</v>
      </c>
      <c r="X23" s="3">
        <v>1.7124158500000002</v>
      </c>
      <c r="Y23" s="3">
        <v>2.9046041000000002</v>
      </c>
    </row>
    <row r="24" spans="1:25" x14ac:dyDescent="0.25">
      <c r="A24">
        <v>422</v>
      </c>
      <c r="B24">
        <v>18</v>
      </c>
      <c r="C24">
        <v>2</v>
      </c>
      <c r="D24" t="s">
        <v>8</v>
      </c>
      <c r="E24" t="s">
        <v>39</v>
      </c>
      <c r="F24" t="s">
        <v>101</v>
      </c>
      <c r="G24">
        <v>95</v>
      </c>
      <c r="H24" s="3">
        <v>0.26083115808989893</v>
      </c>
      <c r="I24" s="3">
        <v>1.696332378821171</v>
      </c>
      <c r="J24" s="3">
        <v>13.503514858816851</v>
      </c>
      <c r="K24" s="3">
        <v>3.8236728600000003</v>
      </c>
      <c r="L24" s="3">
        <v>2.1459388499999998</v>
      </c>
      <c r="M24" s="3">
        <v>1.5823589499999999</v>
      </c>
      <c r="N24" s="3">
        <v>0.28898789219038556</v>
      </c>
      <c r="O24" s="3">
        <v>6.5596346260882665</v>
      </c>
      <c r="P24" s="3">
        <v>16.256066781681717</v>
      </c>
      <c r="Q24" s="3">
        <v>4.7340711600000009</v>
      </c>
      <c r="R24" s="3">
        <v>2.83957565</v>
      </c>
      <c r="S24" s="3">
        <v>1.6473874000000002</v>
      </c>
      <c r="T24" s="3">
        <v>0.38610488644432311</v>
      </c>
      <c r="U24" s="3">
        <v>4.2634420877411836</v>
      </c>
      <c r="V24" s="3">
        <v>7.8992098006027023</v>
      </c>
      <c r="W24" s="3">
        <v>3.9450593</v>
      </c>
      <c r="X24" s="3">
        <v>2.1242627000000001</v>
      </c>
      <c r="Y24" s="3">
        <v>2.3410242000000001</v>
      </c>
    </row>
    <row r="25" spans="1:25" x14ac:dyDescent="0.25">
      <c r="A25">
        <v>423</v>
      </c>
      <c r="B25">
        <v>18</v>
      </c>
      <c r="C25">
        <v>2</v>
      </c>
      <c r="D25" t="s">
        <v>6</v>
      </c>
      <c r="E25" t="s">
        <v>39</v>
      </c>
      <c r="F25" t="s">
        <v>32</v>
      </c>
      <c r="G25">
        <v>95</v>
      </c>
      <c r="H25" s="3">
        <v>0.34910734108731029</v>
      </c>
      <c r="I25" s="3">
        <v>1.2342617334440948</v>
      </c>
      <c r="J25" s="3">
        <v>18.354107205810038</v>
      </c>
      <c r="K25" s="3">
        <v>6.4031347099999998</v>
      </c>
      <c r="L25" s="3">
        <v>3.0129848500000005</v>
      </c>
      <c r="M25" s="3">
        <v>1.8858250499999998</v>
      </c>
      <c r="N25" s="3">
        <v>0.37245046712301455</v>
      </c>
      <c r="O25" s="3">
        <v>1.7757510993508383</v>
      </c>
      <c r="P25" s="3">
        <v>17.747090906780247</v>
      </c>
      <c r="Q25" s="3">
        <v>5.6444694600000007</v>
      </c>
      <c r="R25" s="3">
        <v>4.0967923500000003</v>
      </c>
      <c r="S25" s="3">
        <v>1.6257112500000002</v>
      </c>
      <c r="T25" s="3">
        <v>0.48049104588933628</v>
      </c>
      <c r="U25" s="3">
        <v>2.8827074124312775</v>
      </c>
      <c r="V25" s="3">
        <v>8.6075554543424193</v>
      </c>
      <c r="W25" s="3">
        <v>5.1892703099999995</v>
      </c>
      <c r="X25" s="3">
        <v>2.70951875</v>
      </c>
      <c r="Y25" s="3">
        <v>2.3410242000000001</v>
      </c>
    </row>
    <row r="26" spans="1:25" x14ac:dyDescent="0.25">
      <c r="A26">
        <v>424</v>
      </c>
      <c r="B26">
        <v>18</v>
      </c>
      <c r="C26">
        <v>2</v>
      </c>
      <c r="D26" t="s">
        <v>12</v>
      </c>
      <c r="E26" t="s">
        <v>39</v>
      </c>
      <c r="F26" t="s">
        <v>100</v>
      </c>
      <c r="G26">
        <v>95</v>
      </c>
      <c r="H26" s="3">
        <v>0.31600377246328115</v>
      </c>
      <c r="I26" s="3">
        <v>0.86368567356954451</v>
      </c>
      <c r="J26" s="3">
        <v>3.5163521136617875</v>
      </c>
      <c r="K26" s="3">
        <v>2.1849559200000002</v>
      </c>
      <c r="L26" s="3">
        <v>0.70881010500000008</v>
      </c>
      <c r="M26" s="3">
        <v>0.36415932000000001</v>
      </c>
      <c r="N26" s="3">
        <v>0.84975206751898902</v>
      </c>
      <c r="O26" s="3">
        <v>6.1957899634913369</v>
      </c>
      <c r="P26" s="3">
        <v>3.7479827654760971</v>
      </c>
      <c r="Q26" s="3">
        <v>2.3670355800000005</v>
      </c>
      <c r="R26" s="3">
        <v>1.4956543500000001</v>
      </c>
      <c r="S26" s="3">
        <v>0.58525605000000003</v>
      </c>
      <c r="T26" s="3">
        <v>0.46161381400033363</v>
      </c>
      <c r="U26" s="3">
        <v>3.5604899288268959</v>
      </c>
      <c r="V26" s="3">
        <v>2.0976072000492314</v>
      </c>
      <c r="W26" s="3">
        <v>1.7297567700000001</v>
      </c>
      <c r="X26" s="3">
        <v>1.4523020500000001</v>
      </c>
      <c r="Y26" s="3">
        <v>0.62427312000000013</v>
      </c>
    </row>
    <row r="27" spans="1:25" x14ac:dyDescent="0.25">
      <c r="A27">
        <v>425</v>
      </c>
      <c r="B27">
        <v>18</v>
      </c>
      <c r="C27">
        <v>2</v>
      </c>
      <c r="D27" t="s">
        <v>4</v>
      </c>
      <c r="E27" t="s">
        <v>39</v>
      </c>
      <c r="F27" t="s">
        <v>101</v>
      </c>
      <c r="G27">
        <v>96</v>
      </c>
      <c r="H27" s="3">
        <v>0.25255526593389188</v>
      </c>
      <c r="I27" s="3">
        <v>1.4144922737304768</v>
      </c>
      <c r="J27" s="3">
        <v>11.19270186014503</v>
      </c>
      <c r="K27" s="3">
        <v>6.3424414899999997</v>
      </c>
      <c r="L27" s="3">
        <v>2.62281415</v>
      </c>
      <c r="M27" s="3">
        <v>2.0158819499999998</v>
      </c>
      <c r="N27" s="3">
        <v>0.58110690445458768</v>
      </c>
      <c r="O27" s="3">
        <v>1.2849092032802476</v>
      </c>
      <c r="P27" s="3">
        <v>15.258862891601233</v>
      </c>
      <c r="Q27" s="3">
        <v>5.2499635299999996</v>
      </c>
      <c r="R27" s="3">
        <v>3.7282977999999996</v>
      </c>
      <c r="S27" s="3">
        <v>2.1242627000000001</v>
      </c>
      <c r="T27" s="3">
        <v>0.41846585539689907</v>
      </c>
      <c r="U27" s="3">
        <v>6.6673802882740771</v>
      </c>
      <c r="V27" s="3">
        <v>7.1180519667196887</v>
      </c>
      <c r="W27" s="3">
        <v>3.7326330300000001</v>
      </c>
      <c r="X27" s="3">
        <v>1.5173305000000001</v>
      </c>
      <c r="Y27" s="3">
        <v>2.62281415</v>
      </c>
    </row>
    <row r="28" spans="1:25" x14ac:dyDescent="0.25">
      <c r="A28">
        <v>426</v>
      </c>
      <c r="B28">
        <v>18</v>
      </c>
      <c r="C28">
        <v>2</v>
      </c>
      <c r="D28" t="s">
        <v>3</v>
      </c>
      <c r="E28" t="s">
        <v>39</v>
      </c>
      <c r="F28" t="s">
        <v>32</v>
      </c>
      <c r="G28">
        <v>96</v>
      </c>
      <c r="H28" s="3">
        <v>0.33807281821263435</v>
      </c>
      <c r="I28" s="3">
        <v>0.59885712457730989</v>
      </c>
      <c r="J28" s="3">
        <v>23.225849054979697</v>
      </c>
      <c r="K28" s="3">
        <v>6.4031347099999998</v>
      </c>
      <c r="L28" s="3">
        <v>3.4898601500000002</v>
      </c>
      <c r="M28" s="3">
        <v>1.2355405499999998</v>
      </c>
      <c r="N28" s="3">
        <v>0.47677868578880145</v>
      </c>
      <c r="O28" s="3">
        <v>1.6609900588184729</v>
      </c>
      <c r="P28" s="3">
        <v>23.159986651890144</v>
      </c>
      <c r="Q28" s="3">
        <v>5.0071906500000001</v>
      </c>
      <c r="R28" s="3">
        <v>3.7066216500000002</v>
      </c>
      <c r="S28" s="3">
        <v>1.2138644000000001</v>
      </c>
      <c r="T28" s="3">
        <v>0.53981948896905874</v>
      </c>
      <c r="U28" s="3">
        <v>2.4781953005240784</v>
      </c>
      <c r="V28" s="3">
        <v>14.099931018237939</v>
      </c>
      <c r="W28" s="3">
        <v>5.1589236999999999</v>
      </c>
      <c r="X28" s="3">
        <v>3.3814794000000004</v>
      </c>
      <c r="Y28" s="3">
        <v>2.1025865499999998</v>
      </c>
    </row>
    <row r="29" spans="1:25" x14ac:dyDescent="0.25">
      <c r="A29">
        <v>427</v>
      </c>
      <c r="B29">
        <v>18</v>
      </c>
      <c r="C29">
        <v>2</v>
      </c>
      <c r="D29" t="s">
        <v>15</v>
      </c>
      <c r="E29" t="s">
        <v>39</v>
      </c>
      <c r="F29" t="s">
        <v>100</v>
      </c>
      <c r="G29">
        <v>96</v>
      </c>
      <c r="H29" s="3">
        <v>0.31876240318195026</v>
      </c>
      <c r="I29" s="3">
        <v>2.6209334413617666</v>
      </c>
      <c r="J29" s="3">
        <v>18.938936918167894</v>
      </c>
      <c r="K29" s="3">
        <v>4.7644177699999997</v>
      </c>
      <c r="L29" s="3">
        <v>2.2759957500000003</v>
      </c>
      <c r="M29" s="3">
        <v>2.2109673000000001</v>
      </c>
      <c r="N29" s="3">
        <v>0.7089089723201768</v>
      </c>
      <c r="O29" s="3">
        <v>2.4034592149899896</v>
      </c>
      <c r="P29" s="3">
        <v>27.479174904653718</v>
      </c>
      <c r="Q29" s="3">
        <v>4.8251109899999998</v>
      </c>
      <c r="R29" s="3">
        <v>3.8800308500000003</v>
      </c>
      <c r="S29" s="3">
        <v>1.5823589499999999</v>
      </c>
      <c r="T29" s="3">
        <v>0.4724008036511923</v>
      </c>
      <c r="U29" s="3">
        <v>7.0361478859139721</v>
      </c>
      <c r="V29" s="3">
        <v>14.496352887906998</v>
      </c>
      <c r="W29" s="3">
        <v>4.8251109899999998</v>
      </c>
      <c r="X29" s="3">
        <v>2.8829279500000005</v>
      </c>
      <c r="Y29" s="3">
        <v>2.5144334000000006</v>
      </c>
    </row>
    <row r="30" spans="1:25" x14ac:dyDescent="0.25">
      <c r="A30">
        <v>428</v>
      </c>
      <c r="B30">
        <v>18</v>
      </c>
      <c r="C30">
        <v>2</v>
      </c>
      <c r="D30" t="s">
        <v>9</v>
      </c>
      <c r="E30" t="s">
        <v>39</v>
      </c>
      <c r="F30" t="s">
        <v>101</v>
      </c>
      <c r="G30">
        <v>97</v>
      </c>
      <c r="H30" s="3">
        <v>0.23048622018453863</v>
      </c>
      <c r="I30" s="3">
        <v>2.2241503896598602</v>
      </c>
      <c r="J30" s="3">
        <v>6.6142944107271981</v>
      </c>
      <c r="K30" s="3">
        <v>3.9450593</v>
      </c>
      <c r="L30" s="3">
        <v>1.7340920000000002</v>
      </c>
      <c r="M30" s="3">
        <v>1.8207966000000002</v>
      </c>
      <c r="N30" s="3">
        <v>0.26812224845722815</v>
      </c>
      <c r="O30" s="3">
        <v>8.6814097732037023</v>
      </c>
      <c r="P30" s="3">
        <v>5.0155706222654066</v>
      </c>
      <c r="Q30" s="3">
        <v>3.0043143900000002</v>
      </c>
      <c r="R30" s="3">
        <v>1.2355405500000001</v>
      </c>
      <c r="S30" s="3">
        <v>1.6040350999999999</v>
      </c>
      <c r="T30" s="3">
        <v>0.39149838126975245</v>
      </c>
      <c r="U30" s="3">
        <v>2.9559690504766931</v>
      </c>
      <c r="V30" s="3">
        <v>1.4575433436327792</v>
      </c>
      <c r="W30" s="3">
        <v>2.2153025300000007</v>
      </c>
      <c r="X30" s="3">
        <v>1.1705121000000001</v>
      </c>
      <c r="Y30" s="3">
        <v>1.06213135</v>
      </c>
    </row>
    <row r="31" spans="1:25" x14ac:dyDescent="0.25">
      <c r="A31">
        <v>429</v>
      </c>
      <c r="B31">
        <v>18</v>
      </c>
      <c r="C31">
        <v>2</v>
      </c>
      <c r="D31" t="s">
        <v>11</v>
      </c>
      <c r="E31" t="s">
        <v>39</v>
      </c>
      <c r="F31" t="s">
        <v>32</v>
      </c>
      <c r="G31">
        <v>97</v>
      </c>
      <c r="H31" s="3">
        <v>0.25531389665256099</v>
      </c>
      <c r="I31" s="3">
        <v>1.9335746206267148</v>
      </c>
      <c r="J31" s="3">
        <v>2.1986461737108431</v>
      </c>
      <c r="K31" s="3">
        <v>1.9118364300000001</v>
      </c>
      <c r="L31" s="3">
        <v>0.65028450000000015</v>
      </c>
      <c r="M31" s="3">
        <v>0.9971028999999999</v>
      </c>
      <c r="N31" s="3">
        <v>0.71151717778682155</v>
      </c>
      <c r="O31" s="3">
        <v>3.1220198210505941</v>
      </c>
      <c r="P31" s="3">
        <v>14.658106232450743</v>
      </c>
      <c r="Q31" s="3">
        <v>3.8843660800000004</v>
      </c>
      <c r="R31" s="3">
        <v>2.3193480500000003</v>
      </c>
      <c r="S31" s="3">
        <v>2.2326434500000003</v>
      </c>
      <c r="T31" s="3">
        <v>0.38340813903160842</v>
      </c>
      <c r="U31" s="3">
        <v>4.0027565045120985</v>
      </c>
      <c r="V31" s="3">
        <v>2.721454768190557</v>
      </c>
      <c r="W31" s="3">
        <v>3.0953542200000004</v>
      </c>
      <c r="X31" s="3">
        <v>1.4523020500000001</v>
      </c>
      <c r="Y31" s="3">
        <v>2.66616645</v>
      </c>
    </row>
    <row r="32" spans="1:25" x14ac:dyDescent="0.25">
      <c r="A32">
        <v>430</v>
      </c>
      <c r="B32">
        <v>18</v>
      </c>
      <c r="C32">
        <v>2</v>
      </c>
      <c r="D32" t="s">
        <v>104</v>
      </c>
      <c r="E32" t="s">
        <v>39</v>
      </c>
      <c r="F32" t="s">
        <v>100</v>
      </c>
      <c r="G32">
        <v>97</v>
      </c>
      <c r="H32" s="3">
        <v>0.57792031470550698</v>
      </c>
      <c r="I32" s="3">
        <v>3.2517447964027779</v>
      </c>
      <c r="J32" s="3">
        <v>40.858444398477999</v>
      </c>
      <c r="K32" s="3">
        <v>4.3699118400000003</v>
      </c>
      <c r="L32" s="3">
        <v>2.75287105</v>
      </c>
      <c r="M32" s="3">
        <v>1.6040350999999999</v>
      </c>
      <c r="N32" s="3">
        <v>1.0068248780139233</v>
      </c>
      <c r="O32" s="3">
        <v>2.3969483219679506</v>
      </c>
      <c r="P32" s="3">
        <v>24.384896046575566</v>
      </c>
      <c r="Q32" s="3">
        <v>5.6141228500000002</v>
      </c>
      <c r="R32" s="3">
        <v>4.3135538500000008</v>
      </c>
      <c r="S32" s="3">
        <v>1.9291773499999998</v>
      </c>
      <c r="T32" s="3">
        <v>0.51694062139400865</v>
      </c>
      <c r="U32" s="3">
        <v>5.3163297758178816</v>
      </c>
      <c r="V32" s="3">
        <v>12.355794956282461</v>
      </c>
      <c r="W32" s="3">
        <v>3.7022864200000001</v>
      </c>
      <c r="X32" s="3">
        <v>2.1459388499999998</v>
      </c>
      <c r="Y32" s="3">
        <v>2.3843765000000001</v>
      </c>
    </row>
    <row r="33" spans="1:25" x14ac:dyDescent="0.25">
      <c r="A33">
        <v>431</v>
      </c>
      <c r="B33">
        <v>18</v>
      </c>
      <c r="C33">
        <v>2</v>
      </c>
      <c r="D33" t="s">
        <v>66</v>
      </c>
      <c r="E33" t="s">
        <v>39</v>
      </c>
      <c r="F33" t="s">
        <v>101</v>
      </c>
      <c r="G33">
        <v>98</v>
      </c>
      <c r="H33" s="3">
        <v>0.80134990814469731</v>
      </c>
      <c r="I33" s="3">
        <v>2.1851673133185772</v>
      </c>
      <c r="J33" s="3">
        <v>40.682926263762972</v>
      </c>
      <c r="K33" s="3">
        <v>4.7644177699999997</v>
      </c>
      <c r="L33" s="3">
        <v>2.4927572499999999</v>
      </c>
      <c r="M33" s="3">
        <v>1.4523020500000001</v>
      </c>
      <c r="N33" s="3">
        <v>0.63832560081840339</v>
      </c>
      <c r="O33" s="3">
        <v>5.1349836490369771</v>
      </c>
      <c r="P33" s="3">
        <v>4.0374514615858086</v>
      </c>
      <c r="Q33" s="3">
        <v>3.1863940500000001</v>
      </c>
      <c r="R33" s="3">
        <v>2.3410242000000001</v>
      </c>
      <c r="S33" s="3">
        <v>1.4089497500000001</v>
      </c>
      <c r="T33" s="3">
        <v>0.43090155911547018</v>
      </c>
      <c r="U33" s="3">
        <v>3.0587006312383167</v>
      </c>
      <c r="V33" s="3">
        <v>3.475846736951639</v>
      </c>
      <c r="W33" s="3">
        <v>2.5491152400000003</v>
      </c>
      <c r="X33" s="3">
        <v>1.6907397000000002</v>
      </c>
      <c r="Y33" s="3">
        <v>1.3222451500000001</v>
      </c>
    </row>
    <row r="34" spans="1:25" x14ac:dyDescent="0.25">
      <c r="A34">
        <v>432</v>
      </c>
      <c r="B34">
        <v>18</v>
      </c>
      <c r="C34">
        <v>2</v>
      </c>
      <c r="D34" t="s">
        <v>103</v>
      </c>
      <c r="E34" t="s">
        <v>39</v>
      </c>
      <c r="F34" t="s">
        <v>32</v>
      </c>
      <c r="G34">
        <v>98</v>
      </c>
      <c r="H34" s="3">
        <v>0.45103437275238678</v>
      </c>
      <c r="I34" s="3">
        <v>3.2981776954508395</v>
      </c>
      <c r="J34" s="3">
        <v>24.720527012179783</v>
      </c>
      <c r="K34" s="3">
        <v>3.1863940500000005</v>
      </c>
      <c r="L34" s="3">
        <v>1.5390066500000001</v>
      </c>
      <c r="M34" s="3">
        <v>1.6690635500000002</v>
      </c>
      <c r="N34" s="3">
        <v>0.71830994005464044</v>
      </c>
      <c r="O34" s="3">
        <v>4.4317879999183987</v>
      </c>
      <c r="P34" s="3">
        <v>11.857825010957372</v>
      </c>
      <c r="Q34" s="3">
        <v>4.2788720100000006</v>
      </c>
      <c r="R34" s="3">
        <v>2.1459388499999998</v>
      </c>
      <c r="S34" s="3">
        <v>2.1892911500000003</v>
      </c>
      <c r="T34" s="3">
        <v>0.29108808291284533</v>
      </c>
      <c r="U34" s="3">
        <v>3.0286765834640343</v>
      </c>
      <c r="V34" s="3">
        <v>7.1620828114477693</v>
      </c>
      <c r="W34" s="3">
        <v>2.7008482900000002</v>
      </c>
      <c r="X34" s="3">
        <v>1.6690635500000002</v>
      </c>
      <c r="Y34" s="3">
        <v>1.9725296499999998</v>
      </c>
    </row>
    <row r="35" spans="1:25" x14ac:dyDescent="0.25">
      <c r="A35">
        <v>433</v>
      </c>
      <c r="B35">
        <v>18</v>
      </c>
      <c r="C35">
        <v>2</v>
      </c>
      <c r="D35" t="s">
        <v>13</v>
      </c>
      <c r="E35" t="s">
        <v>39</v>
      </c>
      <c r="F35" t="s">
        <v>100</v>
      </c>
      <c r="G35">
        <v>99</v>
      </c>
      <c r="H35" s="3">
        <v>0.77928278780502391</v>
      </c>
      <c r="I35" s="3">
        <v>9.9788480733496083</v>
      </c>
      <c r="J35" s="3">
        <v>23.589410144016281</v>
      </c>
      <c r="K35" s="3">
        <v>3.6415932</v>
      </c>
      <c r="L35" s="3">
        <v>1.3655974500000001</v>
      </c>
      <c r="M35" s="3">
        <v>1.2572167000000003</v>
      </c>
      <c r="N35" s="3">
        <v>0.63832560081840384</v>
      </c>
      <c r="O35" s="3">
        <v>7.1374487134870437</v>
      </c>
      <c r="P35" s="3">
        <v>4.9096616370666757</v>
      </c>
      <c r="Q35" s="3">
        <v>3.0346610000000003</v>
      </c>
      <c r="R35" s="3">
        <v>1.3222451500000001</v>
      </c>
      <c r="S35" s="3">
        <v>1.3222451500000001</v>
      </c>
      <c r="T35" s="3">
        <v>0.40401435215342685</v>
      </c>
      <c r="U35" s="3">
        <v>4.7176413007963847</v>
      </c>
      <c r="V35" s="3">
        <v>3.0653687106644454</v>
      </c>
      <c r="W35" s="3">
        <v>2.8525813400000004</v>
      </c>
      <c r="X35" s="3">
        <v>1.01877905</v>
      </c>
      <c r="Y35" s="3">
        <v>1.3439213000000001</v>
      </c>
    </row>
    <row r="36" spans="1:25" x14ac:dyDescent="0.25">
      <c r="A36">
        <v>434</v>
      </c>
      <c r="B36">
        <v>18</v>
      </c>
      <c r="C36">
        <v>2</v>
      </c>
      <c r="D36" t="s">
        <v>14</v>
      </c>
      <c r="E36" t="s">
        <v>38</v>
      </c>
      <c r="F36" t="s">
        <v>101</v>
      </c>
      <c r="G36">
        <v>99</v>
      </c>
      <c r="H36" s="3">
        <v>0.5751619246630475</v>
      </c>
      <c r="I36" s="3">
        <v>2.86143260539481</v>
      </c>
      <c r="J36" s="3">
        <v>34.344771399053705</v>
      </c>
      <c r="K36" s="3">
        <v>5.1285770899999994</v>
      </c>
      <c r="L36" s="3">
        <v>1.7991204500000002</v>
      </c>
      <c r="M36" s="3">
        <v>1.2572167000000003</v>
      </c>
      <c r="N36" s="3">
        <v>0.56976759575877234</v>
      </c>
      <c r="O36" s="3">
        <v>1.6180532089293602</v>
      </c>
      <c r="P36" s="3">
        <v>8.0490469520889594</v>
      </c>
      <c r="Q36" s="3">
        <v>3.3381271000000003</v>
      </c>
      <c r="R36" s="3">
        <v>1.7774443000000002</v>
      </c>
      <c r="S36" s="3">
        <v>0.9971028999999999</v>
      </c>
      <c r="T36" s="3">
        <v>0.48467597303955662</v>
      </c>
      <c r="U36" s="3">
        <v>2.4546347148244112</v>
      </c>
      <c r="V36" s="3">
        <v>13.291469758561568</v>
      </c>
      <c r="W36" s="3">
        <v>3.9147126900000004</v>
      </c>
      <c r="X36" s="3">
        <v>2.5361095499999999</v>
      </c>
      <c r="Y36" s="3">
        <v>1.6690635500000002</v>
      </c>
    </row>
    <row r="37" spans="1:25" x14ac:dyDescent="0.25">
      <c r="A37">
        <v>435</v>
      </c>
      <c r="B37">
        <v>18</v>
      </c>
      <c r="C37">
        <v>2</v>
      </c>
      <c r="D37" t="s">
        <v>64</v>
      </c>
      <c r="E37" t="s">
        <v>38</v>
      </c>
      <c r="F37" t="s">
        <v>32</v>
      </c>
      <c r="G37">
        <v>99</v>
      </c>
      <c r="H37" s="3">
        <v>0.40671308788243032</v>
      </c>
      <c r="I37" s="3">
        <v>4.4833659503607848</v>
      </c>
      <c r="J37" s="3">
        <v>7.9682961543789741</v>
      </c>
      <c r="K37" s="3">
        <v>4.0057525200000006</v>
      </c>
      <c r="L37" s="3">
        <v>1.8858250499999998</v>
      </c>
      <c r="M37" s="3">
        <v>1.7774443000000002</v>
      </c>
      <c r="N37" s="3">
        <v>1.0268209628229814</v>
      </c>
      <c r="O37" s="3">
        <v>2.9782630732027409</v>
      </c>
      <c r="P37" s="3">
        <v>7.7319661786881673</v>
      </c>
      <c r="Q37" s="3">
        <v>4.0360991300000002</v>
      </c>
      <c r="R37" s="3">
        <v>2.8612518000000002</v>
      </c>
      <c r="S37" s="3">
        <v>1.8207965999999998</v>
      </c>
      <c r="T37" s="3">
        <v>0.44972260398890046</v>
      </c>
      <c r="U37" s="3">
        <v>2.88438190610107</v>
      </c>
      <c r="V37" s="3">
        <v>12.089611607358234</v>
      </c>
      <c r="W37" s="3">
        <v>4.6430313300000003</v>
      </c>
      <c r="X37" s="3">
        <v>3.4681840000000004</v>
      </c>
      <c r="Y37" s="3">
        <v>2.70951875</v>
      </c>
    </row>
    <row r="38" spans="1:25" x14ac:dyDescent="0.25">
      <c r="A38">
        <v>436</v>
      </c>
      <c r="B38">
        <v>18</v>
      </c>
      <c r="C38">
        <v>2</v>
      </c>
      <c r="D38" t="s">
        <v>99</v>
      </c>
      <c r="E38" t="s">
        <v>38</v>
      </c>
      <c r="F38" t="s">
        <v>100</v>
      </c>
      <c r="G38">
        <v>100</v>
      </c>
      <c r="H38" s="3">
        <v>0.54481963419599722</v>
      </c>
      <c r="I38" s="3">
        <v>2.3915868348292695</v>
      </c>
      <c r="J38" s="3">
        <v>35.768418491742246</v>
      </c>
      <c r="K38" s="3">
        <v>4.7644177699999997</v>
      </c>
      <c r="L38" s="3">
        <v>2.8829279500000005</v>
      </c>
      <c r="M38" s="3">
        <v>2.3843765000000001</v>
      </c>
      <c r="N38" s="3">
        <v>0.75544552612860794</v>
      </c>
      <c r="O38" s="3">
        <v>0.62777091362357385</v>
      </c>
      <c r="P38" s="3">
        <v>3.9736544290997644</v>
      </c>
      <c r="Q38" s="3">
        <v>3.3381271000000003</v>
      </c>
      <c r="R38" s="3">
        <v>2.7745472000000002</v>
      </c>
      <c r="S38" s="3">
        <v>1.3439213000000001</v>
      </c>
      <c r="T38" s="3">
        <v>0.83689838424232399</v>
      </c>
      <c r="U38" s="3">
        <v>3.8509769963865246</v>
      </c>
      <c r="V38" s="3">
        <v>12.472306186451311</v>
      </c>
      <c r="W38" s="3">
        <v>4.2181787900000005</v>
      </c>
      <c r="X38" s="3">
        <v>2.3843765000000001</v>
      </c>
      <c r="Y38" s="3">
        <v>2.4494049500000004</v>
      </c>
    </row>
    <row r="39" spans="1:25" x14ac:dyDescent="0.25">
      <c r="A39">
        <v>437</v>
      </c>
      <c r="B39">
        <v>18</v>
      </c>
      <c r="C39">
        <v>2</v>
      </c>
      <c r="D39" t="s">
        <v>5</v>
      </c>
      <c r="E39" t="s">
        <v>38</v>
      </c>
      <c r="F39" t="s">
        <v>101</v>
      </c>
      <c r="G39">
        <v>100</v>
      </c>
      <c r="H39" s="3">
        <v>0.81790024839945197</v>
      </c>
      <c r="I39" s="3">
        <v>4.8088559753709639</v>
      </c>
      <c r="J39" s="3">
        <v>32.209300760020895</v>
      </c>
      <c r="K39" s="3">
        <v>4.4002584499999999</v>
      </c>
      <c r="L39" s="3">
        <v>2.4494049500000004</v>
      </c>
      <c r="M39" s="3">
        <v>2.1676150000000001</v>
      </c>
      <c r="N39" s="3">
        <v>0.60404659828858831</v>
      </c>
      <c r="O39" s="3">
        <v>2.0784392567950793</v>
      </c>
      <c r="P39" s="3">
        <v>12.940470174190718</v>
      </c>
      <c r="Q39" s="3">
        <v>5.0678838700000002</v>
      </c>
      <c r="R39" s="3">
        <v>3.6199170499999997</v>
      </c>
      <c r="S39" s="3">
        <v>1.6257112500000002</v>
      </c>
      <c r="T39" s="3">
        <v>0.50080829721678277</v>
      </c>
      <c r="U39" s="3">
        <v>3.3118884967975566</v>
      </c>
      <c r="V39" s="3">
        <v>16.278638452044571</v>
      </c>
      <c r="W39" s="3">
        <v>6.3727881000000011</v>
      </c>
      <c r="X39" s="3">
        <v>3.7066216500000002</v>
      </c>
      <c r="Y39" s="3">
        <v>2.9479564000000003</v>
      </c>
    </row>
    <row r="40" spans="1:25" x14ac:dyDescent="0.25">
      <c r="A40">
        <v>438</v>
      </c>
      <c r="B40">
        <v>18</v>
      </c>
      <c r="C40">
        <v>2</v>
      </c>
      <c r="D40" t="s">
        <v>1</v>
      </c>
      <c r="E40" t="s">
        <v>38</v>
      </c>
      <c r="F40" t="s">
        <v>32</v>
      </c>
      <c r="G40">
        <v>100</v>
      </c>
      <c r="H40" s="3">
        <v>0.3986249619456626</v>
      </c>
      <c r="I40" s="3">
        <v>1.9277175760223908</v>
      </c>
      <c r="J40" s="3">
        <v>1.2165753447588703</v>
      </c>
      <c r="K40" s="3">
        <v>0.79117947500000008</v>
      </c>
      <c r="L40" s="3">
        <v>0.201588195</v>
      </c>
      <c r="M40" s="3">
        <v>0.34465078500000002</v>
      </c>
      <c r="N40" s="3">
        <v>0.14413664768022708</v>
      </c>
      <c r="O40" s="3">
        <v>2.3655259029822844</v>
      </c>
      <c r="P40" s="3">
        <v>0.88854420141635138</v>
      </c>
      <c r="Q40" s="3">
        <v>1.6690635500000002</v>
      </c>
      <c r="R40" s="3">
        <v>1.0404552</v>
      </c>
      <c r="S40" s="3">
        <v>0.62860834999999993</v>
      </c>
      <c r="T40" s="3">
        <v>1.0842606882931218</v>
      </c>
      <c r="U40" s="3">
        <v>3.2038915488333499</v>
      </c>
      <c r="V40" s="3">
        <v>1.9647857056848079</v>
      </c>
      <c r="W40" s="3">
        <v>2.0332228700000003</v>
      </c>
      <c r="X40" s="3">
        <v>1.6907397000000002</v>
      </c>
      <c r="Y40" s="3">
        <v>1.06213135</v>
      </c>
    </row>
  </sheetData>
  <autoFilter ref="A1:Y41">
    <sortState ref="A2:Y44">
      <sortCondition ref="A1:A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zoomScale="70" zoomScaleNormal="7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N46" sqref="N4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8.5703125" bestFit="1" customWidth="1"/>
    <col min="4" max="4" width="9" bestFit="1" customWidth="1"/>
    <col min="5" max="5" width="6.85546875" bestFit="1" customWidth="1"/>
    <col min="6" max="6" width="9.42578125" bestFit="1" customWidth="1"/>
    <col min="7" max="7" width="11.7109375" bestFit="1" customWidth="1"/>
    <col min="8" max="8" width="18.140625" bestFit="1" customWidth="1"/>
    <col min="9" max="9" width="13.5703125" bestFit="1" customWidth="1"/>
    <col min="10" max="10" width="16.140625" bestFit="1" customWidth="1"/>
    <col min="11" max="11" width="17.140625" bestFit="1" customWidth="1"/>
    <col min="12" max="12" width="19.42578125" bestFit="1" customWidth="1"/>
    <col min="13" max="13" width="15.5703125" bestFit="1" customWidth="1"/>
    <col min="14" max="14" width="18.140625" bestFit="1" customWidth="1"/>
    <col min="15" max="15" width="20.42578125" bestFit="1" customWidth="1"/>
    <col min="16" max="16" width="22.85546875" bestFit="1" customWidth="1"/>
    <col min="17" max="17" width="28.42578125" bestFit="1" customWidth="1"/>
    <col min="18" max="18" width="21.140625" bestFit="1" customWidth="1"/>
  </cols>
  <sheetData>
    <row r="1" spans="1:18" x14ac:dyDescent="0.25">
      <c r="A1" s="1" t="s">
        <v>0</v>
      </c>
      <c r="B1" s="1" t="s">
        <v>102</v>
      </c>
      <c r="C1" s="1" t="s">
        <v>34</v>
      </c>
      <c r="D1" s="1" t="s">
        <v>33</v>
      </c>
      <c r="E1" s="1" t="s">
        <v>35</v>
      </c>
      <c r="F1" s="1" t="s">
        <v>16</v>
      </c>
      <c r="G1" s="1" t="s">
        <v>40</v>
      </c>
      <c r="H1" s="5" t="s">
        <v>117</v>
      </c>
      <c r="I1" s="5" t="s">
        <v>118</v>
      </c>
      <c r="J1" s="5" t="s">
        <v>119</v>
      </c>
      <c r="K1" s="5" t="s">
        <v>109</v>
      </c>
      <c r="L1" s="5" t="s">
        <v>113</v>
      </c>
      <c r="M1" s="5" t="s">
        <v>110</v>
      </c>
      <c r="N1" s="5" t="s">
        <v>114</v>
      </c>
      <c r="O1" s="5" t="s">
        <v>111</v>
      </c>
      <c r="P1" s="5" t="s">
        <v>115</v>
      </c>
      <c r="Q1" s="5" t="s">
        <v>112</v>
      </c>
      <c r="R1" s="5" t="s">
        <v>116</v>
      </c>
    </row>
    <row r="2" spans="1:18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</row>
    <row r="3" spans="1:18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</row>
    <row r="4" spans="1:18" x14ac:dyDescent="0.25">
      <c r="A4">
        <v>403</v>
      </c>
      <c r="B4">
        <v>18</v>
      </c>
      <c r="C4">
        <v>1</v>
      </c>
      <c r="D4" t="s">
        <v>12</v>
      </c>
      <c r="E4" t="s">
        <v>39</v>
      </c>
      <c r="F4" t="s">
        <v>32</v>
      </c>
      <c r="G4">
        <v>77</v>
      </c>
    </row>
    <row r="5" spans="1:18" x14ac:dyDescent="0.25">
      <c r="A5">
        <v>406</v>
      </c>
      <c r="B5">
        <v>18</v>
      </c>
      <c r="C5">
        <v>1</v>
      </c>
      <c r="D5" t="s">
        <v>3</v>
      </c>
      <c r="E5" t="s">
        <v>39</v>
      </c>
      <c r="F5" t="s">
        <v>32</v>
      </c>
      <c r="G5">
        <v>95</v>
      </c>
      <c r="H5" s="6">
        <v>0.221</v>
      </c>
      <c r="I5" s="6">
        <v>3</v>
      </c>
      <c r="J5">
        <v>0</v>
      </c>
      <c r="K5" s="3">
        <f t="shared" ref="K5:K14" si="0">10/6*I5</f>
        <v>5</v>
      </c>
      <c r="L5" s="3">
        <f t="shared" ref="L5:L14" si="1">10/6*J5</f>
        <v>0</v>
      </c>
      <c r="M5" s="4">
        <f t="shared" ref="M5:M14" si="2">(2+$H5)/$H5*K5</f>
        <v>50.248868778280539</v>
      </c>
      <c r="N5" s="4">
        <f t="shared" ref="N5:N14" si="3">(2+$H5)/$H5*L5</f>
        <v>0</v>
      </c>
      <c r="O5" s="3">
        <f>LOG(M5,10)</f>
        <v>1.7011262891993819</v>
      </c>
      <c r="P5" s="3">
        <v>0</v>
      </c>
      <c r="Q5" t="s">
        <v>123</v>
      </c>
    </row>
    <row r="6" spans="1:18" x14ac:dyDescent="0.25">
      <c r="A6">
        <v>409</v>
      </c>
      <c r="B6">
        <v>18</v>
      </c>
      <c r="C6">
        <v>1</v>
      </c>
      <c r="D6" t="s">
        <v>99</v>
      </c>
      <c r="E6" t="s">
        <v>39</v>
      </c>
      <c r="F6" t="s">
        <v>32</v>
      </c>
      <c r="G6">
        <v>96</v>
      </c>
      <c r="H6" s="6">
        <v>0.159</v>
      </c>
      <c r="I6">
        <v>0</v>
      </c>
      <c r="J6" s="6">
        <v>2</v>
      </c>
      <c r="K6" s="3">
        <f t="shared" si="0"/>
        <v>0</v>
      </c>
      <c r="L6" s="3">
        <f t="shared" si="1"/>
        <v>3.3333333333333335</v>
      </c>
      <c r="M6" s="4">
        <f t="shared" si="2"/>
        <v>0</v>
      </c>
      <c r="N6" s="4">
        <f t="shared" si="3"/>
        <v>45.262054507337524</v>
      </c>
      <c r="O6" s="3">
        <v>0</v>
      </c>
      <c r="P6" s="3">
        <f t="shared" ref="P6:P14" si="4">LOG(N6,10)</f>
        <v>1.6557342632941168</v>
      </c>
      <c r="R6" t="s">
        <v>121</v>
      </c>
    </row>
    <row r="7" spans="1:18" x14ac:dyDescent="0.25">
      <c r="A7">
        <v>412</v>
      </c>
      <c r="B7">
        <v>18</v>
      </c>
      <c r="C7">
        <v>1</v>
      </c>
      <c r="D7" t="s">
        <v>1</v>
      </c>
      <c r="E7" t="s">
        <v>38</v>
      </c>
      <c r="F7" t="s">
        <v>32</v>
      </c>
      <c r="G7">
        <v>97</v>
      </c>
      <c r="H7" s="6">
        <v>0.17</v>
      </c>
      <c r="I7" s="6">
        <v>7</v>
      </c>
      <c r="J7" s="6">
        <v>3</v>
      </c>
      <c r="K7" s="3">
        <f t="shared" si="0"/>
        <v>11.666666666666668</v>
      </c>
      <c r="L7" s="3">
        <f t="shared" si="1"/>
        <v>5</v>
      </c>
      <c r="M7" s="4">
        <f t="shared" si="2"/>
        <v>148.92156862745099</v>
      </c>
      <c r="N7" s="4">
        <f t="shared" si="3"/>
        <v>63.823529411764703</v>
      </c>
      <c r="O7" s="3">
        <f t="shared" ref="O7:O14" si="5">LOG(M7,10)</f>
        <v>2.1729576021008685</v>
      </c>
      <c r="P7" s="3">
        <f t="shared" si="4"/>
        <v>1.8049808168062742</v>
      </c>
      <c r="Q7" t="s">
        <v>126</v>
      </c>
      <c r="R7" t="s">
        <v>123</v>
      </c>
    </row>
    <row r="8" spans="1:18" x14ac:dyDescent="0.25">
      <c r="A8">
        <v>415</v>
      </c>
      <c r="B8">
        <v>18</v>
      </c>
      <c r="C8">
        <v>1</v>
      </c>
      <c r="D8" t="s">
        <v>13</v>
      </c>
      <c r="E8" t="s">
        <v>38</v>
      </c>
      <c r="F8" t="s">
        <v>32</v>
      </c>
      <c r="G8">
        <v>98</v>
      </c>
      <c r="H8" s="6">
        <v>0.123</v>
      </c>
      <c r="I8" s="6">
        <v>27</v>
      </c>
      <c r="J8" s="6">
        <v>15</v>
      </c>
      <c r="K8" s="3">
        <f t="shared" si="0"/>
        <v>45</v>
      </c>
      <c r="L8" s="3">
        <f t="shared" si="1"/>
        <v>25</v>
      </c>
      <c r="M8" s="4">
        <f t="shared" si="2"/>
        <v>776.70731707317077</v>
      </c>
      <c r="N8" s="4">
        <f t="shared" si="3"/>
        <v>431.50406504065046</v>
      </c>
      <c r="O8" s="3">
        <f t="shared" si="5"/>
        <v>2.8902573965019447</v>
      </c>
      <c r="P8" s="3">
        <f t="shared" si="4"/>
        <v>2.6349848913986382</v>
      </c>
      <c r="Q8" t="s">
        <v>130</v>
      </c>
      <c r="R8" t="s">
        <v>130</v>
      </c>
    </row>
    <row r="9" spans="1:18" x14ac:dyDescent="0.25">
      <c r="A9">
        <v>423</v>
      </c>
      <c r="B9">
        <v>18</v>
      </c>
      <c r="C9">
        <v>2</v>
      </c>
      <c r="D9" t="s">
        <v>6</v>
      </c>
      <c r="E9" t="s">
        <v>39</v>
      </c>
      <c r="F9" t="s">
        <v>32</v>
      </c>
      <c r="G9">
        <v>95</v>
      </c>
      <c r="H9">
        <v>0.23499999999999999</v>
      </c>
      <c r="I9" s="6">
        <v>156</v>
      </c>
      <c r="J9" s="6">
        <v>118</v>
      </c>
      <c r="K9" s="3">
        <f t="shared" si="0"/>
        <v>260</v>
      </c>
      <c r="L9" s="3">
        <f t="shared" si="1"/>
        <v>196.66666666666669</v>
      </c>
      <c r="M9" s="4">
        <f t="shared" si="2"/>
        <v>2472.7659574468084</v>
      </c>
      <c r="N9" s="4">
        <f t="shared" si="3"/>
        <v>1870.4255319148938</v>
      </c>
      <c r="O9" s="3">
        <f t="shared" si="5"/>
        <v>3.3931830131670369</v>
      </c>
      <c r="P9" s="3">
        <f t="shared" si="4"/>
        <v>3.2719404221187003</v>
      </c>
      <c r="Q9" t="s">
        <v>121</v>
      </c>
      <c r="R9" t="s">
        <v>121</v>
      </c>
    </row>
    <row r="10" spans="1:18" x14ac:dyDescent="0.25">
      <c r="A10">
        <v>426</v>
      </c>
      <c r="B10">
        <v>18</v>
      </c>
      <c r="C10">
        <v>2</v>
      </c>
      <c r="D10" t="s">
        <v>3</v>
      </c>
      <c r="E10" t="s">
        <v>39</v>
      </c>
      <c r="F10" t="s">
        <v>32</v>
      </c>
      <c r="G10">
        <v>96</v>
      </c>
      <c r="H10">
        <v>0.08</v>
      </c>
      <c r="I10" s="6">
        <v>10</v>
      </c>
      <c r="J10" s="6">
        <v>2</v>
      </c>
      <c r="K10" s="3">
        <f t="shared" si="0"/>
        <v>16.666666666666668</v>
      </c>
      <c r="L10" s="3">
        <f t="shared" si="1"/>
        <v>3.3333333333333335</v>
      </c>
      <c r="M10" s="4">
        <f t="shared" si="2"/>
        <v>433.33333333333337</v>
      </c>
      <c r="N10" s="4">
        <f t="shared" si="3"/>
        <v>86.666666666666671</v>
      </c>
      <c r="O10" s="3">
        <f t="shared" si="5"/>
        <v>2.6368220975871739</v>
      </c>
      <c r="P10" s="3">
        <f t="shared" si="4"/>
        <v>1.9378520932511556</v>
      </c>
      <c r="Q10" t="s">
        <v>125</v>
      </c>
      <c r="R10" t="s">
        <v>126</v>
      </c>
    </row>
    <row r="11" spans="1:18" x14ac:dyDescent="0.25">
      <c r="A11">
        <v>429</v>
      </c>
      <c r="B11">
        <v>18</v>
      </c>
      <c r="C11">
        <v>2</v>
      </c>
      <c r="D11" t="s">
        <v>11</v>
      </c>
      <c r="E11" t="s">
        <v>39</v>
      </c>
      <c r="F11" t="s">
        <v>32</v>
      </c>
      <c r="G11">
        <v>97</v>
      </c>
      <c r="H11">
        <v>0.19500000000000001</v>
      </c>
      <c r="I11" s="6">
        <v>58</v>
      </c>
      <c r="J11" s="6">
        <v>73</v>
      </c>
      <c r="K11" s="3">
        <f t="shared" si="0"/>
        <v>96.666666666666671</v>
      </c>
      <c r="L11" s="3">
        <f t="shared" si="1"/>
        <v>121.66666666666667</v>
      </c>
      <c r="M11" s="4">
        <f t="shared" si="2"/>
        <v>1088.1196581196582</v>
      </c>
      <c r="N11" s="4">
        <f t="shared" si="3"/>
        <v>1369.5299145299145</v>
      </c>
      <c r="O11" s="3">
        <f t="shared" si="5"/>
        <v>3.0366766563949157</v>
      </c>
      <c r="P11" s="3">
        <f t="shared" si="4"/>
        <v>3.1365715229524342</v>
      </c>
      <c r="Q11" t="s">
        <v>123</v>
      </c>
      <c r="R11" t="s">
        <v>123</v>
      </c>
    </row>
    <row r="12" spans="1:18" x14ac:dyDescent="0.25">
      <c r="A12">
        <v>432</v>
      </c>
      <c r="B12">
        <v>18</v>
      </c>
      <c r="C12">
        <v>2</v>
      </c>
      <c r="D12" t="s">
        <v>103</v>
      </c>
      <c r="E12" t="s">
        <v>39</v>
      </c>
      <c r="F12" t="s">
        <v>32</v>
      </c>
      <c r="G12">
        <v>98</v>
      </c>
      <c r="H12">
        <v>0.27500000000000002</v>
      </c>
      <c r="I12" s="6">
        <v>26</v>
      </c>
      <c r="J12" s="6">
        <v>31</v>
      </c>
      <c r="K12" s="3">
        <f t="shared" si="0"/>
        <v>43.333333333333336</v>
      </c>
      <c r="L12" s="3">
        <f t="shared" si="1"/>
        <v>51.666666666666671</v>
      </c>
      <c r="M12" s="4">
        <f t="shared" si="2"/>
        <v>358.48484848484844</v>
      </c>
      <c r="N12" s="4">
        <f t="shared" si="3"/>
        <v>427.42424242424238</v>
      </c>
      <c r="O12" s="3">
        <f t="shared" si="5"/>
        <v>2.5544708047500424</v>
      </c>
      <c r="P12" s="3">
        <f t="shared" si="4"/>
        <v>2.6308591506134973</v>
      </c>
      <c r="Q12" t="s">
        <v>132</v>
      </c>
      <c r="R12" t="s">
        <v>123</v>
      </c>
    </row>
    <row r="13" spans="1:18" x14ac:dyDescent="0.25">
      <c r="A13">
        <v>435</v>
      </c>
      <c r="B13">
        <v>18</v>
      </c>
      <c r="C13">
        <v>2</v>
      </c>
      <c r="D13" t="s">
        <v>64</v>
      </c>
      <c r="E13" t="s">
        <v>38</v>
      </c>
      <c r="F13" t="s">
        <v>32</v>
      </c>
      <c r="G13">
        <v>99</v>
      </c>
      <c r="H13">
        <v>8.6999999999999994E-2</v>
      </c>
      <c r="I13" s="6">
        <v>56</v>
      </c>
      <c r="J13" s="6">
        <v>72</v>
      </c>
      <c r="K13" s="3">
        <f t="shared" si="0"/>
        <v>93.333333333333343</v>
      </c>
      <c r="L13" s="3">
        <f t="shared" si="1"/>
        <v>120</v>
      </c>
      <c r="M13" s="4">
        <f t="shared" si="2"/>
        <v>2238.9272030651346</v>
      </c>
      <c r="N13" s="4">
        <f t="shared" si="3"/>
        <v>2878.6206896551726</v>
      </c>
      <c r="O13" s="3">
        <f t="shared" si="5"/>
        <v>3.3500399730693919</v>
      </c>
      <c r="P13" s="3">
        <f t="shared" si="4"/>
        <v>3.4591844424944598</v>
      </c>
      <c r="Q13" t="s">
        <v>123</v>
      </c>
      <c r="R13" t="s">
        <v>123</v>
      </c>
    </row>
    <row r="14" spans="1:18" x14ac:dyDescent="0.25">
      <c r="A14">
        <v>438</v>
      </c>
      <c r="B14">
        <v>18</v>
      </c>
      <c r="C14">
        <v>2</v>
      </c>
      <c r="D14" t="s">
        <v>1</v>
      </c>
      <c r="E14" t="s">
        <v>38</v>
      </c>
      <c r="F14" t="s">
        <v>32</v>
      </c>
      <c r="G14">
        <v>100</v>
      </c>
      <c r="H14">
        <v>0.09</v>
      </c>
      <c r="I14" s="6">
        <v>128</v>
      </c>
      <c r="J14" s="6">
        <v>173</v>
      </c>
      <c r="K14" s="3">
        <f t="shared" si="0"/>
        <v>213.33333333333334</v>
      </c>
      <c r="L14" s="3">
        <f t="shared" si="1"/>
        <v>288.33333333333337</v>
      </c>
      <c r="M14" s="4">
        <f t="shared" si="2"/>
        <v>4954.0740740740739</v>
      </c>
      <c r="N14" s="4">
        <f t="shared" si="3"/>
        <v>6695.7407407407418</v>
      </c>
      <c r="O14" s="3">
        <f t="shared" si="5"/>
        <v>3.6949624959359535</v>
      </c>
      <c r="P14" s="3">
        <f t="shared" si="4"/>
        <v>3.8257986294168806</v>
      </c>
      <c r="Q14" t="s">
        <v>126</v>
      </c>
      <c r="R14" t="s">
        <v>134</v>
      </c>
    </row>
    <row r="15" spans="1:18" x14ac:dyDescent="0.25">
      <c r="B15">
        <v>18</v>
      </c>
      <c r="C15">
        <v>1</v>
      </c>
      <c r="D15" t="s">
        <v>8</v>
      </c>
      <c r="E15" t="s">
        <v>38</v>
      </c>
      <c r="F15" t="s">
        <v>32</v>
      </c>
      <c r="G15">
        <v>101</v>
      </c>
    </row>
    <row r="16" spans="1:18" x14ac:dyDescent="0.25">
      <c r="A16">
        <v>402</v>
      </c>
      <c r="B16">
        <v>18</v>
      </c>
      <c r="C16">
        <v>1</v>
      </c>
      <c r="D16" t="s">
        <v>65</v>
      </c>
      <c r="E16" t="s">
        <v>38</v>
      </c>
      <c r="F16" t="s">
        <v>100</v>
      </c>
      <c r="G16">
        <v>76</v>
      </c>
    </row>
    <row r="17" spans="1:18" x14ac:dyDescent="0.25">
      <c r="A17">
        <v>405</v>
      </c>
      <c r="B17">
        <v>18</v>
      </c>
      <c r="C17">
        <v>1</v>
      </c>
      <c r="D17" t="s">
        <v>4</v>
      </c>
      <c r="E17" t="s">
        <v>6</v>
      </c>
      <c r="F17" t="s">
        <v>100</v>
      </c>
      <c r="G17">
        <v>95</v>
      </c>
      <c r="H17" s="6">
        <v>0.13200000000000001</v>
      </c>
      <c r="I17" s="6">
        <v>60</v>
      </c>
      <c r="J17" s="6">
        <v>50</v>
      </c>
      <c r="K17" s="3">
        <f t="shared" ref="K17:L24" si="6">10/6*I17</f>
        <v>100</v>
      </c>
      <c r="L17" s="3">
        <f t="shared" si="6"/>
        <v>83.333333333333343</v>
      </c>
      <c r="M17" s="4">
        <f t="shared" ref="M17:M28" si="7">(2+$H17)/$H17*K17</f>
        <v>1615.1515151515152</v>
      </c>
      <c r="N17" s="4">
        <f t="shared" ref="N17:N28" si="8">(2+$H17)/$H17*L17</f>
        <v>1345.9595959595961</v>
      </c>
      <c r="O17" s="3">
        <f t="shared" ref="O17:O28" si="9">LOG(M17,10)</f>
        <v>3.2082132691486844</v>
      </c>
      <c r="P17" s="3">
        <f t="shared" ref="P17:P28" si="10">LOG(N17,10)</f>
        <v>3.1290320231010598</v>
      </c>
      <c r="Q17" t="s">
        <v>123</v>
      </c>
      <c r="R17" t="s">
        <v>123</v>
      </c>
    </row>
    <row r="18" spans="1:18" x14ac:dyDescent="0.25">
      <c r="A18">
        <v>408</v>
      </c>
      <c r="B18">
        <v>18</v>
      </c>
      <c r="C18">
        <v>1</v>
      </c>
      <c r="D18" t="s">
        <v>10</v>
      </c>
      <c r="E18" t="s">
        <v>39</v>
      </c>
      <c r="F18" t="s">
        <v>100</v>
      </c>
      <c r="G18">
        <v>96</v>
      </c>
      <c r="H18" s="6">
        <v>6.2799999999999995E-2</v>
      </c>
      <c r="I18" s="6">
        <v>117</v>
      </c>
      <c r="J18" s="6">
        <v>85</v>
      </c>
      <c r="K18" s="3">
        <f t="shared" si="6"/>
        <v>195</v>
      </c>
      <c r="L18" s="3">
        <f t="shared" si="6"/>
        <v>141.66666666666669</v>
      </c>
      <c r="M18" s="4">
        <f t="shared" si="7"/>
        <v>6405.1910828025493</v>
      </c>
      <c r="N18" s="4">
        <f t="shared" si="8"/>
        <v>4653.343949044588</v>
      </c>
      <c r="O18" s="3">
        <f t="shared" si="9"/>
        <v>3.8065320903599988</v>
      </c>
      <c r="P18" s="3">
        <f t="shared" si="10"/>
        <v>3.66776515432813</v>
      </c>
      <c r="Q18" t="s">
        <v>123</v>
      </c>
      <c r="R18" t="s">
        <v>123</v>
      </c>
    </row>
    <row r="19" spans="1:18" x14ac:dyDescent="0.25">
      <c r="A19">
        <v>411</v>
      </c>
      <c r="B19">
        <v>18</v>
      </c>
      <c r="C19">
        <v>1</v>
      </c>
      <c r="D19" t="s">
        <v>66</v>
      </c>
      <c r="E19" t="s">
        <v>39</v>
      </c>
      <c r="F19" t="s">
        <v>100</v>
      </c>
      <c r="G19">
        <v>97</v>
      </c>
      <c r="H19" s="6">
        <v>0.16900000000000001</v>
      </c>
      <c r="I19" s="6">
        <v>31</v>
      </c>
      <c r="J19" s="6">
        <v>17</v>
      </c>
      <c r="K19" s="3">
        <f t="shared" si="6"/>
        <v>51.666666666666671</v>
      </c>
      <c r="L19" s="3">
        <f t="shared" si="6"/>
        <v>28.333333333333336</v>
      </c>
      <c r="M19" s="4">
        <f t="shared" si="7"/>
        <v>663.10650887573968</v>
      </c>
      <c r="N19" s="4">
        <f t="shared" si="8"/>
        <v>363.6390532544379</v>
      </c>
      <c r="O19" s="3">
        <f t="shared" si="9"/>
        <v>2.8215832908511485</v>
      </c>
      <c r="P19" s="3">
        <f t="shared" si="10"/>
        <v>2.5606705183951499</v>
      </c>
      <c r="Q19" t="s">
        <v>130</v>
      </c>
      <c r="R19" t="s">
        <v>130</v>
      </c>
    </row>
    <row r="20" spans="1:18" x14ac:dyDescent="0.25">
      <c r="A20">
        <v>414</v>
      </c>
      <c r="B20">
        <v>18</v>
      </c>
      <c r="C20">
        <v>1</v>
      </c>
      <c r="D20" t="s">
        <v>7</v>
      </c>
      <c r="E20" t="s">
        <v>38</v>
      </c>
      <c r="F20" t="s">
        <v>100</v>
      </c>
      <c r="G20">
        <v>98</v>
      </c>
      <c r="H20" s="6">
        <v>0.14199999999999999</v>
      </c>
      <c r="I20" s="6">
        <v>7</v>
      </c>
      <c r="J20" s="6">
        <v>3</v>
      </c>
      <c r="K20" s="3">
        <f t="shared" si="6"/>
        <v>11.666666666666668</v>
      </c>
      <c r="L20" s="3">
        <f t="shared" si="6"/>
        <v>5</v>
      </c>
      <c r="M20" s="4">
        <f t="shared" si="7"/>
        <v>175.98591549295779</v>
      </c>
      <c r="N20" s="4">
        <f t="shared" si="8"/>
        <v>75.422535211267615</v>
      </c>
      <c r="O20" s="3">
        <f t="shared" si="9"/>
        <v>2.2454779117433934</v>
      </c>
      <c r="P20" s="3">
        <f t="shared" si="10"/>
        <v>1.8775011264487991</v>
      </c>
      <c r="Q20" t="s">
        <v>123</v>
      </c>
      <c r="R20" t="s">
        <v>123</v>
      </c>
    </row>
    <row r="21" spans="1:18" x14ac:dyDescent="0.25">
      <c r="A21">
        <v>417</v>
      </c>
      <c r="B21">
        <v>18</v>
      </c>
      <c r="C21">
        <v>1</v>
      </c>
      <c r="D21" t="s">
        <v>97</v>
      </c>
      <c r="E21" t="s">
        <v>38</v>
      </c>
      <c r="F21" t="s">
        <v>100</v>
      </c>
      <c r="G21">
        <v>99</v>
      </c>
      <c r="H21" s="6">
        <v>9.1999999999999998E-2</v>
      </c>
      <c r="I21" s="6">
        <v>11</v>
      </c>
      <c r="J21" s="6">
        <v>5</v>
      </c>
      <c r="K21" s="3">
        <f t="shared" si="6"/>
        <v>18.333333333333336</v>
      </c>
      <c r="L21" s="3">
        <f t="shared" si="6"/>
        <v>8.3333333333333339</v>
      </c>
      <c r="M21" s="4">
        <f t="shared" si="7"/>
        <v>416.88405797101456</v>
      </c>
      <c r="N21" s="4">
        <f t="shared" si="8"/>
        <v>189.49275362318843</v>
      </c>
      <c r="O21" s="3">
        <f t="shared" si="9"/>
        <v>2.6200152876242626</v>
      </c>
      <c r="P21" s="3">
        <f t="shared" si="10"/>
        <v>2.2775926068020564</v>
      </c>
      <c r="Q21" t="s">
        <v>123</v>
      </c>
      <c r="R21" t="s">
        <v>123</v>
      </c>
    </row>
    <row r="22" spans="1:18" x14ac:dyDescent="0.25">
      <c r="A22">
        <v>419</v>
      </c>
      <c r="B22">
        <v>18</v>
      </c>
      <c r="C22">
        <v>1</v>
      </c>
      <c r="D22" t="s">
        <v>98</v>
      </c>
      <c r="E22" t="s">
        <v>38</v>
      </c>
      <c r="F22" t="s">
        <v>100</v>
      </c>
      <c r="G22">
        <v>100</v>
      </c>
      <c r="H22" s="6">
        <v>0.252</v>
      </c>
      <c r="I22" s="6">
        <v>26</v>
      </c>
      <c r="J22" s="6">
        <v>25</v>
      </c>
      <c r="K22" s="3">
        <f t="shared" si="6"/>
        <v>43.333333333333336</v>
      </c>
      <c r="L22" s="3">
        <f t="shared" si="6"/>
        <v>41.666666666666671</v>
      </c>
      <c r="M22" s="4">
        <f t="shared" si="7"/>
        <v>387.24867724867721</v>
      </c>
      <c r="N22" s="4">
        <f t="shared" si="8"/>
        <v>372.35449735449731</v>
      </c>
      <c r="O22" s="3">
        <f t="shared" si="9"/>
        <v>2.5879899429849385</v>
      </c>
      <c r="P22" s="3">
        <f t="shared" si="10"/>
        <v>2.5709566036861582</v>
      </c>
      <c r="Q22" t="s">
        <v>123</v>
      </c>
      <c r="R22" t="s">
        <v>123</v>
      </c>
    </row>
    <row r="23" spans="1:18" x14ac:dyDescent="0.25">
      <c r="A23">
        <v>421</v>
      </c>
      <c r="B23">
        <v>18</v>
      </c>
      <c r="C23">
        <v>1</v>
      </c>
      <c r="D23" t="s">
        <v>11</v>
      </c>
      <c r="E23" t="s">
        <v>38</v>
      </c>
      <c r="F23" t="s">
        <v>100</v>
      </c>
      <c r="G23">
        <v>100</v>
      </c>
      <c r="H23" s="6">
        <v>0.20300000000000001</v>
      </c>
      <c r="I23" s="6">
        <v>154</v>
      </c>
      <c r="J23" s="6">
        <v>171</v>
      </c>
      <c r="K23" s="3">
        <f t="shared" si="6"/>
        <v>256.66666666666669</v>
      </c>
      <c r="L23" s="3">
        <f t="shared" si="6"/>
        <v>285</v>
      </c>
      <c r="M23" s="4">
        <f t="shared" si="7"/>
        <v>2785.4022988505744</v>
      </c>
      <c r="N23" s="4">
        <f t="shared" si="8"/>
        <v>3092.8817733990145</v>
      </c>
      <c r="O23" s="3">
        <f t="shared" si="9"/>
        <v>3.4448879296903741</v>
      </c>
      <c r="P23" s="3">
        <f t="shared" si="10"/>
        <v>3.4903633192460646</v>
      </c>
      <c r="Q23" t="s">
        <v>123</v>
      </c>
      <c r="R23" t="s">
        <v>123</v>
      </c>
    </row>
    <row r="24" spans="1:18" x14ac:dyDescent="0.25">
      <c r="A24">
        <v>424</v>
      </c>
      <c r="B24">
        <v>18</v>
      </c>
      <c r="C24">
        <v>2</v>
      </c>
      <c r="D24" t="s">
        <v>12</v>
      </c>
      <c r="E24" t="s">
        <v>39</v>
      </c>
      <c r="F24" t="s">
        <v>100</v>
      </c>
      <c r="G24">
        <v>95</v>
      </c>
      <c r="H24">
        <v>0.127</v>
      </c>
      <c r="I24" s="6">
        <v>27</v>
      </c>
      <c r="J24" s="6">
        <v>33</v>
      </c>
      <c r="K24" s="3">
        <f t="shared" si="6"/>
        <v>45</v>
      </c>
      <c r="L24" s="3">
        <f t="shared" si="6"/>
        <v>55</v>
      </c>
      <c r="M24" s="4">
        <f t="shared" si="7"/>
        <v>753.6614173228345</v>
      </c>
      <c r="N24" s="4">
        <f t="shared" si="8"/>
        <v>921.14173228346442</v>
      </c>
      <c r="O24" s="3">
        <f t="shared" si="9"/>
        <v>2.8771762827221155</v>
      </c>
      <c r="P24" s="3">
        <f t="shared" si="10"/>
        <v>2.9643264584410156</v>
      </c>
      <c r="Q24" t="s">
        <v>123</v>
      </c>
      <c r="R24" t="s">
        <v>123</v>
      </c>
    </row>
    <row r="25" spans="1:18" x14ac:dyDescent="0.25">
      <c r="A25">
        <v>427</v>
      </c>
      <c r="B25">
        <v>18</v>
      </c>
      <c r="C25">
        <v>2</v>
      </c>
      <c r="D25" t="s">
        <v>15</v>
      </c>
      <c r="E25" t="s">
        <v>39</v>
      </c>
      <c r="F25" t="s">
        <v>100</v>
      </c>
      <c r="G25">
        <v>96</v>
      </c>
      <c r="H25">
        <v>0.215</v>
      </c>
      <c r="I25">
        <v>167</v>
      </c>
      <c r="J25">
        <v>767</v>
      </c>
      <c r="K25" s="3">
        <v>167</v>
      </c>
      <c r="L25" s="3">
        <v>767</v>
      </c>
      <c r="M25" s="4">
        <f t="shared" si="7"/>
        <v>1720.4883720930231</v>
      </c>
      <c r="N25" s="4">
        <f t="shared" si="8"/>
        <v>7901.8837209302319</v>
      </c>
      <c r="O25" s="3">
        <f t="shared" si="9"/>
        <v>3.2356517417910662</v>
      </c>
      <c r="P25" s="3">
        <f t="shared" si="10"/>
        <v>3.8977306345924632</v>
      </c>
      <c r="Q25" t="s">
        <v>127</v>
      </c>
      <c r="R25" t="s">
        <v>127</v>
      </c>
    </row>
    <row r="26" spans="1:18" x14ac:dyDescent="0.25">
      <c r="A26">
        <v>430</v>
      </c>
      <c r="B26">
        <v>18</v>
      </c>
      <c r="C26">
        <v>2</v>
      </c>
      <c r="D26" t="s">
        <v>104</v>
      </c>
      <c r="E26" t="s">
        <v>39</v>
      </c>
      <c r="F26" t="s">
        <v>100</v>
      </c>
      <c r="G26">
        <v>97</v>
      </c>
      <c r="H26">
        <v>0.19900000000000001</v>
      </c>
      <c r="I26" s="6">
        <v>6</v>
      </c>
      <c r="J26" s="6">
        <v>13</v>
      </c>
      <c r="K26" s="3">
        <f t="shared" ref="K26:L28" si="11">10/6*I26</f>
        <v>10</v>
      </c>
      <c r="L26" s="3">
        <f t="shared" si="11"/>
        <v>21.666666666666668</v>
      </c>
      <c r="M26" s="4">
        <f t="shared" si="7"/>
        <v>110.50251256281406</v>
      </c>
      <c r="N26" s="4">
        <f t="shared" si="8"/>
        <v>239.42211055276383</v>
      </c>
      <c r="O26" s="3">
        <f t="shared" si="9"/>
        <v>2.0433721529510835</v>
      </c>
      <c r="P26" s="3">
        <f t="shared" si="10"/>
        <v>2.3791642548742766</v>
      </c>
      <c r="Q26" t="s">
        <v>129</v>
      </c>
      <c r="R26" t="s">
        <v>130</v>
      </c>
    </row>
    <row r="27" spans="1:18" x14ac:dyDescent="0.25">
      <c r="A27">
        <v>433</v>
      </c>
      <c r="B27">
        <v>18</v>
      </c>
      <c r="C27">
        <v>2</v>
      </c>
      <c r="D27" t="s">
        <v>13</v>
      </c>
      <c r="E27" t="s">
        <v>39</v>
      </c>
      <c r="F27" t="s">
        <v>100</v>
      </c>
      <c r="G27">
        <v>99</v>
      </c>
      <c r="H27">
        <v>0.223</v>
      </c>
      <c r="I27" s="6">
        <v>6</v>
      </c>
      <c r="J27" s="6">
        <v>5</v>
      </c>
      <c r="K27" s="3">
        <f t="shared" si="11"/>
        <v>10</v>
      </c>
      <c r="L27" s="3">
        <f t="shared" si="11"/>
        <v>8.3333333333333339</v>
      </c>
      <c r="M27" s="4">
        <f t="shared" si="7"/>
        <v>99.686098654708516</v>
      </c>
      <c r="N27" s="4">
        <f t="shared" si="8"/>
        <v>83.071748878923771</v>
      </c>
      <c r="O27" s="3">
        <f t="shared" si="9"/>
        <v>1.9986345996508299</v>
      </c>
      <c r="P27" s="3">
        <f t="shared" si="10"/>
        <v>1.9194533536032048</v>
      </c>
      <c r="Q27" t="s">
        <v>123</v>
      </c>
      <c r="R27" t="s">
        <v>121</v>
      </c>
    </row>
    <row r="28" spans="1:18" x14ac:dyDescent="0.25">
      <c r="A28">
        <v>436</v>
      </c>
      <c r="B28">
        <v>18</v>
      </c>
      <c r="C28">
        <v>2</v>
      </c>
      <c r="D28" t="s">
        <v>99</v>
      </c>
      <c r="E28" t="s">
        <v>38</v>
      </c>
      <c r="F28" t="s">
        <v>100</v>
      </c>
      <c r="G28">
        <v>100</v>
      </c>
      <c r="H28">
        <v>0.107</v>
      </c>
      <c r="I28" s="6">
        <v>264</v>
      </c>
      <c r="J28" s="6">
        <v>356</v>
      </c>
      <c r="K28" s="3">
        <f t="shared" si="11"/>
        <v>440</v>
      </c>
      <c r="L28" s="3">
        <f t="shared" si="11"/>
        <v>593.33333333333337</v>
      </c>
      <c r="M28" s="4">
        <f t="shared" si="7"/>
        <v>8664.2990654205623</v>
      </c>
      <c r="N28" s="4">
        <f t="shared" si="8"/>
        <v>11683.676012461063</v>
      </c>
      <c r="O28" s="3">
        <f t="shared" si="9"/>
        <v>3.9377334344090777</v>
      </c>
      <c r="P28" s="3">
        <f t="shared" si="10"/>
        <v>4.0675795055121222</v>
      </c>
      <c r="Q28" t="s">
        <v>122</v>
      </c>
      <c r="R28" t="s">
        <v>129</v>
      </c>
    </row>
    <row r="29" spans="1:18" x14ac:dyDescent="0.25">
      <c r="A29">
        <v>404</v>
      </c>
      <c r="B29">
        <v>18</v>
      </c>
      <c r="C29">
        <v>1</v>
      </c>
      <c r="D29" t="s">
        <v>14</v>
      </c>
      <c r="E29" t="s">
        <v>39</v>
      </c>
      <c r="F29" t="s">
        <v>101</v>
      </c>
      <c r="G29">
        <v>78</v>
      </c>
    </row>
    <row r="30" spans="1:18" x14ac:dyDescent="0.25">
      <c r="A30">
        <v>407</v>
      </c>
      <c r="B30">
        <v>18</v>
      </c>
      <c r="C30">
        <v>1</v>
      </c>
      <c r="D30" t="s">
        <v>36</v>
      </c>
      <c r="E30" t="s">
        <v>38</v>
      </c>
      <c r="F30" t="s">
        <v>101</v>
      </c>
      <c r="G30">
        <v>95</v>
      </c>
      <c r="H30" s="6">
        <v>9.6500000000000002E-2</v>
      </c>
      <c r="I30" s="6">
        <v>0</v>
      </c>
      <c r="J30" s="6">
        <v>0</v>
      </c>
      <c r="K30" s="3">
        <f t="shared" ref="K30:K41" si="12">10/6*I30</f>
        <v>0</v>
      </c>
      <c r="L30" s="3">
        <f t="shared" ref="L30:L41" si="13">10/6*J30</f>
        <v>0</v>
      </c>
      <c r="M30" s="4">
        <f t="shared" ref="M30:M41" si="14">(2+$H30)/$H30*K30</f>
        <v>0</v>
      </c>
      <c r="N30" s="4">
        <f t="shared" ref="N30:N41" si="15">(2+$H30)/$H30*L30</f>
        <v>0</v>
      </c>
      <c r="O30" s="3">
        <v>0</v>
      </c>
      <c r="P30" s="3">
        <v>0</v>
      </c>
    </row>
    <row r="31" spans="1:18" x14ac:dyDescent="0.25">
      <c r="A31">
        <v>410</v>
      </c>
      <c r="B31">
        <v>18</v>
      </c>
      <c r="C31">
        <v>1</v>
      </c>
      <c r="D31" t="s">
        <v>6</v>
      </c>
      <c r="E31" t="s">
        <v>39</v>
      </c>
      <c r="F31" t="s">
        <v>101</v>
      </c>
      <c r="G31">
        <v>96</v>
      </c>
      <c r="H31" s="6">
        <v>0.17749999999999999</v>
      </c>
      <c r="I31" s="6">
        <v>5</v>
      </c>
      <c r="J31" s="6">
        <v>1</v>
      </c>
      <c r="K31" s="3">
        <f t="shared" si="12"/>
        <v>8.3333333333333339</v>
      </c>
      <c r="L31" s="3">
        <f t="shared" si="13"/>
        <v>1.6666666666666667</v>
      </c>
      <c r="M31" s="4">
        <f t="shared" si="14"/>
        <v>102.23004694835683</v>
      </c>
      <c r="N31" s="4">
        <f t="shared" si="15"/>
        <v>20.446009389671364</v>
      </c>
      <c r="O31" s="3">
        <f>LOG(M31,10)</f>
        <v>2.0095785602409628</v>
      </c>
      <c r="P31" s="3">
        <f>LOG(N31,10)</f>
        <v>1.3106085559049441</v>
      </c>
      <c r="Q31" t="s">
        <v>123</v>
      </c>
      <c r="R31" t="s">
        <v>123</v>
      </c>
    </row>
    <row r="32" spans="1:18" x14ac:dyDescent="0.25">
      <c r="A32">
        <v>413</v>
      </c>
      <c r="B32">
        <v>18</v>
      </c>
      <c r="C32">
        <v>1</v>
      </c>
      <c r="D32" t="s">
        <v>37</v>
      </c>
      <c r="E32" t="s">
        <v>39</v>
      </c>
      <c r="F32" t="s">
        <v>101</v>
      </c>
      <c r="G32">
        <v>97</v>
      </c>
      <c r="H32" s="6">
        <v>0.14299999999999999</v>
      </c>
      <c r="I32" s="6">
        <v>0</v>
      </c>
      <c r="J32">
        <v>0</v>
      </c>
      <c r="K32" s="3">
        <f t="shared" si="12"/>
        <v>0</v>
      </c>
      <c r="L32" s="3">
        <f t="shared" si="13"/>
        <v>0</v>
      </c>
      <c r="M32" s="4">
        <f t="shared" si="14"/>
        <v>0</v>
      </c>
      <c r="N32" s="4">
        <f t="shared" si="15"/>
        <v>0</v>
      </c>
      <c r="O32" s="3">
        <v>0</v>
      </c>
      <c r="P32" s="3">
        <v>0</v>
      </c>
    </row>
    <row r="33" spans="1:18" x14ac:dyDescent="0.25">
      <c r="A33">
        <v>416</v>
      </c>
      <c r="B33">
        <v>18</v>
      </c>
      <c r="C33">
        <v>1</v>
      </c>
      <c r="D33" t="s">
        <v>9</v>
      </c>
      <c r="E33" t="s">
        <v>38</v>
      </c>
      <c r="F33" t="s">
        <v>101</v>
      </c>
      <c r="G33">
        <v>99</v>
      </c>
      <c r="H33" s="6">
        <v>0.11600000000000001</v>
      </c>
      <c r="I33" s="6">
        <v>92</v>
      </c>
      <c r="J33" s="6">
        <v>75</v>
      </c>
      <c r="K33" s="3">
        <f t="shared" si="12"/>
        <v>153.33333333333334</v>
      </c>
      <c r="L33" s="3">
        <f t="shared" si="13"/>
        <v>125</v>
      </c>
      <c r="M33" s="4">
        <f t="shared" si="14"/>
        <v>2797.0114942528739</v>
      </c>
      <c r="N33" s="4">
        <f t="shared" si="15"/>
        <v>2280.1724137931037</v>
      </c>
      <c r="O33" s="3">
        <f>LOG(M33,10)</f>
        <v>3.4466942510981413</v>
      </c>
      <c r="P33" s="3">
        <f>LOG(N33,10)</f>
        <v>3.3579676871442858</v>
      </c>
      <c r="Q33" t="s">
        <v>121</v>
      </c>
      <c r="R33" t="s">
        <v>123</v>
      </c>
    </row>
    <row r="34" spans="1:18" x14ac:dyDescent="0.25">
      <c r="A34">
        <v>418</v>
      </c>
      <c r="B34">
        <v>18</v>
      </c>
      <c r="C34">
        <v>1</v>
      </c>
      <c r="D34" t="s">
        <v>64</v>
      </c>
      <c r="E34" t="s">
        <v>38</v>
      </c>
      <c r="F34" t="s">
        <v>101</v>
      </c>
      <c r="G34">
        <v>99</v>
      </c>
      <c r="H34" s="6">
        <v>0.309</v>
      </c>
      <c r="I34" s="6">
        <v>8</v>
      </c>
      <c r="J34">
        <v>0</v>
      </c>
      <c r="K34" s="3">
        <f t="shared" si="12"/>
        <v>13.333333333333334</v>
      </c>
      <c r="L34" s="3">
        <f t="shared" si="13"/>
        <v>0</v>
      </c>
      <c r="M34" s="4">
        <f t="shared" si="14"/>
        <v>99.633225458468189</v>
      </c>
      <c r="N34" s="4">
        <f t="shared" si="15"/>
        <v>0</v>
      </c>
      <c r="O34" s="3">
        <f>LOG(M34,10)</f>
        <v>1.9984041901006415</v>
      </c>
      <c r="P34" s="3">
        <v>0</v>
      </c>
      <c r="Q34" t="s">
        <v>123</v>
      </c>
    </row>
    <row r="35" spans="1:18" x14ac:dyDescent="0.25">
      <c r="A35">
        <v>420</v>
      </c>
      <c r="B35">
        <v>18</v>
      </c>
      <c r="C35">
        <v>1</v>
      </c>
      <c r="D35" t="s">
        <v>2</v>
      </c>
      <c r="E35" t="s">
        <v>38</v>
      </c>
      <c r="F35" t="s">
        <v>101</v>
      </c>
      <c r="G35">
        <v>100</v>
      </c>
      <c r="H35" s="6">
        <v>0.36599999999999999</v>
      </c>
      <c r="I35" s="6">
        <v>23</v>
      </c>
      <c r="J35" s="6">
        <v>21</v>
      </c>
      <c r="K35" s="3">
        <f t="shared" si="12"/>
        <v>38.333333333333336</v>
      </c>
      <c r="L35" s="3">
        <f t="shared" si="13"/>
        <v>35</v>
      </c>
      <c r="M35" s="4">
        <f t="shared" si="14"/>
        <v>247.8051001821494</v>
      </c>
      <c r="N35" s="4">
        <f t="shared" si="15"/>
        <v>226.25683060109293</v>
      </c>
      <c r="O35" s="3">
        <f>LOG(M35,10)</f>
        <v>2.3941102405314503</v>
      </c>
      <c r="P35" s="3">
        <f t="shared" ref="P35:P40" si="16">LOG(N35,10)</f>
        <v>2.3546016992477763</v>
      </c>
      <c r="Q35" t="s">
        <v>123</v>
      </c>
      <c r="R35" t="s">
        <v>123</v>
      </c>
    </row>
    <row r="36" spans="1:18" x14ac:dyDescent="0.25">
      <c r="A36">
        <v>422</v>
      </c>
      <c r="B36">
        <v>18</v>
      </c>
      <c r="C36">
        <v>2</v>
      </c>
      <c r="D36" t="s">
        <v>8</v>
      </c>
      <c r="E36" t="s">
        <v>39</v>
      </c>
      <c r="F36" t="s">
        <v>101</v>
      </c>
      <c r="G36">
        <v>95</v>
      </c>
      <c r="H36">
        <v>0.124</v>
      </c>
      <c r="I36" s="6">
        <v>8</v>
      </c>
      <c r="J36" s="6">
        <v>1</v>
      </c>
      <c r="K36" s="3">
        <f t="shared" si="12"/>
        <v>13.333333333333334</v>
      </c>
      <c r="L36" s="3">
        <f t="shared" si="13"/>
        <v>1.6666666666666667</v>
      </c>
      <c r="M36" s="4">
        <f t="shared" si="14"/>
        <v>228.38709677419357</v>
      </c>
      <c r="N36" s="4">
        <f t="shared" si="15"/>
        <v>28.548387096774196</v>
      </c>
      <c r="O36" s="3">
        <f>LOG(M36,10)</f>
        <v>2.3586715638554963</v>
      </c>
      <c r="P36" s="3">
        <f t="shared" si="16"/>
        <v>1.4555815768635527</v>
      </c>
      <c r="Q36" t="s">
        <v>120</v>
      </c>
      <c r="R36" t="s">
        <v>122</v>
      </c>
    </row>
    <row r="37" spans="1:18" x14ac:dyDescent="0.25">
      <c r="A37">
        <v>425</v>
      </c>
      <c r="B37">
        <v>18</v>
      </c>
      <c r="C37">
        <v>2</v>
      </c>
      <c r="D37" t="s">
        <v>4</v>
      </c>
      <c r="E37" t="s">
        <v>39</v>
      </c>
      <c r="F37" t="s">
        <v>101</v>
      </c>
      <c r="G37">
        <v>96</v>
      </c>
      <c r="H37">
        <v>0.216</v>
      </c>
      <c r="I37" s="6">
        <v>0</v>
      </c>
      <c r="J37" s="6">
        <v>1</v>
      </c>
      <c r="K37" s="3">
        <f t="shared" si="12"/>
        <v>0</v>
      </c>
      <c r="L37" s="3">
        <f t="shared" si="13"/>
        <v>1.6666666666666667</v>
      </c>
      <c r="M37" s="4">
        <f t="shared" si="14"/>
        <v>0</v>
      </c>
      <c r="N37" s="4">
        <f t="shared" si="15"/>
        <v>17.098765432098766</v>
      </c>
      <c r="O37" s="3">
        <v>0</v>
      </c>
      <c r="P37" s="3">
        <f t="shared" si="16"/>
        <v>1.2329647545218176</v>
      </c>
      <c r="R37" t="s">
        <v>124</v>
      </c>
    </row>
    <row r="38" spans="1:18" x14ac:dyDescent="0.25">
      <c r="A38">
        <v>428</v>
      </c>
      <c r="B38">
        <v>18</v>
      </c>
      <c r="C38">
        <v>2</v>
      </c>
      <c r="D38" t="s">
        <v>9</v>
      </c>
      <c r="E38" t="s">
        <v>39</v>
      </c>
      <c r="F38" t="s">
        <v>101</v>
      </c>
      <c r="G38">
        <v>97</v>
      </c>
      <c r="H38">
        <v>0.115</v>
      </c>
      <c r="I38" s="6">
        <v>268</v>
      </c>
      <c r="J38" s="6">
        <v>194</v>
      </c>
      <c r="K38" s="3">
        <f t="shared" si="12"/>
        <v>446.66666666666669</v>
      </c>
      <c r="L38" s="3">
        <f t="shared" si="13"/>
        <v>323.33333333333337</v>
      </c>
      <c r="M38" s="4">
        <f t="shared" si="14"/>
        <v>8214.7826086956538</v>
      </c>
      <c r="N38" s="4">
        <f t="shared" si="15"/>
        <v>5946.5217391304359</v>
      </c>
      <c r="O38" s="3">
        <f>LOG(M38,10)</f>
        <v>3.9145960750025943</v>
      </c>
      <c r="P38" s="3">
        <f t="shared" si="16"/>
        <v>3.7742630109040314</v>
      </c>
      <c r="Q38" t="s">
        <v>128</v>
      </c>
      <c r="R38" t="s">
        <v>128</v>
      </c>
    </row>
    <row r="39" spans="1:18" x14ac:dyDescent="0.25">
      <c r="A39">
        <v>431</v>
      </c>
      <c r="B39">
        <v>18</v>
      </c>
      <c r="C39">
        <v>2</v>
      </c>
      <c r="D39" t="s">
        <v>66</v>
      </c>
      <c r="E39" t="s">
        <v>39</v>
      </c>
      <c r="F39" t="s">
        <v>101</v>
      </c>
      <c r="G39">
        <v>98</v>
      </c>
      <c r="H39">
        <v>0.219</v>
      </c>
      <c r="I39" s="6">
        <v>8</v>
      </c>
      <c r="J39" s="6">
        <v>1</v>
      </c>
      <c r="K39" s="3">
        <f t="shared" si="12"/>
        <v>13.333333333333334</v>
      </c>
      <c r="L39" s="3">
        <f t="shared" si="13"/>
        <v>1.6666666666666667</v>
      </c>
      <c r="M39" s="4">
        <f t="shared" si="14"/>
        <v>135.09893455098933</v>
      </c>
      <c r="N39" s="4">
        <f t="shared" si="15"/>
        <v>16.887366818873666</v>
      </c>
      <c r="O39" s="3">
        <f>LOG(M39,10)</f>
        <v>2.1306519240001895</v>
      </c>
      <c r="P39" s="3">
        <f t="shared" si="16"/>
        <v>1.2275619370082462</v>
      </c>
      <c r="Q39" t="s">
        <v>129</v>
      </c>
      <c r="R39" t="s">
        <v>131</v>
      </c>
    </row>
    <row r="40" spans="1:18" x14ac:dyDescent="0.25">
      <c r="A40">
        <v>434</v>
      </c>
      <c r="B40">
        <v>18</v>
      </c>
      <c r="C40">
        <v>2</v>
      </c>
      <c r="D40" t="s">
        <v>14</v>
      </c>
      <c r="E40" t="s">
        <v>38</v>
      </c>
      <c r="F40" t="s">
        <v>101</v>
      </c>
      <c r="G40">
        <v>99</v>
      </c>
      <c r="H40">
        <v>0.09</v>
      </c>
      <c r="I40" s="6">
        <v>256</v>
      </c>
      <c r="J40" s="6">
        <v>218</v>
      </c>
      <c r="K40" s="3">
        <f t="shared" si="12"/>
        <v>426.66666666666669</v>
      </c>
      <c r="L40" s="3">
        <f t="shared" si="13"/>
        <v>363.33333333333337</v>
      </c>
      <c r="M40" s="4">
        <f t="shared" si="14"/>
        <v>9908.1481481481478</v>
      </c>
      <c r="N40" s="4">
        <f t="shared" si="15"/>
        <v>8437.4074074074088</v>
      </c>
      <c r="O40" s="3">
        <f>LOG(M40,10)</f>
        <v>3.9959924915999347</v>
      </c>
      <c r="P40" s="3">
        <f t="shared" si="16"/>
        <v>3.9262090198926902</v>
      </c>
      <c r="Q40" t="s">
        <v>133</v>
      </c>
      <c r="R40" t="s">
        <v>129</v>
      </c>
    </row>
    <row r="41" spans="1:18" x14ac:dyDescent="0.25">
      <c r="A41">
        <v>437</v>
      </c>
      <c r="B41">
        <v>18</v>
      </c>
      <c r="C41">
        <v>2</v>
      </c>
      <c r="D41" t="s">
        <v>5</v>
      </c>
      <c r="E41" t="s">
        <v>38</v>
      </c>
      <c r="F41" t="s">
        <v>101</v>
      </c>
      <c r="G41">
        <v>100</v>
      </c>
      <c r="H41">
        <v>0.16700000000000001</v>
      </c>
      <c r="I41" s="6">
        <v>0</v>
      </c>
      <c r="J41" s="6">
        <v>0</v>
      </c>
      <c r="K41" s="3">
        <f t="shared" si="12"/>
        <v>0</v>
      </c>
      <c r="L41" s="3">
        <f t="shared" si="13"/>
        <v>0</v>
      </c>
      <c r="M41" s="4">
        <f t="shared" si="14"/>
        <v>0</v>
      </c>
      <c r="N41" s="4">
        <f t="shared" si="15"/>
        <v>0</v>
      </c>
      <c r="O41" s="3">
        <v>0</v>
      </c>
      <c r="P41" s="3">
        <v>0</v>
      </c>
    </row>
    <row r="43" spans="1:18" x14ac:dyDescent="0.25">
      <c r="H43" s="7"/>
      <c r="I43" s="7"/>
      <c r="J43" s="7"/>
      <c r="K43" s="7"/>
      <c r="L43" s="7"/>
      <c r="M43" s="7"/>
      <c r="N43" s="7"/>
      <c r="O43" s="7"/>
      <c r="P43" s="7"/>
    </row>
    <row r="44" spans="1:18" x14ac:dyDescent="0.25">
      <c r="H44" s="7"/>
      <c r="I44" s="7"/>
      <c r="J44" s="7"/>
      <c r="K44" s="7"/>
      <c r="L44" s="7"/>
      <c r="M44" s="7"/>
      <c r="N44" s="7"/>
      <c r="O44" s="7"/>
      <c r="P44" s="7"/>
    </row>
    <row r="45" spans="1:18" x14ac:dyDescent="0.25">
      <c r="H45" s="7"/>
      <c r="I45" s="7"/>
      <c r="J45" s="7"/>
      <c r="K45" s="7"/>
      <c r="L45" s="7"/>
      <c r="M45" s="7"/>
      <c r="N45" s="7"/>
      <c r="O45" s="7"/>
      <c r="P45" s="7"/>
    </row>
    <row r="46" spans="1:18" x14ac:dyDescent="0.25">
      <c r="H46" s="7"/>
      <c r="I46" s="7"/>
      <c r="J46" s="7"/>
      <c r="K46" s="7"/>
      <c r="L46" s="7"/>
      <c r="M46" s="7"/>
      <c r="N46" s="7"/>
      <c r="O46" s="7"/>
      <c r="P46" s="7"/>
    </row>
    <row r="47" spans="1:18" x14ac:dyDescent="0.25">
      <c r="H47" s="7"/>
      <c r="I47" s="7"/>
      <c r="J47" s="7"/>
      <c r="K47" s="7"/>
      <c r="L47" s="7"/>
      <c r="M47" s="7"/>
      <c r="N47" s="7"/>
      <c r="O47" s="7"/>
      <c r="P47" s="7"/>
    </row>
    <row r="48" spans="1:18" x14ac:dyDescent="0.25">
      <c r="H48" s="7"/>
      <c r="I48" s="7"/>
      <c r="J48" s="7"/>
      <c r="K48" s="7"/>
      <c r="L48" s="7"/>
      <c r="M48" s="7"/>
      <c r="N48" s="7"/>
      <c r="O48" s="7"/>
      <c r="P48" s="7"/>
    </row>
    <row r="49" spans="8:16" x14ac:dyDescent="0.25">
      <c r="H49" s="7"/>
      <c r="I49" s="7"/>
      <c r="J49" s="7"/>
      <c r="K49" s="7"/>
      <c r="L49" s="7"/>
      <c r="M49" s="7"/>
      <c r="N49" s="7"/>
      <c r="O49" s="7"/>
      <c r="P49" s="7"/>
    </row>
  </sheetData>
  <autoFilter ref="A1:R41">
    <sortState ref="A2:R41">
      <sortCondition ref="F1:F4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85" zoomScaleNormal="85" workbookViewId="0">
      <selection activeCell="G49" sqref="G49"/>
    </sheetView>
  </sheetViews>
  <sheetFormatPr defaultRowHeight="15" x14ac:dyDescent="0.25"/>
  <sheetData>
    <row r="1" spans="1:10" x14ac:dyDescent="0.25">
      <c r="A1" s="1" t="s">
        <v>0</v>
      </c>
      <c r="B1" s="1" t="s">
        <v>102</v>
      </c>
      <c r="C1" s="1" t="s">
        <v>34</v>
      </c>
      <c r="D1" s="1" t="s">
        <v>33</v>
      </c>
      <c r="E1" s="1" t="s">
        <v>35</v>
      </c>
      <c r="F1" s="1" t="s">
        <v>16</v>
      </c>
      <c r="G1" s="1" t="s">
        <v>40</v>
      </c>
      <c r="H1" s="5" t="s">
        <v>135</v>
      </c>
      <c r="I1" s="5" t="s">
        <v>136</v>
      </c>
      <c r="J1" s="5" t="s">
        <v>137</v>
      </c>
    </row>
    <row r="2" spans="1:10" x14ac:dyDescent="0.25">
      <c r="A2">
        <v>400</v>
      </c>
      <c r="B2">
        <v>18</v>
      </c>
      <c r="C2">
        <v>1</v>
      </c>
      <c r="D2" t="s">
        <v>5</v>
      </c>
      <c r="E2" t="s">
        <v>38</v>
      </c>
      <c r="F2" t="s">
        <v>32</v>
      </c>
      <c r="G2">
        <v>35</v>
      </c>
    </row>
    <row r="3" spans="1:10" x14ac:dyDescent="0.25">
      <c r="A3">
        <v>401</v>
      </c>
      <c r="B3">
        <v>18</v>
      </c>
      <c r="C3">
        <v>1</v>
      </c>
      <c r="D3" t="s">
        <v>15</v>
      </c>
      <c r="E3" t="s">
        <v>38</v>
      </c>
      <c r="F3" t="s">
        <v>32</v>
      </c>
      <c r="G3">
        <v>48</v>
      </c>
    </row>
    <row r="4" spans="1:10" x14ac:dyDescent="0.25">
      <c r="A4">
        <v>403</v>
      </c>
      <c r="B4">
        <v>18</v>
      </c>
      <c r="C4">
        <v>1</v>
      </c>
      <c r="D4" t="s">
        <v>12</v>
      </c>
      <c r="E4" t="s">
        <v>39</v>
      </c>
      <c r="F4" t="s">
        <v>32</v>
      </c>
      <c r="G4">
        <v>77</v>
      </c>
    </row>
    <row r="5" spans="1:10" x14ac:dyDescent="0.25">
      <c r="A5">
        <v>406</v>
      </c>
      <c r="B5">
        <v>18</v>
      </c>
      <c r="C5">
        <v>1</v>
      </c>
      <c r="D5" t="s">
        <v>3</v>
      </c>
      <c r="E5" t="s">
        <v>39</v>
      </c>
      <c r="F5" t="s">
        <v>32</v>
      </c>
      <c r="G5">
        <v>95</v>
      </c>
    </row>
    <row r="6" spans="1:10" x14ac:dyDescent="0.25">
      <c r="A6">
        <v>409</v>
      </c>
      <c r="B6">
        <v>18</v>
      </c>
      <c r="C6">
        <v>1</v>
      </c>
      <c r="D6" t="s">
        <v>99</v>
      </c>
      <c r="E6" t="s">
        <v>39</v>
      </c>
      <c r="F6" t="s">
        <v>32</v>
      </c>
      <c r="G6">
        <v>96</v>
      </c>
    </row>
    <row r="7" spans="1:10" x14ac:dyDescent="0.25">
      <c r="A7">
        <v>412</v>
      </c>
      <c r="B7">
        <v>18</v>
      </c>
      <c r="C7">
        <v>1</v>
      </c>
      <c r="D7" t="s">
        <v>1</v>
      </c>
      <c r="E7" t="s">
        <v>38</v>
      </c>
      <c r="F7" t="s">
        <v>32</v>
      </c>
      <c r="G7">
        <v>97</v>
      </c>
      <c r="H7">
        <v>5042.5</v>
      </c>
      <c r="I7">
        <v>1246.5</v>
      </c>
      <c r="J7" s="3">
        <f>I7/H7*100</f>
        <v>24.719881011403075</v>
      </c>
    </row>
    <row r="8" spans="1:10" x14ac:dyDescent="0.25">
      <c r="A8">
        <v>415</v>
      </c>
      <c r="B8">
        <v>18</v>
      </c>
      <c r="C8">
        <v>1</v>
      </c>
      <c r="D8" t="s">
        <v>13</v>
      </c>
      <c r="E8" t="s">
        <v>38</v>
      </c>
      <c r="F8" t="s">
        <v>32</v>
      </c>
      <c r="G8">
        <v>98</v>
      </c>
      <c r="H8">
        <v>10700</v>
      </c>
      <c r="I8">
        <v>531.5</v>
      </c>
      <c r="J8" s="3">
        <f>I8/H8*100</f>
        <v>4.9672897196261685</v>
      </c>
    </row>
    <row r="9" spans="1:10" x14ac:dyDescent="0.25">
      <c r="A9">
        <v>423</v>
      </c>
      <c r="B9">
        <v>18</v>
      </c>
      <c r="C9">
        <v>2</v>
      </c>
      <c r="D9" t="s">
        <v>6</v>
      </c>
      <c r="E9" t="s">
        <v>39</v>
      </c>
      <c r="F9" t="s">
        <v>32</v>
      </c>
      <c r="G9">
        <v>95</v>
      </c>
    </row>
    <row r="10" spans="1:10" x14ac:dyDescent="0.25">
      <c r="A10">
        <v>426</v>
      </c>
      <c r="B10">
        <v>18</v>
      </c>
      <c r="C10">
        <v>2</v>
      </c>
      <c r="D10" t="s">
        <v>3</v>
      </c>
      <c r="E10" t="s">
        <v>39</v>
      </c>
      <c r="F10" t="s">
        <v>32</v>
      </c>
      <c r="G10">
        <v>96</v>
      </c>
    </row>
    <row r="11" spans="1:10" x14ac:dyDescent="0.25">
      <c r="A11">
        <v>429</v>
      </c>
      <c r="B11">
        <v>18</v>
      </c>
      <c r="C11">
        <v>2</v>
      </c>
      <c r="D11" t="s">
        <v>11</v>
      </c>
      <c r="E11" t="s">
        <v>39</v>
      </c>
      <c r="F11" t="s">
        <v>32</v>
      </c>
      <c r="G11">
        <v>97</v>
      </c>
      <c r="H11">
        <v>6847.5</v>
      </c>
      <c r="I11">
        <v>1835</v>
      </c>
      <c r="J11" s="3">
        <f>I11/H11*100</f>
        <v>26.798101496896678</v>
      </c>
    </row>
    <row r="12" spans="1:10" x14ac:dyDescent="0.25">
      <c r="A12">
        <v>432</v>
      </c>
      <c r="B12">
        <v>18</v>
      </c>
      <c r="C12">
        <v>2</v>
      </c>
      <c r="D12" t="s">
        <v>103</v>
      </c>
      <c r="E12" t="s">
        <v>39</v>
      </c>
      <c r="F12" t="s">
        <v>32</v>
      </c>
      <c r="G12">
        <v>98</v>
      </c>
      <c r="H12">
        <v>13030</v>
      </c>
      <c r="I12">
        <v>1994.5</v>
      </c>
      <c r="J12" s="3">
        <f>I12/H12*100</f>
        <v>15.306983883346122</v>
      </c>
    </row>
    <row r="13" spans="1:10" x14ac:dyDescent="0.25">
      <c r="A13">
        <v>435</v>
      </c>
      <c r="B13">
        <v>18</v>
      </c>
      <c r="C13">
        <v>2</v>
      </c>
      <c r="D13" t="s">
        <v>64</v>
      </c>
      <c r="E13" t="s">
        <v>38</v>
      </c>
      <c r="F13" t="s">
        <v>32</v>
      </c>
      <c r="G13">
        <v>99</v>
      </c>
      <c r="H13">
        <v>3395</v>
      </c>
      <c r="I13">
        <v>1168.5</v>
      </c>
      <c r="J13" s="3">
        <f>I13/H13*100</f>
        <v>34.418262150220912</v>
      </c>
    </row>
    <row r="14" spans="1:10" x14ac:dyDescent="0.25">
      <c r="A14">
        <v>438</v>
      </c>
      <c r="B14">
        <v>18</v>
      </c>
      <c r="C14">
        <v>2</v>
      </c>
      <c r="D14" t="s">
        <v>1</v>
      </c>
      <c r="E14" t="s">
        <v>38</v>
      </c>
      <c r="F14" t="s">
        <v>32</v>
      </c>
      <c r="G14">
        <v>100</v>
      </c>
      <c r="H14">
        <v>1130</v>
      </c>
      <c r="I14">
        <v>650</v>
      </c>
      <c r="J14" s="3">
        <f>I14/H14*100</f>
        <v>57.522123893805308</v>
      </c>
    </row>
    <row r="15" spans="1:10" x14ac:dyDescent="0.25">
      <c r="B15">
        <v>18</v>
      </c>
      <c r="C15">
        <v>1</v>
      </c>
      <c r="D15" t="s">
        <v>8</v>
      </c>
      <c r="E15" t="s">
        <v>38</v>
      </c>
      <c r="F15" t="s">
        <v>32</v>
      </c>
      <c r="G15">
        <v>101</v>
      </c>
    </row>
    <row r="16" spans="1:10" x14ac:dyDescent="0.25">
      <c r="A16">
        <v>402</v>
      </c>
      <c r="B16">
        <v>18</v>
      </c>
      <c r="C16">
        <v>1</v>
      </c>
      <c r="D16" t="s">
        <v>65</v>
      </c>
      <c r="E16" t="s">
        <v>38</v>
      </c>
      <c r="F16" t="s">
        <v>100</v>
      </c>
      <c r="G16">
        <v>76</v>
      </c>
    </row>
    <row r="17" spans="1:10" x14ac:dyDescent="0.25">
      <c r="A17">
        <v>405</v>
      </c>
      <c r="B17">
        <v>18</v>
      </c>
      <c r="C17">
        <v>1</v>
      </c>
      <c r="D17" t="s">
        <v>4</v>
      </c>
      <c r="E17" t="s">
        <v>6</v>
      </c>
      <c r="F17" t="s">
        <v>100</v>
      </c>
      <c r="G17">
        <v>95</v>
      </c>
    </row>
    <row r="18" spans="1:10" x14ac:dyDescent="0.25">
      <c r="A18">
        <v>408</v>
      </c>
      <c r="B18">
        <v>18</v>
      </c>
      <c r="C18">
        <v>1</v>
      </c>
      <c r="D18" t="s">
        <v>10</v>
      </c>
      <c r="E18" t="s">
        <v>39</v>
      </c>
      <c r="F18" t="s">
        <v>100</v>
      </c>
      <c r="G18">
        <v>96</v>
      </c>
      <c r="H18">
        <v>1456</v>
      </c>
      <c r="I18">
        <v>286</v>
      </c>
      <c r="J18" s="3">
        <f t="shared" ref="J18:J23" si="0">I18/H18*100</f>
        <v>19.642857142857142</v>
      </c>
    </row>
    <row r="19" spans="1:10" x14ac:dyDescent="0.25">
      <c r="A19">
        <v>411</v>
      </c>
      <c r="B19">
        <v>18</v>
      </c>
      <c r="C19">
        <v>1</v>
      </c>
      <c r="D19" t="s">
        <v>66</v>
      </c>
      <c r="E19" t="s">
        <v>39</v>
      </c>
      <c r="F19" t="s">
        <v>100</v>
      </c>
      <c r="G19">
        <v>97</v>
      </c>
      <c r="H19">
        <v>10360</v>
      </c>
      <c r="I19">
        <v>551</v>
      </c>
      <c r="J19" s="3">
        <f t="shared" si="0"/>
        <v>5.3185328185328187</v>
      </c>
    </row>
    <row r="20" spans="1:10" x14ac:dyDescent="0.25">
      <c r="A20">
        <v>414</v>
      </c>
      <c r="B20">
        <v>18</v>
      </c>
      <c r="C20">
        <v>1</v>
      </c>
      <c r="D20" t="s">
        <v>7</v>
      </c>
      <c r="E20" t="s">
        <v>38</v>
      </c>
      <c r="F20" t="s">
        <v>100</v>
      </c>
      <c r="G20">
        <v>98</v>
      </c>
      <c r="H20">
        <v>9500</v>
      </c>
      <c r="I20">
        <v>1191</v>
      </c>
      <c r="J20" s="3">
        <f t="shared" si="0"/>
        <v>12.536842105263158</v>
      </c>
    </row>
    <row r="21" spans="1:10" x14ac:dyDescent="0.25">
      <c r="A21">
        <v>417</v>
      </c>
      <c r="B21">
        <v>18</v>
      </c>
      <c r="C21">
        <v>1</v>
      </c>
      <c r="D21" t="s">
        <v>97</v>
      </c>
      <c r="E21" t="s">
        <v>38</v>
      </c>
      <c r="F21" t="s">
        <v>100</v>
      </c>
      <c r="G21">
        <v>99</v>
      </c>
      <c r="H21">
        <v>4700</v>
      </c>
      <c r="I21">
        <v>1228.5</v>
      </c>
      <c r="J21" s="3">
        <f t="shared" si="0"/>
        <v>26.138297872340427</v>
      </c>
    </row>
    <row r="22" spans="1:10" x14ac:dyDescent="0.25">
      <c r="A22">
        <v>419</v>
      </c>
      <c r="B22">
        <v>18</v>
      </c>
      <c r="C22">
        <v>1</v>
      </c>
      <c r="D22" t="s">
        <v>98</v>
      </c>
      <c r="E22" t="s">
        <v>38</v>
      </c>
      <c r="F22" t="s">
        <v>100</v>
      </c>
      <c r="G22">
        <v>100</v>
      </c>
      <c r="H22">
        <v>13860</v>
      </c>
      <c r="I22">
        <v>436</v>
      </c>
      <c r="J22" s="3">
        <f t="shared" si="0"/>
        <v>3.1457431457431455</v>
      </c>
    </row>
    <row r="23" spans="1:10" x14ac:dyDescent="0.25">
      <c r="A23">
        <v>421</v>
      </c>
      <c r="B23">
        <v>18</v>
      </c>
      <c r="C23">
        <v>1</v>
      </c>
      <c r="D23" t="s">
        <v>11</v>
      </c>
      <c r="E23" t="s">
        <v>38</v>
      </c>
      <c r="F23" t="s">
        <v>100</v>
      </c>
      <c r="G23">
        <v>100</v>
      </c>
      <c r="H23">
        <v>1575</v>
      </c>
      <c r="I23">
        <v>172</v>
      </c>
      <c r="J23" s="3">
        <f t="shared" si="0"/>
        <v>10.920634920634921</v>
      </c>
    </row>
    <row r="24" spans="1:10" x14ac:dyDescent="0.25">
      <c r="A24">
        <v>424</v>
      </c>
      <c r="B24">
        <v>18</v>
      </c>
      <c r="C24">
        <v>2</v>
      </c>
      <c r="D24" t="s">
        <v>12</v>
      </c>
      <c r="E24" t="s">
        <v>39</v>
      </c>
      <c r="F24" t="s">
        <v>100</v>
      </c>
      <c r="G24">
        <v>95</v>
      </c>
    </row>
    <row r="25" spans="1:10" x14ac:dyDescent="0.25">
      <c r="A25">
        <v>427</v>
      </c>
      <c r="B25">
        <v>18</v>
      </c>
      <c r="C25">
        <v>2</v>
      </c>
      <c r="D25" t="s">
        <v>15</v>
      </c>
      <c r="E25" t="s">
        <v>39</v>
      </c>
      <c r="F25" t="s">
        <v>100</v>
      </c>
      <c r="G25">
        <v>96</v>
      </c>
      <c r="H25">
        <v>2965</v>
      </c>
      <c r="I25">
        <v>35</v>
      </c>
      <c r="J25" s="3">
        <f>I25/H25*100</f>
        <v>1.1804384485666104</v>
      </c>
    </row>
    <row r="26" spans="1:10" x14ac:dyDescent="0.25">
      <c r="A26">
        <v>430</v>
      </c>
      <c r="B26">
        <v>18</v>
      </c>
      <c r="C26">
        <v>2</v>
      </c>
      <c r="D26" t="s">
        <v>104</v>
      </c>
      <c r="E26" t="s">
        <v>39</v>
      </c>
      <c r="F26" t="s">
        <v>100</v>
      </c>
      <c r="G26">
        <v>97</v>
      </c>
    </row>
    <row r="27" spans="1:10" x14ac:dyDescent="0.25">
      <c r="A27">
        <v>433</v>
      </c>
      <c r="B27">
        <v>18</v>
      </c>
      <c r="C27">
        <v>2</v>
      </c>
      <c r="D27" t="s">
        <v>13</v>
      </c>
      <c r="E27" t="s">
        <v>39</v>
      </c>
      <c r="F27" t="s">
        <v>100</v>
      </c>
      <c r="G27">
        <v>99</v>
      </c>
    </row>
    <row r="28" spans="1:10" x14ac:dyDescent="0.25">
      <c r="A28">
        <v>436</v>
      </c>
      <c r="B28">
        <v>18</v>
      </c>
      <c r="C28">
        <v>2</v>
      </c>
      <c r="D28" t="s">
        <v>99</v>
      </c>
      <c r="E28" t="s">
        <v>38</v>
      </c>
      <c r="F28" t="s">
        <v>100</v>
      </c>
      <c r="G28">
        <v>100</v>
      </c>
      <c r="H28">
        <v>4862.5</v>
      </c>
      <c r="I28">
        <v>77</v>
      </c>
      <c r="J28" s="3">
        <f>I28/H28*100</f>
        <v>1.5835475578406168</v>
      </c>
    </row>
    <row r="29" spans="1:10" x14ac:dyDescent="0.25">
      <c r="A29">
        <v>404</v>
      </c>
      <c r="B29">
        <v>18</v>
      </c>
      <c r="C29">
        <v>1</v>
      </c>
      <c r="D29" t="s">
        <v>14</v>
      </c>
      <c r="E29" t="s">
        <v>39</v>
      </c>
      <c r="F29" t="s">
        <v>101</v>
      </c>
      <c r="G29">
        <v>78</v>
      </c>
    </row>
    <row r="30" spans="1:10" x14ac:dyDescent="0.25">
      <c r="A30">
        <v>407</v>
      </c>
      <c r="B30">
        <v>18</v>
      </c>
      <c r="C30">
        <v>1</v>
      </c>
      <c r="D30" t="s">
        <v>36</v>
      </c>
      <c r="E30" t="s">
        <v>38</v>
      </c>
      <c r="F30" t="s">
        <v>101</v>
      </c>
      <c r="G30">
        <v>95</v>
      </c>
      <c r="H30">
        <v>5105</v>
      </c>
      <c r="I30">
        <v>397.5</v>
      </c>
      <c r="J30" s="3">
        <f>I30/H30*100</f>
        <v>7.7864838393731635</v>
      </c>
    </row>
    <row r="31" spans="1:10" x14ac:dyDescent="0.25">
      <c r="A31">
        <v>410</v>
      </c>
      <c r="B31">
        <v>18</v>
      </c>
      <c r="C31">
        <v>1</v>
      </c>
      <c r="D31" t="s">
        <v>6</v>
      </c>
      <c r="E31" t="s">
        <v>39</v>
      </c>
      <c r="F31" t="s">
        <v>101</v>
      </c>
      <c r="G31">
        <v>96</v>
      </c>
    </row>
    <row r="32" spans="1:10" x14ac:dyDescent="0.25">
      <c r="A32">
        <v>413</v>
      </c>
      <c r="B32">
        <v>18</v>
      </c>
      <c r="C32">
        <v>1</v>
      </c>
      <c r="D32" t="s">
        <v>37</v>
      </c>
      <c r="E32" t="s">
        <v>39</v>
      </c>
      <c r="F32" t="s">
        <v>101</v>
      </c>
      <c r="G32">
        <v>97</v>
      </c>
      <c r="H32">
        <v>4880</v>
      </c>
      <c r="I32">
        <v>121</v>
      </c>
      <c r="J32" s="3">
        <f>I32/H32*100</f>
        <v>2.4795081967213117</v>
      </c>
    </row>
    <row r="33" spans="1:10" x14ac:dyDescent="0.25">
      <c r="A33">
        <v>416</v>
      </c>
      <c r="B33">
        <v>18</v>
      </c>
      <c r="C33">
        <v>1</v>
      </c>
      <c r="D33" t="s">
        <v>9</v>
      </c>
      <c r="E33" t="s">
        <v>38</v>
      </c>
      <c r="F33" t="s">
        <v>101</v>
      </c>
      <c r="G33">
        <v>99</v>
      </c>
    </row>
    <row r="34" spans="1:10" x14ac:dyDescent="0.25">
      <c r="A34">
        <v>418</v>
      </c>
      <c r="B34">
        <v>18</v>
      </c>
      <c r="C34">
        <v>1</v>
      </c>
      <c r="D34" t="s">
        <v>64</v>
      </c>
      <c r="E34" t="s">
        <v>38</v>
      </c>
      <c r="F34" t="s">
        <v>101</v>
      </c>
      <c r="G34">
        <v>99</v>
      </c>
      <c r="H34">
        <v>7005</v>
      </c>
      <c r="I34">
        <v>65.5</v>
      </c>
      <c r="J34" s="3">
        <f>I34/H34*100</f>
        <v>0.93504639543183443</v>
      </c>
    </row>
    <row r="35" spans="1:10" x14ac:dyDescent="0.25">
      <c r="A35">
        <v>420</v>
      </c>
      <c r="B35">
        <v>18</v>
      </c>
      <c r="C35">
        <v>1</v>
      </c>
      <c r="D35" t="s">
        <v>2</v>
      </c>
      <c r="E35" t="s">
        <v>38</v>
      </c>
      <c r="F35" t="s">
        <v>101</v>
      </c>
      <c r="G35">
        <v>100</v>
      </c>
      <c r="H35">
        <v>1550</v>
      </c>
      <c r="I35">
        <v>321.5</v>
      </c>
      <c r="J35" s="3">
        <f>I35/H35*100</f>
        <v>20.741935483870968</v>
      </c>
    </row>
    <row r="36" spans="1:10" x14ac:dyDescent="0.25">
      <c r="A36">
        <v>422</v>
      </c>
      <c r="B36">
        <v>18</v>
      </c>
      <c r="C36">
        <v>2</v>
      </c>
      <c r="D36" t="s">
        <v>8</v>
      </c>
      <c r="E36" t="s">
        <v>39</v>
      </c>
      <c r="F36" t="s">
        <v>101</v>
      </c>
      <c r="G36">
        <v>95</v>
      </c>
    </row>
    <row r="37" spans="1:10" x14ac:dyDescent="0.25">
      <c r="A37">
        <v>425</v>
      </c>
      <c r="B37">
        <v>18</v>
      </c>
      <c r="C37">
        <v>2</v>
      </c>
      <c r="D37" t="s">
        <v>4</v>
      </c>
      <c r="E37" t="s">
        <v>39</v>
      </c>
      <c r="F37" t="s">
        <v>101</v>
      </c>
      <c r="G37">
        <v>96</v>
      </c>
      <c r="H37">
        <v>6657.5</v>
      </c>
      <c r="I37">
        <v>211.5</v>
      </c>
      <c r="J37" s="3">
        <f>I37/H37*100</f>
        <v>3.1768681937664285</v>
      </c>
    </row>
    <row r="38" spans="1:10" x14ac:dyDescent="0.25">
      <c r="A38">
        <v>428</v>
      </c>
      <c r="B38">
        <v>18</v>
      </c>
      <c r="C38">
        <v>2</v>
      </c>
      <c r="D38" t="s">
        <v>9</v>
      </c>
      <c r="E38" t="s">
        <v>39</v>
      </c>
      <c r="F38" t="s">
        <v>101</v>
      </c>
      <c r="G38">
        <v>97</v>
      </c>
      <c r="H38">
        <v>7825</v>
      </c>
      <c r="I38">
        <v>384.5</v>
      </c>
      <c r="J38" s="3">
        <f>I38/H38*100</f>
        <v>4.9137380191693287</v>
      </c>
    </row>
    <row r="39" spans="1:10" x14ac:dyDescent="0.25">
      <c r="A39">
        <v>431</v>
      </c>
      <c r="B39">
        <v>18</v>
      </c>
      <c r="C39">
        <v>2</v>
      </c>
      <c r="D39" t="s">
        <v>66</v>
      </c>
      <c r="E39" t="s">
        <v>39</v>
      </c>
      <c r="F39" t="s">
        <v>101</v>
      </c>
      <c r="G39">
        <v>98</v>
      </c>
      <c r="H39">
        <v>9322.5</v>
      </c>
      <c r="I39">
        <v>133</v>
      </c>
      <c r="J39" s="3">
        <f>I39/H39*100</f>
        <v>1.4266559399302763</v>
      </c>
    </row>
    <row r="40" spans="1:10" x14ac:dyDescent="0.25">
      <c r="A40">
        <v>434</v>
      </c>
      <c r="B40">
        <v>18</v>
      </c>
      <c r="C40">
        <v>2</v>
      </c>
      <c r="D40" t="s">
        <v>14</v>
      </c>
      <c r="E40" t="s">
        <v>38</v>
      </c>
      <c r="F40" t="s">
        <v>101</v>
      </c>
      <c r="G40">
        <v>99</v>
      </c>
    </row>
    <row r="41" spans="1:10" x14ac:dyDescent="0.25">
      <c r="A41">
        <v>437</v>
      </c>
      <c r="B41">
        <v>18</v>
      </c>
      <c r="C41">
        <v>2</v>
      </c>
      <c r="D41" t="s">
        <v>5</v>
      </c>
      <c r="E41" t="s">
        <v>38</v>
      </c>
      <c r="F41" t="s">
        <v>101</v>
      </c>
      <c r="G41">
        <v>100</v>
      </c>
      <c r="H41">
        <v>18270</v>
      </c>
      <c r="I41">
        <v>351</v>
      </c>
      <c r="J41" s="3">
        <f>I41/H41*100</f>
        <v>1.9211822660098521</v>
      </c>
    </row>
  </sheetData>
  <autoFilter ref="A1:J41">
    <sortState ref="A2:J41">
      <sortCondition ref="F1:F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Hematology_d3</vt:lpstr>
      <vt:lpstr>Hematology_d5</vt:lpstr>
      <vt:lpstr>Body_dimensions</vt:lpstr>
      <vt:lpstr>Clinic</vt:lpstr>
      <vt:lpstr>Physical_activity</vt:lpstr>
      <vt:lpstr>Histology</vt:lpstr>
      <vt:lpstr>BB_enzymes</vt:lpstr>
      <vt:lpstr>Klinisk_mikrobiologi</vt:lpstr>
      <vt:lpstr>LM_ratio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Brunse</dc:creator>
  <cp:lastModifiedBy>Anders Brunse</cp:lastModifiedBy>
  <dcterms:created xsi:type="dcterms:W3CDTF">2018-08-12T18:56:22Z</dcterms:created>
  <dcterms:modified xsi:type="dcterms:W3CDTF">2019-10-29T09:45:00Z</dcterms:modified>
</cp:coreProperties>
</file>