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360" windowWidth="17475" windowHeight="2355" tabRatio="804" activeTab="1"/>
  </bookViews>
  <sheets>
    <sheet name="使用说明" sheetId="27" r:id="rId1"/>
    <sheet name="表1-实测法" sheetId="23" r:id="rId2"/>
    <sheet name="表2-物料衡算法" sheetId="31" r:id="rId3"/>
    <sheet name="表3-排放系数法" sheetId="21" r:id="rId4"/>
    <sheet name="表4-模型计算法" sheetId="22" r:id="rId5"/>
  </sheets>
  <externalReferences>
    <externalReference r:id="rId6"/>
  </externalReferences>
  <definedNames>
    <definedName name="核算方法">[1]基础数据!$O$6:$O$9</definedName>
  </definedNames>
  <calcPr calcId="125725"/>
</workbook>
</file>

<file path=xl/calcChain.xml><?xml version="1.0" encoding="utf-8"?>
<calcChain xmlns="http://schemas.openxmlformats.org/spreadsheetml/2006/main">
  <c r="B56" i="23"/>
  <c r="E3" i="21"/>
  <c r="J39" i="31"/>
  <c r="J35"/>
  <c r="J25"/>
  <c r="B47"/>
  <c r="B46"/>
  <c r="B45"/>
  <c r="J37"/>
  <c r="J33"/>
  <c r="J31"/>
  <c r="J29"/>
  <c r="J27"/>
  <c r="J14"/>
  <c r="J9"/>
  <c r="J4"/>
  <c r="J39" i="23"/>
  <c r="B57"/>
  <c r="M47"/>
  <c r="L47"/>
  <c r="K47"/>
  <c r="J47"/>
  <c r="I47"/>
  <c r="J31"/>
  <c r="J25"/>
  <c r="J35"/>
  <c r="J14"/>
  <c r="J20" s="1"/>
  <c r="B55" s="1"/>
  <c r="J9"/>
  <c r="J4"/>
  <c r="B58" l="1"/>
  <c r="J20" i="31"/>
  <c r="M50" i="23"/>
  <c r="E4" i="21" l="1"/>
  <c r="J37" i="23"/>
  <c r="J33"/>
  <c r="J29"/>
  <c r="J27"/>
  <c r="E5" i="21" l="1"/>
</calcChain>
</file>

<file path=xl/sharedStrings.xml><?xml version="1.0" encoding="utf-8"?>
<sst xmlns="http://schemas.openxmlformats.org/spreadsheetml/2006/main" count="318" uniqueCount="126">
  <si>
    <t>序号</t>
  </si>
  <si>
    <t>进口</t>
  </si>
  <si>
    <t>收集系统</t>
    <phoneticPr fontId="1" type="noConversion"/>
  </si>
  <si>
    <t>物质名称</t>
    <phoneticPr fontId="1" type="noConversion"/>
  </si>
  <si>
    <t>隔油池</t>
    <phoneticPr fontId="1" type="noConversion"/>
  </si>
  <si>
    <t>装置1排水</t>
    <phoneticPr fontId="1" type="noConversion"/>
  </si>
  <si>
    <t>装置2排水</t>
    <phoneticPr fontId="1" type="noConversion"/>
  </si>
  <si>
    <t>装置3排水</t>
    <phoneticPr fontId="1" type="noConversion"/>
  </si>
  <si>
    <t>……</t>
    <phoneticPr fontId="1" type="noConversion"/>
  </si>
  <si>
    <t>水温（℃）</t>
    <phoneticPr fontId="1" type="noConversion"/>
  </si>
  <si>
    <t>种类1浓度</t>
    <phoneticPr fontId="1" type="noConversion"/>
  </si>
  <si>
    <t>种类2浓度</t>
    <phoneticPr fontId="1" type="noConversion"/>
  </si>
  <si>
    <t>VOCs全组分分析（mg/L）</t>
    <phoneticPr fontId="1" type="noConversion"/>
  </si>
  <si>
    <t>收集系统支线的检查井个数</t>
    <phoneticPr fontId="1" type="noConversion"/>
  </si>
  <si>
    <t>收集系统支线的水封井个数</t>
    <phoneticPr fontId="1" type="noConversion"/>
  </si>
  <si>
    <t>收集系统支线的隔油井个数</t>
    <phoneticPr fontId="1" type="noConversion"/>
  </si>
  <si>
    <t>流量</t>
  </si>
  <si>
    <t>水温</t>
  </si>
  <si>
    <t>TDS</t>
  </si>
  <si>
    <t>TSS</t>
  </si>
  <si>
    <t>构筑物池数(个)</t>
  </si>
  <si>
    <t>设备机械功率与转数</t>
  </si>
  <si>
    <t>/</t>
  </si>
  <si>
    <t>废水处理系统总进水VOCs种类及其浓度</t>
  </si>
  <si>
    <t>浓度（mg/L）</t>
    <phoneticPr fontId="1" type="noConversion"/>
  </si>
  <si>
    <t>排放去向（泵站）</t>
    <phoneticPr fontId="1" type="noConversion"/>
  </si>
  <si>
    <t>废水集输、储存、处理处置过程逸散（实测法）</t>
    <phoneticPr fontId="1" type="noConversion"/>
  </si>
  <si>
    <t>年运行时间（h/a）</t>
    <phoneticPr fontId="1" type="noConversion"/>
  </si>
  <si>
    <t>区域1集水井</t>
    <phoneticPr fontId="1" type="noConversion"/>
  </si>
  <si>
    <t>区域3集水井</t>
    <phoneticPr fontId="1" type="noConversion"/>
  </si>
  <si>
    <t>进口</t>
    <phoneticPr fontId="1" type="noConversion"/>
  </si>
  <si>
    <t>气浮池</t>
    <phoneticPr fontId="1" type="noConversion"/>
  </si>
  <si>
    <t>澄清池</t>
    <phoneticPr fontId="1" type="noConversion"/>
  </si>
  <si>
    <t>废气处理系统</t>
    <phoneticPr fontId="1" type="noConversion"/>
  </si>
  <si>
    <t>废水集输、储存、处理处置过程逸散（物料衡算法）</t>
    <phoneticPr fontId="1" type="noConversion"/>
  </si>
  <si>
    <t>废水收集系统</t>
    <phoneticPr fontId="1" type="noConversion"/>
  </si>
  <si>
    <t>废水处理系统</t>
    <phoneticPr fontId="1" type="noConversion"/>
  </si>
  <si>
    <t>是否密闭加盖</t>
    <phoneticPr fontId="1" type="noConversion"/>
  </si>
  <si>
    <t>污染物浓度</t>
    <phoneticPr fontId="1" type="noConversion"/>
  </si>
  <si>
    <t>构筑物参数</t>
    <phoneticPr fontId="1" type="noConversion"/>
  </si>
  <si>
    <t>（℃）</t>
    <phoneticPr fontId="1" type="noConversion"/>
  </si>
  <si>
    <t>(mg/L)</t>
    <phoneticPr fontId="1" type="noConversion"/>
  </si>
  <si>
    <t>/</t>
    <phoneticPr fontId="1" type="noConversion"/>
  </si>
  <si>
    <t>构筑物长×宽×有效水深(m)</t>
    <phoneticPr fontId="1" type="noConversion"/>
  </si>
  <si>
    <t>……</t>
    <phoneticPr fontId="1" type="noConversion"/>
  </si>
  <si>
    <t>VOCs排放量（t/a）</t>
    <phoneticPr fontId="1" type="noConversion"/>
  </si>
  <si>
    <t>废水处理系统需要收集的数据</t>
    <phoneticPr fontId="1" type="noConversion"/>
  </si>
  <si>
    <t>废水收集系统需要收集的数据</t>
    <phoneticPr fontId="1" type="noConversion"/>
  </si>
  <si>
    <t>均质池</t>
    <phoneticPr fontId="1" type="noConversion"/>
  </si>
  <si>
    <t>生化池</t>
    <phoneticPr fontId="1" type="noConversion"/>
  </si>
  <si>
    <t>澄清池</t>
    <phoneticPr fontId="1" type="noConversion"/>
  </si>
  <si>
    <t>采用模型计算法时推荐采用Water9软件。软件下载及使用说明请参见：http://www.epa.gov/ttn/chief/software/water/water9_3/。</t>
    <phoneticPr fontId="1" type="noConversion"/>
  </si>
  <si>
    <t>废水集输、储存、处理处置过程逸散（排放系数法）</t>
    <phoneticPr fontId="1" type="noConversion"/>
  </si>
  <si>
    <t>收集系统</t>
    <phoneticPr fontId="1" type="noConversion"/>
  </si>
  <si>
    <t>水温（℃）</t>
    <phoneticPr fontId="1" type="noConversion"/>
  </si>
  <si>
    <t>VOCs/EVOCs（mg/L）</t>
    <phoneticPr fontId="1" type="noConversion"/>
  </si>
  <si>
    <t>年运行时间（h/a）</t>
    <phoneticPr fontId="1" type="noConversion"/>
  </si>
  <si>
    <t>备注</t>
    <phoneticPr fontId="1" type="noConversion"/>
  </si>
  <si>
    <t>B实测法不适用于生化池，生化池的VOCs排放量可参照模型计算法或系数法；</t>
    <phoneticPr fontId="1" type="noConversion"/>
  </si>
  <si>
    <t>废气处理系统1</t>
    <phoneticPr fontId="1" type="noConversion"/>
  </si>
  <si>
    <t>废气去向</t>
    <phoneticPr fontId="1" type="noConversion"/>
  </si>
  <si>
    <t>废气处理设施投用时间（h/a）</t>
    <phoneticPr fontId="1" type="noConversion"/>
  </si>
  <si>
    <t>废气处理设施未投用时间（h/a）</t>
    <phoneticPr fontId="1" type="noConversion"/>
  </si>
  <si>
    <t>环节</t>
    <phoneticPr fontId="1" type="noConversion"/>
  </si>
  <si>
    <t>废水处理系统A</t>
    <phoneticPr fontId="1" type="noConversion"/>
  </si>
  <si>
    <t>澄清池</t>
    <phoneticPr fontId="1" type="noConversion"/>
  </si>
  <si>
    <r>
      <t>流量（m</t>
    </r>
    <r>
      <rPr>
        <vertAlign val="superscript"/>
        <sz val="12"/>
        <color theme="1"/>
        <rFont val="宋体"/>
        <family val="3"/>
        <charset val="134"/>
        <scheme val="minor"/>
      </rPr>
      <t>3</t>
    </r>
    <r>
      <rPr>
        <sz val="12"/>
        <color theme="1"/>
        <rFont val="宋体"/>
        <family val="3"/>
        <charset val="134"/>
        <scheme val="minor"/>
      </rPr>
      <t>/h）</t>
    </r>
    <phoneticPr fontId="1" type="noConversion"/>
  </si>
  <si>
    <r>
      <t>曝气量（m</t>
    </r>
    <r>
      <rPr>
        <vertAlign val="superscript"/>
        <sz val="12"/>
        <color theme="1"/>
        <rFont val="宋体"/>
        <family val="3"/>
        <charset val="134"/>
        <scheme val="minor"/>
      </rPr>
      <t>3</t>
    </r>
    <r>
      <rPr>
        <sz val="12"/>
        <color theme="1"/>
        <rFont val="宋体"/>
        <family val="3"/>
        <charset val="134"/>
        <scheme val="minor"/>
      </rPr>
      <t>/s）</t>
    </r>
  </si>
  <si>
    <r>
      <t>m</t>
    </r>
    <r>
      <rPr>
        <vertAlign val="superscript"/>
        <sz val="12"/>
        <color theme="1"/>
        <rFont val="宋体"/>
        <family val="3"/>
        <charset val="134"/>
        <scheme val="minor"/>
      </rPr>
      <t>3</t>
    </r>
    <r>
      <rPr>
        <sz val="12"/>
        <color theme="1"/>
        <rFont val="宋体"/>
        <family val="3"/>
        <charset val="134"/>
        <scheme val="minor"/>
      </rPr>
      <t>/h</t>
    </r>
    <phoneticPr fontId="1" type="noConversion"/>
  </si>
  <si>
    <t>总计</t>
    <phoneticPr fontId="1" type="noConversion"/>
  </si>
  <si>
    <t>服务范围</t>
    <phoneticPr fontId="1" type="noConversion"/>
  </si>
  <si>
    <t>污水处理厂</t>
    <phoneticPr fontId="1" type="noConversion"/>
  </si>
  <si>
    <t>区域2集水井</t>
    <phoneticPr fontId="1" type="noConversion"/>
  </si>
  <si>
    <t>采用系数法计算</t>
    <phoneticPr fontId="1" type="noConversion"/>
  </si>
  <si>
    <t>A按照实际污水处理流程改变构筑物名称；</t>
    <phoneticPr fontId="1" type="noConversion"/>
  </si>
  <si>
    <t>气浮池</t>
    <phoneticPr fontId="1" type="noConversion"/>
  </si>
  <si>
    <t>均质池</t>
    <phoneticPr fontId="1" type="noConversion"/>
  </si>
  <si>
    <t>处理构筑物A</t>
    <phoneticPr fontId="1" type="noConversion"/>
  </si>
  <si>
    <t>年运行时间</t>
    <phoneticPr fontId="1" type="noConversion"/>
  </si>
  <si>
    <t>集水区域1</t>
    <phoneticPr fontId="1" type="noConversion"/>
  </si>
  <si>
    <t>收集支线1</t>
    <phoneticPr fontId="1" type="noConversion"/>
  </si>
  <si>
    <t>收集井（始）</t>
    <phoneticPr fontId="1" type="noConversion"/>
  </si>
  <si>
    <t>收集支线2</t>
    <phoneticPr fontId="1" type="noConversion"/>
  </si>
  <si>
    <t>收集支线n</t>
    <phoneticPr fontId="1" type="noConversion"/>
  </si>
  <si>
    <t>集水井（出）</t>
    <phoneticPr fontId="1" type="noConversion"/>
  </si>
  <si>
    <t>集水区域2</t>
    <phoneticPr fontId="1" type="noConversion"/>
  </si>
  <si>
    <t>集水区域3</t>
    <phoneticPr fontId="1" type="noConversion"/>
  </si>
  <si>
    <t>出口</t>
    <phoneticPr fontId="1" type="noConversion"/>
  </si>
  <si>
    <r>
      <t>生化池</t>
    </r>
    <r>
      <rPr>
        <vertAlign val="superscript"/>
        <sz val="12"/>
        <color theme="1"/>
        <rFont val="宋体"/>
        <family val="3"/>
        <charset val="134"/>
        <scheme val="minor"/>
      </rPr>
      <t>B</t>
    </r>
    <phoneticPr fontId="1" type="noConversion"/>
  </si>
  <si>
    <t>废水贮存、处理处置VOCs逸散总量（t/a）</t>
    <phoneticPr fontId="1" type="noConversion"/>
  </si>
  <si>
    <t>废气处理系统</t>
    <phoneticPr fontId="1" type="noConversion"/>
  </si>
  <si>
    <t>处理工艺</t>
    <phoneticPr fontId="1" type="noConversion"/>
  </si>
  <si>
    <r>
      <t>处理系统构筑物</t>
    </r>
    <r>
      <rPr>
        <vertAlign val="superscript"/>
        <sz val="12"/>
        <rFont val="宋体"/>
        <family val="3"/>
        <charset val="134"/>
        <scheme val="minor"/>
      </rPr>
      <t>A</t>
    </r>
    <phoneticPr fontId="1" type="noConversion"/>
  </si>
  <si>
    <r>
      <t>是否密闭加盖</t>
    </r>
    <r>
      <rPr>
        <vertAlign val="superscript"/>
        <sz val="12"/>
        <rFont val="宋体"/>
        <family val="3"/>
        <charset val="134"/>
        <scheme val="minor"/>
      </rPr>
      <t>C</t>
    </r>
    <phoneticPr fontId="1" type="noConversion"/>
  </si>
  <si>
    <r>
      <t>废气是否收集处理</t>
    </r>
    <r>
      <rPr>
        <vertAlign val="superscript"/>
        <sz val="12"/>
        <rFont val="宋体"/>
        <family val="3"/>
        <charset val="134"/>
        <scheme val="minor"/>
      </rPr>
      <t>D</t>
    </r>
    <phoneticPr fontId="1" type="noConversion"/>
  </si>
  <si>
    <r>
      <t>排气筒进口挥发性有机物（mg/m</t>
    </r>
    <r>
      <rPr>
        <b/>
        <vertAlign val="superscript"/>
        <sz val="12"/>
        <rFont val="宋体"/>
        <family val="3"/>
        <charset val="134"/>
        <scheme val="minor"/>
      </rPr>
      <t>3</t>
    </r>
    <r>
      <rPr>
        <b/>
        <sz val="12"/>
        <rFont val="宋体"/>
        <family val="3"/>
        <charset val="134"/>
        <scheme val="minor"/>
      </rPr>
      <t>)</t>
    </r>
    <phoneticPr fontId="1" type="noConversion"/>
  </si>
  <si>
    <r>
      <t>排气筒出口挥发性有机物浓度(mg/m</t>
    </r>
    <r>
      <rPr>
        <b/>
        <vertAlign val="superscript"/>
        <sz val="12"/>
        <rFont val="宋体"/>
        <family val="3"/>
        <charset val="134"/>
        <scheme val="minor"/>
      </rPr>
      <t>3</t>
    </r>
    <r>
      <rPr>
        <b/>
        <sz val="12"/>
        <rFont val="宋体"/>
        <family val="3"/>
        <charset val="134"/>
        <scheme val="minor"/>
      </rPr>
      <t>)</t>
    </r>
    <phoneticPr fontId="1" type="noConversion"/>
  </si>
  <si>
    <r>
      <t>废气排放量（Nm</t>
    </r>
    <r>
      <rPr>
        <b/>
        <vertAlign val="superscript"/>
        <sz val="12"/>
        <rFont val="宋体"/>
        <family val="3"/>
        <charset val="134"/>
        <scheme val="minor"/>
      </rPr>
      <t>3</t>
    </r>
    <r>
      <rPr>
        <b/>
        <sz val="12"/>
        <rFont val="宋体"/>
        <family val="3"/>
        <charset val="134"/>
        <scheme val="minor"/>
      </rPr>
      <t>/hr）</t>
    </r>
    <phoneticPr fontId="1" type="noConversion"/>
  </si>
  <si>
    <r>
      <t>流量（m</t>
    </r>
    <r>
      <rPr>
        <b/>
        <vertAlign val="superscript"/>
        <sz val="12"/>
        <rFont val="宋体"/>
        <family val="3"/>
        <charset val="134"/>
      </rPr>
      <t>3</t>
    </r>
    <r>
      <rPr>
        <b/>
        <sz val="12"/>
        <rFont val="宋体"/>
        <family val="3"/>
        <charset val="134"/>
      </rPr>
      <t>/h）</t>
    </r>
    <phoneticPr fontId="1" type="noConversion"/>
  </si>
  <si>
    <t>C和D只有既加盖密闭又收集处理，VOCs逸散量方可体现在废气处理系统中。</t>
    <phoneticPr fontId="1" type="noConversion"/>
  </si>
  <si>
    <t>排水去向
（泵站）</t>
    <phoneticPr fontId="1" type="noConversion"/>
  </si>
  <si>
    <t>废水处理系统理论进入废气装置的VOCs排放量（t/a）</t>
    <phoneticPr fontId="1" type="noConversion"/>
  </si>
  <si>
    <t>废气装置收集效率(%)A</t>
    <phoneticPr fontId="1" type="noConversion"/>
  </si>
  <si>
    <t>废气装置处理效率(%)</t>
    <phoneticPr fontId="1" type="noConversion"/>
  </si>
  <si>
    <t>废气装置投用率(%)</t>
    <phoneticPr fontId="1" type="noConversion"/>
  </si>
  <si>
    <t>A如果只有部分加盖，则收集效率计算公式中分母为加盖且收集的VOCs的逸散量。</t>
    <phoneticPr fontId="1" type="noConversion"/>
  </si>
  <si>
    <t>焚烧法</t>
    <phoneticPr fontId="1" type="noConversion"/>
  </si>
  <si>
    <t>均质池、隔油池、气浮池</t>
    <phoneticPr fontId="1" type="noConversion"/>
  </si>
  <si>
    <t>A假设污水处理系统全部加盖收集，则此构筑物VOCs的逸散被列入到废气处理系统中，不在废水处理系统中考虑；如果只有部分加盖，则应核算未加盖收集的废水处理系统逸散量。</t>
    <phoneticPr fontId="1" type="noConversion"/>
  </si>
  <si>
    <t>隔油池</t>
  </si>
  <si>
    <r>
      <t>流量（m</t>
    </r>
    <r>
      <rPr>
        <b/>
        <vertAlign val="superscript"/>
        <sz val="12"/>
        <rFont val="宋体"/>
        <family val="3"/>
        <charset val="134"/>
        <scheme val="minor"/>
      </rPr>
      <t>3</t>
    </r>
    <r>
      <rPr>
        <b/>
        <sz val="12"/>
        <rFont val="宋体"/>
        <family val="3"/>
        <charset val="134"/>
        <scheme val="minor"/>
      </rPr>
      <t>/h）</t>
    </r>
    <phoneticPr fontId="1" type="noConversion"/>
  </si>
  <si>
    <t>废气是否收集处理</t>
    <phoneticPr fontId="1" type="noConversion"/>
  </si>
  <si>
    <r>
      <t xml:space="preserve">使用说明：
    1.本计算程序根据《石化行业VOCs污染源排查工作指南》中附录四的相关内容进行编写，目的在于方便废水集输、储存、处理处置过程逸散VOCs排放量计算。
    2.石化废水收集和处理系统均属于VOCs排查范围。石化废水收集系统通常包括排水口、收集井、隔油井、水封井、检查井、排水管道、集水井及泵站等；处理系统通常包括调节罐、均质池、隔油池、气浮池、生化处理池、澄清池、浮渣池、污泥消化池和脱水干化设施等。
    3.计算方法包括实测法、物料衡算法、模型计算法和排放系数法。实测法适用于加盖并设废气处理设施的废水收集和处理系统；物料衡算法适用于未加盖、加盖但废气未收集处理以及加盖处理但废气处理设施排气未监测的废水收集和处理设施；模型计算法适用于废水中VOCs全组分种类及浓度已确定废水收集和处理设施；排放系数法适用于未进行监测工作的废水收集和处理设施。
 </t>
    </r>
    <r>
      <rPr>
        <sz val="14"/>
        <rFont val="宋体"/>
        <family val="3"/>
        <charset val="134"/>
        <scheme val="minor"/>
      </rPr>
      <t xml:space="preserve">   4.实测法企业需输入处理废水量、水中VOCs浓度和废气回收处理装置的气体流量、进出口VOCs浓度、收集效率、去除效率、设施投用率、年运行时间等计算VOCs排放量，生化处理单元可参照模型计算法和排放系数法，见表1；物料衡算法需输入处理废水量、EVOCs浓度、年运行时间计算VOCs排放量，生化处理单元可参照模型计算法和排放系数法，见表2；排放系数法需输入处理废水量和年运行时间计算VOCs排放量，见表3。除模型计算法外，其它计算方法的公式及参数已在本程序的表1、表2、表3中固化，企业需根据自身废水收集、处理流程及监测工作输入上述相关参数，程序会根据所填内容自动计算废水集输、储存、处理处置过程逸散VOCs的排放量。</t>
    </r>
    <r>
      <rPr>
        <sz val="14"/>
        <color theme="1"/>
        <rFont val="宋体"/>
        <family val="3"/>
        <charset val="134"/>
        <scheme val="minor"/>
      </rPr>
      <t xml:space="preserve">
    5.本指南中模型计算法指Water9软件，采用模型计算法需输入的相关参数已在本程序的必填项和表4中列出，软件下载及使用说明请参见：http://www.epa.gov/ttn/chief/software/water/water9_3/。</t>
    </r>
    <phoneticPr fontId="6" type="noConversion"/>
  </si>
  <si>
    <t>适用范围</t>
    <phoneticPr fontId="1" type="noConversion"/>
  </si>
  <si>
    <t>排放量（t/a）</t>
    <phoneticPr fontId="1" type="noConversion"/>
  </si>
  <si>
    <t>废水收集系统及油水分离</t>
    <phoneticPr fontId="1" type="noConversion"/>
  </si>
  <si>
    <t>总计</t>
    <phoneticPr fontId="1" type="noConversion"/>
  </si>
  <si>
    <r>
      <t>排放系数（kg/m</t>
    </r>
    <r>
      <rPr>
        <b/>
        <vertAlign val="superscript"/>
        <sz val="12"/>
        <rFont val="宋体"/>
        <family val="3"/>
        <charset val="134"/>
        <scheme val="minor"/>
      </rPr>
      <t>3</t>
    </r>
    <r>
      <rPr>
        <b/>
        <sz val="12"/>
        <rFont val="宋体"/>
        <family val="3"/>
        <charset val="134"/>
        <scheme val="minor"/>
      </rPr>
      <t>）</t>
    </r>
  </si>
  <si>
    <r>
      <t>水量（m</t>
    </r>
    <r>
      <rPr>
        <b/>
        <vertAlign val="superscript"/>
        <sz val="12"/>
        <rFont val="宋体"/>
        <family val="3"/>
        <charset val="134"/>
        <scheme val="minor"/>
      </rPr>
      <t>3</t>
    </r>
    <r>
      <rPr>
        <b/>
        <sz val="12"/>
        <rFont val="宋体"/>
        <family val="3"/>
        <charset val="134"/>
        <scheme val="minor"/>
      </rPr>
      <t>/h）</t>
    </r>
    <phoneticPr fontId="1" type="noConversion"/>
  </si>
  <si>
    <t>A按照实际污水处理流程改变构筑物名称；</t>
    <phoneticPr fontId="1" type="noConversion"/>
  </si>
  <si>
    <t>废水处理厂-废水处理设施A</t>
    <phoneticPr fontId="1" type="noConversion"/>
  </si>
  <si>
    <t>A废水处理设施是指除收集系统及油水分离外的其他处理设施。</t>
    <phoneticPr fontId="1" type="noConversion"/>
  </si>
  <si>
    <t>种类3浓度</t>
    <phoneticPr fontId="1" type="noConversion"/>
  </si>
  <si>
    <t>……</t>
    <phoneticPr fontId="1" type="noConversion"/>
  </si>
  <si>
    <t>石油类</t>
    <phoneticPr fontId="1" type="noConversion"/>
  </si>
  <si>
    <t>废水集输、储存、处理处置过程逸散（模型法-WATER9）</t>
    <phoneticPr fontId="1" type="noConversion"/>
  </si>
</sst>
</file>

<file path=xl/styles.xml><?xml version="1.0" encoding="utf-8"?>
<styleSheet xmlns="http://schemas.openxmlformats.org/spreadsheetml/2006/main">
  <numFmts count="3">
    <numFmt numFmtId="176" formatCode="[$-F800]dddd\,\ mmmm\ dd\,\ yyyy"/>
    <numFmt numFmtId="177" formatCode="0.00_);[Red]\(0.00\)"/>
    <numFmt numFmtId="178" formatCode="0.00_ "/>
  </numFmts>
  <fonts count="22">
    <font>
      <sz val="11"/>
      <color theme="1"/>
      <name val="宋体"/>
      <family val="2"/>
      <charset val="134"/>
      <scheme val="minor"/>
    </font>
    <font>
      <sz val="9"/>
      <name val="宋体"/>
      <family val="2"/>
      <charset val="134"/>
      <scheme val="minor"/>
    </font>
    <font>
      <b/>
      <sz val="16"/>
      <color theme="1"/>
      <name val="黑体"/>
      <family val="3"/>
      <charset val="134"/>
    </font>
    <font>
      <sz val="12"/>
      <color theme="1"/>
      <name val="宋体"/>
      <family val="3"/>
      <charset val="134"/>
      <scheme val="minor"/>
    </font>
    <font>
      <sz val="11"/>
      <color theme="1"/>
      <name val="宋体"/>
      <family val="3"/>
      <charset val="134"/>
      <scheme val="minor"/>
    </font>
    <font>
      <vertAlign val="superscript"/>
      <sz val="12"/>
      <color theme="1"/>
      <name val="宋体"/>
      <family val="3"/>
      <charset val="134"/>
      <scheme val="minor"/>
    </font>
    <font>
      <sz val="9"/>
      <name val="宋体"/>
      <family val="3"/>
      <charset val="134"/>
      <scheme val="minor"/>
    </font>
    <font>
      <sz val="12"/>
      <color theme="1"/>
      <name val="宋体"/>
      <family val="3"/>
      <charset val="134"/>
    </font>
    <font>
      <b/>
      <sz val="12"/>
      <color rgb="FFFFFFFF"/>
      <name val="宋体"/>
      <family val="3"/>
      <charset val="134"/>
    </font>
    <font>
      <b/>
      <sz val="12"/>
      <name val="宋体"/>
      <family val="3"/>
      <charset val="134"/>
    </font>
    <font>
      <b/>
      <sz val="12"/>
      <color rgb="FFFFFFFF"/>
      <name val="宋体"/>
      <family val="3"/>
      <charset val="134"/>
      <scheme val="minor"/>
    </font>
    <font>
      <sz val="12"/>
      <name val="宋体"/>
      <family val="3"/>
      <charset val="134"/>
    </font>
    <font>
      <vertAlign val="superscript"/>
      <sz val="12"/>
      <name val="宋体"/>
      <family val="3"/>
      <charset val="134"/>
      <scheme val="minor"/>
    </font>
    <font>
      <b/>
      <sz val="12"/>
      <name val="宋体"/>
      <family val="3"/>
      <charset val="134"/>
      <scheme val="minor"/>
    </font>
    <font>
      <sz val="12"/>
      <name val="宋体"/>
      <family val="3"/>
      <charset val="134"/>
      <scheme val="minor"/>
    </font>
    <font>
      <b/>
      <vertAlign val="superscript"/>
      <sz val="12"/>
      <name val="宋体"/>
      <family val="3"/>
      <charset val="134"/>
      <scheme val="minor"/>
    </font>
    <font>
      <sz val="14"/>
      <color theme="1"/>
      <name val="宋体"/>
      <family val="2"/>
      <charset val="134"/>
      <scheme val="minor"/>
    </font>
    <font>
      <sz val="14"/>
      <name val="宋体"/>
      <family val="3"/>
      <charset val="134"/>
      <scheme val="minor"/>
    </font>
    <font>
      <sz val="14"/>
      <color theme="1"/>
      <name val="宋体"/>
      <family val="3"/>
      <charset val="134"/>
      <scheme val="minor"/>
    </font>
    <font>
      <b/>
      <vertAlign val="superscript"/>
      <sz val="12"/>
      <name val="宋体"/>
      <family val="3"/>
      <charset val="134"/>
    </font>
    <font>
      <b/>
      <sz val="16"/>
      <name val="黑体"/>
      <family val="3"/>
      <charset val="134"/>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rgb="FF0000FF"/>
        <bgColor theme="0"/>
      </patternFill>
    </fill>
    <fill>
      <patternFill patternType="solid">
        <fgColor theme="9"/>
        <bgColor indexed="64"/>
      </patternFill>
    </fill>
    <fill>
      <patternFill patternType="solid">
        <fgColor rgb="FFFFFFFF"/>
        <bgColor indexed="64"/>
      </patternFill>
    </fill>
    <fill>
      <patternFill patternType="solid">
        <fgColor theme="0"/>
        <bgColor theme="0"/>
      </patternFill>
    </fill>
    <fill>
      <patternFill patternType="solid">
        <fgColor rgb="FFFFFFFF"/>
        <bgColor theme="0"/>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indexed="64"/>
      </top>
      <bottom/>
      <diagonal/>
    </border>
    <border>
      <left style="thin">
        <color auto="1"/>
      </left>
      <right/>
      <top/>
      <bottom style="thin">
        <color auto="1"/>
      </bottom>
      <diagonal/>
    </border>
    <border>
      <left/>
      <right/>
      <top style="thin">
        <color indexed="64"/>
      </top>
      <bottom/>
      <diagonal/>
    </border>
    <border>
      <left style="thin">
        <color auto="1"/>
      </left>
      <right/>
      <top/>
      <bottom/>
      <diagonal/>
    </border>
  </borders>
  <cellStyleXfs count="1">
    <xf numFmtId="176" fontId="0" fillId="0" borderId="0">
      <alignment vertical="center"/>
    </xf>
  </cellStyleXfs>
  <cellXfs count="112">
    <xf numFmtId="176" fontId="0" fillId="0" borderId="0" xfId="0">
      <alignment vertical="center"/>
    </xf>
    <xf numFmtId="0" fontId="0" fillId="0" borderId="0" xfId="0" applyNumberFormat="1" applyFill="1">
      <alignment vertical="center"/>
    </xf>
    <xf numFmtId="176" fontId="0" fillId="0" borderId="0" xfId="0" applyAlignment="1"/>
    <xf numFmtId="176" fontId="0" fillId="0" borderId="1" xfId="0" applyBorder="1">
      <alignment vertical="center"/>
    </xf>
    <xf numFmtId="0" fontId="3" fillId="0" borderId="1" xfId="0" applyNumberFormat="1" applyFont="1" applyFill="1" applyBorder="1" applyAlignment="1">
      <alignment horizontal="center" vertical="center"/>
    </xf>
    <xf numFmtId="176" fontId="0" fillId="0" borderId="0" xfId="0" applyFill="1">
      <alignment vertical="center"/>
    </xf>
    <xf numFmtId="0" fontId="2" fillId="0" borderId="0" xfId="0" applyNumberFormat="1" applyFont="1" applyFill="1" applyBorder="1" applyAlignment="1">
      <alignment vertical="center"/>
    </xf>
    <xf numFmtId="0" fontId="3"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4" fillId="0" borderId="1" xfId="0" applyNumberFormat="1" applyFont="1" applyFill="1" applyBorder="1">
      <alignment vertical="center"/>
    </xf>
    <xf numFmtId="0" fontId="4" fillId="0" borderId="1" xfId="0" applyNumberFormat="1" applyFont="1" applyFill="1" applyBorder="1" applyAlignment="1">
      <alignment horizontal="center" vertical="center"/>
    </xf>
    <xf numFmtId="176" fontId="4" fillId="0" borderId="1" xfId="0" applyFont="1" applyBorder="1" applyAlignment="1">
      <alignment horizontal="center" vertical="center"/>
    </xf>
    <xf numFmtId="177"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176" fontId="4" fillId="0" borderId="0" xfId="0" applyFont="1" applyBorder="1" applyAlignment="1">
      <alignment horizontal="center" vertical="center"/>
    </xf>
    <xf numFmtId="176" fontId="7" fillId="0" borderId="0" xfId="0" applyFont="1">
      <alignment vertical="center"/>
    </xf>
    <xf numFmtId="176" fontId="7" fillId="6" borderId="1" xfId="0" applyFont="1" applyFill="1" applyBorder="1">
      <alignment vertical="center"/>
    </xf>
    <xf numFmtId="0" fontId="7" fillId="6" borderId="1" xfId="0" applyNumberFormat="1" applyFont="1" applyFill="1" applyBorder="1" applyAlignment="1">
      <alignment horizontal="center" vertical="center"/>
    </xf>
    <xf numFmtId="0" fontId="7" fillId="6" borderId="1" xfId="0" applyNumberFormat="1" applyFont="1" applyFill="1" applyBorder="1" applyAlignment="1">
      <alignment horizontal="center" vertical="center" wrapText="1"/>
    </xf>
    <xf numFmtId="176" fontId="7" fillId="6" borderId="10" xfId="0" applyFont="1" applyFill="1" applyBorder="1">
      <alignment vertical="center"/>
    </xf>
    <xf numFmtId="0" fontId="7" fillId="6" borderId="10" xfId="0" applyNumberFormat="1" applyFont="1" applyFill="1" applyBorder="1" applyAlignment="1">
      <alignment horizontal="center" vertical="center"/>
    </xf>
    <xf numFmtId="176" fontId="7" fillId="0" borderId="1" xfId="0" applyFont="1" applyBorder="1">
      <alignment vertical="center"/>
    </xf>
    <xf numFmtId="0" fontId="7" fillId="0" borderId="1" xfId="0" applyNumberFormat="1" applyFont="1" applyFill="1" applyBorder="1" applyAlignment="1">
      <alignment horizontal="center" vertical="center" wrapText="1"/>
    </xf>
    <xf numFmtId="177" fontId="7" fillId="2" borderId="1" xfId="0" applyNumberFormat="1" applyFont="1" applyFill="1" applyBorder="1" applyAlignment="1">
      <alignment horizontal="center" vertical="center" wrapText="1"/>
    </xf>
    <xf numFmtId="176" fontId="7" fillId="0" borderId="1" xfId="0" applyFont="1" applyBorder="1" applyAlignment="1">
      <alignment horizontal="center" vertical="center"/>
    </xf>
    <xf numFmtId="177" fontId="7" fillId="2" borderId="1" xfId="0" applyNumberFormat="1" applyFont="1" applyFill="1" applyBorder="1" applyAlignment="1">
      <alignment horizontal="center" vertical="center"/>
    </xf>
    <xf numFmtId="176" fontId="10" fillId="4" borderId="1" xfId="0" applyFont="1" applyFill="1" applyBorder="1" applyAlignment="1">
      <alignment horizontal="center" vertical="center" wrapText="1"/>
    </xf>
    <xf numFmtId="176" fontId="3" fillId="0" borderId="0" xfId="0" applyFont="1">
      <alignment vertical="center"/>
    </xf>
    <xf numFmtId="176" fontId="3" fillId="0" borderId="1" xfId="0" applyFont="1" applyBorder="1" applyAlignment="1">
      <alignment horizontal="center" vertical="center"/>
    </xf>
    <xf numFmtId="176" fontId="3" fillId="0" borderId="1" xfId="0" applyFont="1" applyBorder="1" applyAlignment="1">
      <alignment horizontal="center" vertical="center" wrapText="1"/>
    </xf>
    <xf numFmtId="176" fontId="3" fillId="3" borderId="1" xfId="0" applyFont="1" applyFill="1" applyBorder="1" applyAlignment="1">
      <alignment horizontal="center" vertical="center"/>
    </xf>
    <xf numFmtId="176" fontId="3" fillId="3" borderId="1" xfId="0" applyFont="1" applyFill="1" applyBorder="1" applyAlignment="1">
      <alignment horizontal="center" vertical="center" wrapText="1"/>
    </xf>
    <xf numFmtId="176" fontId="3" fillId="0" borderId="1" xfId="0" applyFont="1" applyBorder="1" applyAlignment="1">
      <alignment vertical="center" wrapText="1"/>
    </xf>
    <xf numFmtId="177" fontId="3" fillId="0" borderId="1" xfId="0" applyNumberFormat="1" applyFont="1" applyBorder="1">
      <alignment vertical="center"/>
    </xf>
    <xf numFmtId="176" fontId="3" fillId="0" borderId="1" xfId="0" applyFont="1" applyBorder="1">
      <alignment vertical="center"/>
    </xf>
    <xf numFmtId="177" fontId="3" fillId="2" borderId="1" xfId="0" applyNumberFormat="1" applyFont="1" applyFill="1" applyBorder="1">
      <alignment vertical="center"/>
    </xf>
    <xf numFmtId="177" fontId="3" fillId="2" borderId="1" xfId="0" applyNumberFormat="1" applyFont="1" applyFill="1" applyBorder="1" applyAlignment="1">
      <alignment horizontal="center" vertical="center"/>
    </xf>
    <xf numFmtId="176" fontId="9" fillId="8" borderId="1" xfId="0" applyFont="1" applyFill="1" applyBorder="1" applyAlignment="1">
      <alignment horizontal="center" vertical="center" wrapText="1"/>
    </xf>
    <xf numFmtId="176" fontId="11" fillId="6" borderId="0" xfId="0" applyFont="1" applyFill="1">
      <alignment vertical="center"/>
    </xf>
    <xf numFmtId="176" fontId="13" fillId="0" borderId="1" xfId="0" applyFont="1" applyFill="1" applyBorder="1" applyAlignment="1">
      <alignment horizontal="center" vertical="center" wrapText="1"/>
    </xf>
    <xf numFmtId="176" fontId="14" fillId="0" borderId="0" xfId="0" applyFont="1" applyFill="1">
      <alignment vertical="center"/>
    </xf>
    <xf numFmtId="176" fontId="3" fillId="0" borderId="1" xfId="0" applyFont="1" applyBorder="1" applyAlignment="1">
      <alignment horizontal="center" vertical="center"/>
    </xf>
    <xf numFmtId="176" fontId="3" fillId="3" borderId="1" xfId="0"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16" fillId="0" borderId="0" xfId="0" applyNumberFormat="1" applyFont="1" applyAlignment="1">
      <alignment wrapText="1"/>
    </xf>
    <xf numFmtId="0" fontId="7" fillId="9"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176" fontId="3" fillId="9" borderId="1" xfId="0" applyFont="1" applyFill="1" applyBorder="1" applyAlignment="1">
      <alignment horizontal="center" vertical="center" wrapText="1"/>
    </xf>
    <xf numFmtId="176" fontId="3" fillId="9" borderId="1" xfId="0" applyFont="1" applyFill="1" applyBorder="1">
      <alignment vertical="center"/>
    </xf>
    <xf numFmtId="10" fontId="3" fillId="2" borderId="1" xfId="0" applyNumberFormat="1" applyFont="1" applyFill="1" applyBorder="1" applyAlignment="1">
      <alignment horizontal="center" vertical="center" wrapText="1"/>
    </xf>
    <xf numFmtId="178" fontId="3" fillId="2" borderId="1" xfId="0" applyNumberFormat="1" applyFont="1" applyFill="1" applyBorder="1" applyAlignment="1">
      <alignment horizontal="center" vertical="center" wrapText="1"/>
    </xf>
    <xf numFmtId="10" fontId="3" fillId="2" borderId="1" xfId="0" applyNumberFormat="1" applyFont="1" applyFill="1" applyBorder="1" applyAlignment="1">
      <alignment horizontal="center" vertical="center"/>
    </xf>
    <xf numFmtId="176" fontId="21" fillId="6" borderId="0" xfId="0" applyFont="1" applyFill="1">
      <alignment vertical="center"/>
    </xf>
    <xf numFmtId="176" fontId="13" fillId="8" borderId="1" xfId="0" applyFont="1" applyFill="1" applyBorder="1" applyAlignment="1">
      <alignment horizontal="center" vertical="center" wrapText="1"/>
    </xf>
    <xf numFmtId="0" fontId="3" fillId="0" borderId="6"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3" fillId="0" borderId="4"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176" fontId="3" fillId="0" borderId="1" xfId="0" applyFont="1" applyFill="1" applyBorder="1" applyAlignment="1">
      <alignment horizontal="center" vertical="center" wrapText="1"/>
    </xf>
    <xf numFmtId="0" fontId="3" fillId="9" borderId="6" xfId="0" applyNumberFormat="1" applyFont="1" applyFill="1" applyBorder="1" applyAlignment="1">
      <alignment horizontal="center" vertical="center" wrapText="1"/>
    </xf>
    <xf numFmtId="0" fontId="3" fillId="9" borderId="2" xfId="0" applyNumberFormat="1" applyFont="1" applyFill="1" applyBorder="1" applyAlignment="1">
      <alignment horizontal="center" vertical="center" wrapText="1"/>
    </xf>
    <xf numFmtId="0" fontId="3" fillId="2" borderId="6"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176" fontId="3" fillId="0" borderId="6" xfId="0" applyFont="1" applyBorder="1" applyAlignment="1">
      <alignment horizontal="center" vertical="center"/>
    </xf>
    <xf numFmtId="176" fontId="3" fillId="0" borderId="2" xfId="0" applyFont="1" applyBorder="1" applyAlignment="1">
      <alignment horizontal="center" vertical="center"/>
    </xf>
    <xf numFmtId="0" fontId="3" fillId="0" borderId="6"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176" fontId="13" fillId="0" borderId="3" xfId="0" applyFont="1" applyFill="1" applyBorder="1" applyAlignment="1">
      <alignment horizontal="center" vertical="center" wrapText="1"/>
    </xf>
    <xf numFmtId="176" fontId="13" fillId="0" borderId="5" xfId="0" applyFont="1" applyFill="1" applyBorder="1" applyAlignment="1">
      <alignment horizontal="center" vertical="center" wrapText="1"/>
    </xf>
    <xf numFmtId="0" fontId="2" fillId="2" borderId="0" xfId="0" applyNumberFormat="1" applyFont="1" applyFill="1" applyBorder="1" applyAlignment="1">
      <alignment horizontal="center" vertical="center"/>
    </xf>
    <xf numFmtId="0" fontId="2" fillId="5" borderId="7" xfId="0" applyNumberFormat="1" applyFont="1" applyFill="1" applyBorder="1" applyAlignment="1">
      <alignment horizontal="center" vertical="center"/>
    </xf>
    <xf numFmtId="176" fontId="3" fillId="0" borderId="1" xfId="0" applyFont="1" applyBorder="1" applyAlignment="1">
      <alignment horizontal="center" vertical="center"/>
    </xf>
    <xf numFmtId="176" fontId="3" fillId="9" borderId="6" xfId="0" applyFont="1" applyFill="1" applyBorder="1" applyAlignment="1">
      <alignment horizontal="center" vertical="center" wrapText="1"/>
    </xf>
    <xf numFmtId="176" fontId="3" fillId="9" borderId="2" xfId="0" applyFont="1" applyFill="1" applyBorder="1" applyAlignment="1">
      <alignment horizontal="center" vertical="center" wrapText="1"/>
    </xf>
    <xf numFmtId="176" fontId="3" fillId="3" borderId="1" xfId="0" applyFont="1" applyFill="1" applyBorder="1" applyAlignment="1">
      <alignment horizontal="center" vertical="center"/>
    </xf>
    <xf numFmtId="0" fontId="3" fillId="3" borderId="6"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wrapText="1"/>
    </xf>
    <xf numFmtId="177" fontId="7" fillId="2" borderId="6" xfId="0" applyNumberFormat="1" applyFont="1" applyFill="1" applyBorder="1" applyAlignment="1">
      <alignment horizontal="center" vertical="center" wrapText="1"/>
    </xf>
    <xf numFmtId="177" fontId="7" fillId="2" borderId="10" xfId="0" applyNumberFormat="1" applyFont="1" applyFill="1" applyBorder="1" applyAlignment="1">
      <alignment horizontal="center" vertical="center" wrapText="1"/>
    </xf>
    <xf numFmtId="177" fontId="7" fillId="2" borderId="2" xfId="0" applyNumberFormat="1" applyFont="1" applyFill="1" applyBorder="1" applyAlignment="1">
      <alignment horizontal="center" vertical="center" wrapText="1"/>
    </xf>
    <xf numFmtId="176" fontId="9" fillId="7" borderId="6" xfId="0" applyFont="1" applyFill="1" applyBorder="1" applyAlignment="1">
      <alignment horizontal="center" vertical="center" wrapText="1"/>
    </xf>
    <xf numFmtId="176" fontId="8" fillId="7" borderId="10" xfId="0" applyFont="1" applyFill="1" applyBorder="1" applyAlignment="1">
      <alignment horizontal="center" vertical="center" wrapText="1"/>
    </xf>
    <xf numFmtId="176" fontId="8" fillId="7" borderId="2" xfId="0" applyFont="1" applyFill="1" applyBorder="1" applyAlignment="1">
      <alignment horizontal="center" vertical="center" wrapText="1"/>
    </xf>
    <xf numFmtId="176" fontId="7" fillId="6" borderId="6" xfId="0" applyFont="1" applyFill="1" applyBorder="1" applyAlignment="1">
      <alignment horizontal="center" vertical="center"/>
    </xf>
    <xf numFmtId="176" fontId="7" fillId="6" borderId="10" xfId="0" applyFont="1" applyFill="1" applyBorder="1" applyAlignment="1">
      <alignment horizontal="center" vertical="center"/>
    </xf>
    <xf numFmtId="176" fontId="7" fillId="6" borderId="2" xfId="0" applyFont="1" applyFill="1" applyBorder="1" applyAlignment="1">
      <alignment horizontal="center" vertical="center"/>
    </xf>
    <xf numFmtId="176" fontId="9" fillId="8" borderId="3" xfId="0" applyFont="1" applyFill="1" applyBorder="1" applyAlignment="1">
      <alignment horizontal="center" vertical="center" wrapText="1"/>
    </xf>
    <xf numFmtId="176" fontId="9" fillId="8" borderId="4" xfId="0" applyFont="1" applyFill="1" applyBorder="1" applyAlignment="1">
      <alignment horizontal="center" vertical="center" wrapText="1"/>
    </xf>
    <xf numFmtId="176" fontId="9" fillId="8" borderId="5" xfId="0"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176" fontId="10" fillId="4" borderId="15" xfId="0" applyFont="1" applyFill="1" applyBorder="1" applyAlignment="1">
      <alignment horizontal="center" vertical="center" wrapText="1"/>
    </xf>
    <xf numFmtId="176" fontId="10" fillId="4" borderId="0" xfId="0" applyFont="1" applyFill="1" applyBorder="1" applyAlignment="1">
      <alignment horizontal="center" vertical="center" wrapText="1"/>
    </xf>
    <xf numFmtId="0" fontId="20" fillId="5" borderId="7" xfId="0" applyNumberFormat="1" applyFont="1" applyFill="1" applyBorder="1" applyAlignment="1">
      <alignment horizontal="center" vertical="center"/>
    </xf>
    <xf numFmtId="0" fontId="2" fillId="2" borderId="7" xfId="0" applyNumberFormat="1" applyFont="1" applyFill="1" applyBorder="1" applyAlignment="1">
      <alignment horizontal="center" vertical="center"/>
    </xf>
    <xf numFmtId="176" fontId="7" fillId="0" borderId="14" xfId="0"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3" fillId="0" borderId="5" xfId="0" applyNumberFormat="1" applyFont="1" applyFill="1" applyBorder="1" applyAlignment="1">
      <alignment horizontal="center" vertical="center" wrapText="1"/>
    </xf>
    <xf numFmtId="176" fontId="0" fillId="0" borderId="0" xfId="0" applyAlignment="1">
      <alignment horizontal="left" vertical="center"/>
    </xf>
    <xf numFmtId="0" fontId="3" fillId="0" borderId="12" xfId="0" applyNumberFormat="1" applyFont="1" applyFill="1" applyBorder="1" applyAlignment="1">
      <alignment horizontal="center" vertical="center" wrapText="1"/>
    </xf>
    <xf numFmtId="0" fontId="3" fillId="0" borderId="8" xfId="0" applyNumberFormat="1" applyFont="1" applyFill="1" applyBorder="1" applyAlignment="1">
      <alignment horizontal="center" vertical="center" wrapText="1"/>
    </xf>
    <xf numFmtId="0" fontId="3" fillId="0" borderId="15" xfId="0" applyNumberFormat="1" applyFont="1" applyFill="1" applyBorder="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0" fontId="3" fillId="0" borderId="9"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cellXfs>
  <cellStyles count="1">
    <cellStyle name="常规" xfId="0" builtinId="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774;&#22791;&#23494;&#23553;&#28857;201509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使用说明"/>
      <sheetName val="数据收集"/>
      <sheetName val="排放量计算表"/>
      <sheetName val="数据计算"/>
      <sheetName val="2级方法"/>
      <sheetName val="3级方法"/>
      <sheetName val="4级方法"/>
      <sheetName val="5级方法"/>
      <sheetName val="基础数据"/>
    </sheetNames>
    <sheetDataSet>
      <sheetData sheetId="0"/>
      <sheetData sheetId="1"/>
      <sheetData sheetId="2"/>
      <sheetData sheetId="3">
        <row r="3">
          <cell r="AL3">
            <v>0</v>
          </cell>
        </row>
      </sheetData>
      <sheetData sheetId="4"/>
      <sheetData sheetId="5"/>
      <sheetData sheetId="6"/>
      <sheetData sheetId="7"/>
      <sheetData sheetId="8">
        <row r="6">
          <cell r="O6" t="str">
            <v>平均排放系数法</v>
          </cell>
        </row>
        <row r="7">
          <cell r="O7" t="str">
            <v>筛选范围法</v>
          </cell>
        </row>
        <row r="8">
          <cell r="O8" t="str">
            <v>相关方程法</v>
          </cell>
        </row>
        <row r="9">
          <cell r="O9" t="str">
            <v>实测法</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
  <sheetViews>
    <sheetView zoomScaleNormal="100" workbookViewId="0"/>
  </sheetViews>
  <sheetFormatPr defaultRowHeight="13.5"/>
  <cols>
    <col min="1" max="1" width="129.75" customWidth="1"/>
  </cols>
  <sheetData>
    <row r="1" spans="1:1" ht="337.5">
      <c r="A1" s="48" t="s">
        <v>112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3"/>
  <dimension ref="A1:N59"/>
  <sheetViews>
    <sheetView tabSelected="1" topLeftCell="A37" workbookViewId="0">
      <selection activeCell="F55" sqref="F55"/>
    </sheetView>
  </sheetViews>
  <sheetFormatPr defaultRowHeight="13.5"/>
  <cols>
    <col min="1" max="1" width="15.75" customWidth="1"/>
    <col min="2" max="2" width="13.5" bestFit="1" customWidth="1"/>
    <col min="3" max="3" width="14.625" customWidth="1"/>
    <col min="4" max="4" width="13.875" bestFit="1" customWidth="1"/>
    <col min="5" max="5" width="13.25" customWidth="1"/>
    <col min="6" max="6" width="12.25" customWidth="1"/>
    <col min="7" max="7" width="17" customWidth="1"/>
    <col min="8" max="8" width="13.25" customWidth="1"/>
    <col min="9" max="9" width="16.375" customWidth="1"/>
    <col min="10" max="10" width="12.75" customWidth="1"/>
    <col min="12" max="12" width="12.75" customWidth="1"/>
    <col min="13" max="13" width="12.375" customWidth="1"/>
  </cols>
  <sheetData>
    <row r="1" spans="1:11" ht="20.25">
      <c r="A1" s="74" t="s">
        <v>26</v>
      </c>
      <c r="B1" s="74"/>
      <c r="C1" s="74"/>
      <c r="D1" s="74"/>
      <c r="E1" s="74"/>
      <c r="F1" s="74"/>
      <c r="G1" s="74"/>
      <c r="H1" s="74"/>
      <c r="I1" s="74"/>
      <c r="J1" s="74"/>
      <c r="K1" s="74"/>
    </row>
    <row r="2" spans="1:11" ht="20.25">
      <c r="A2" s="75" t="s">
        <v>35</v>
      </c>
      <c r="B2" s="75"/>
      <c r="C2" s="75"/>
      <c r="D2" s="75"/>
      <c r="E2" s="75"/>
      <c r="F2" s="75"/>
      <c r="G2" s="75"/>
      <c r="H2" s="75"/>
      <c r="I2" s="75"/>
      <c r="J2" s="75"/>
      <c r="K2" s="75"/>
    </row>
    <row r="3" spans="1:11" s="40" customFormat="1" ht="30.75">
      <c r="A3" s="85" t="s">
        <v>53</v>
      </c>
      <c r="B3" s="91" t="s">
        <v>53</v>
      </c>
      <c r="C3" s="92"/>
      <c r="D3" s="93"/>
      <c r="E3" s="39" t="s">
        <v>98</v>
      </c>
      <c r="F3" s="39" t="s">
        <v>54</v>
      </c>
      <c r="G3" s="39" t="s">
        <v>100</v>
      </c>
      <c r="H3" s="39" t="s">
        <v>55</v>
      </c>
      <c r="I3" s="39" t="s">
        <v>56</v>
      </c>
      <c r="J3" s="39" t="s">
        <v>45</v>
      </c>
      <c r="K3" s="39" t="s">
        <v>57</v>
      </c>
    </row>
    <row r="4" spans="1:11" s="17" customFormat="1" ht="14.25">
      <c r="A4" s="86"/>
      <c r="B4" s="88" t="s">
        <v>79</v>
      </c>
      <c r="C4" s="18" t="s">
        <v>80</v>
      </c>
      <c r="D4" s="19" t="s">
        <v>81</v>
      </c>
      <c r="E4" s="49">
        <v>20</v>
      </c>
      <c r="F4" s="20">
        <v>35</v>
      </c>
      <c r="G4" s="20" t="s">
        <v>28</v>
      </c>
      <c r="H4" s="49">
        <v>230</v>
      </c>
      <c r="I4" s="49">
        <v>8760</v>
      </c>
      <c r="J4" s="82">
        <f>(SUMPRODUCT(E4:E7,H4:H7,I4:I7)-E8*H8*I8)*10^(-6)</f>
        <v>111.38339999999999</v>
      </c>
      <c r="K4" s="20"/>
    </row>
    <row r="5" spans="1:11" s="17" customFormat="1" ht="14.25">
      <c r="A5" s="86"/>
      <c r="B5" s="89"/>
      <c r="C5" s="18" t="s">
        <v>82</v>
      </c>
      <c r="D5" s="19" t="s">
        <v>81</v>
      </c>
      <c r="E5" s="49">
        <v>15</v>
      </c>
      <c r="F5" s="20">
        <v>30</v>
      </c>
      <c r="G5" s="20" t="s">
        <v>28</v>
      </c>
      <c r="H5" s="49">
        <v>165</v>
      </c>
      <c r="I5" s="49">
        <v>8760</v>
      </c>
      <c r="J5" s="83"/>
      <c r="K5" s="20"/>
    </row>
    <row r="6" spans="1:11" s="17" customFormat="1" ht="14.25">
      <c r="A6" s="86"/>
      <c r="B6" s="89"/>
      <c r="C6" s="18" t="s">
        <v>44</v>
      </c>
      <c r="D6" s="19" t="s">
        <v>81</v>
      </c>
      <c r="E6" s="49">
        <v>35</v>
      </c>
      <c r="F6" s="20">
        <v>30</v>
      </c>
      <c r="G6" s="20" t="s">
        <v>28</v>
      </c>
      <c r="H6" s="49">
        <v>150</v>
      </c>
      <c r="I6" s="49">
        <v>8760</v>
      </c>
      <c r="J6" s="83"/>
      <c r="K6" s="20"/>
    </row>
    <row r="7" spans="1:11" s="17" customFormat="1" ht="14.25">
      <c r="A7" s="86"/>
      <c r="B7" s="89"/>
      <c r="C7" s="18" t="s">
        <v>83</v>
      </c>
      <c r="D7" s="19" t="s">
        <v>81</v>
      </c>
      <c r="E7" s="49">
        <v>45</v>
      </c>
      <c r="F7" s="20">
        <v>35</v>
      </c>
      <c r="G7" s="20" t="s">
        <v>28</v>
      </c>
      <c r="H7" s="49">
        <v>208</v>
      </c>
      <c r="I7" s="49">
        <v>8760</v>
      </c>
      <c r="J7" s="83"/>
      <c r="K7" s="20"/>
    </row>
    <row r="8" spans="1:11" s="17" customFormat="1" ht="14.25">
      <c r="A8" s="86"/>
      <c r="B8" s="90"/>
      <c r="C8" s="21" t="s">
        <v>28</v>
      </c>
      <c r="D8" s="22" t="s">
        <v>84</v>
      </c>
      <c r="E8" s="49">
        <v>115</v>
      </c>
      <c r="F8" s="20">
        <v>33</v>
      </c>
      <c r="G8" s="20" t="s">
        <v>71</v>
      </c>
      <c r="H8" s="49">
        <v>78</v>
      </c>
      <c r="I8" s="49">
        <v>8760</v>
      </c>
      <c r="J8" s="84"/>
      <c r="K8" s="20"/>
    </row>
    <row r="9" spans="1:11" s="17" customFormat="1" ht="14.25">
      <c r="A9" s="86"/>
      <c r="B9" s="88" t="s">
        <v>85</v>
      </c>
      <c r="C9" s="18" t="s">
        <v>80</v>
      </c>
      <c r="D9" s="19" t="s">
        <v>81</v>
      </c>
      <c r="E9" s="49">
        <v>8</v>
      </c>
      <c r="F9" s="20">
        <v>35</v>
      </c>
      <c r="G9" s="20" t="s">
        <v>72</v>
      </c>
      <c r="H9" s="49">
        <v>180</v>
      </c>
      <c r="I9" s="49">
        <v>8760</v>
      </c>
      <c r="J9" s="82">
        <f>(SUMPRODUCT(E9:E12,H9:H12,I9:I12)-E13*H13*I13)*10^(-6)</f>
        <v>84.709199999999996</v>
      </c>
      <c r="K9" s="20"/>
    </row>
    <row r="10" spans="1:11" s="17" customFormat="1" ht="14.25">
      <c r="A10" s="86"/>
      <c r="B10" s="89"/>
      <c r="C10" s="18" t="s">
        <v>82</v>
      </c>
      <c r="D10" s="19" t="s">
        <v>81</v>
      </c>
      <c r="E10" s="49">
        <v>20</v>
      </c>
      <c r="F10" s="20">
        <v>30</v>
      </c>
      <c r="G10" s="20" t="s">
        <v>72</v>
      </c>
      <c r="H10" s="49">
        <v>235</v>
      </c>
      <c r="I10" s="49">
        <v>8760</v>
      </c>
      <c r="J10" s="83"/>
      <c r="K10" s="20"/>
    </row>
    <row r="11" spans="1:11" s="17" customFormat="1" ht="14.25">
      <c r="A11" s="86"/>
      <c r="B11" s="89"/>
      <c r="C11" s="18" t="s">
        <v>44</v>
      </c>
      <c r="D11" s="19" t="s">
        <v>81</v>
      </c>
      <c r="E11" s="49">
        <v>25</v>
      </c>
      <c r="F11" s="20">
        <v>30</v>
      </c>
      <c r="G11" s="20" t="s">
        <v>72</v>
      </c>
      <c r="H11" s="49">
        <v>278</v>
      </c>
      <c r="I11" s="49">
        <v>8760</v>
      </c>
      <c r="J11" s="83"/>
      <c r="K11" s="20"/>
    </row>
    <row r="12" spans="1:11" s="17" customFormat="1" ht="14.25">
      <c r="A12" s="86"/>
      <c r="B12" s="89"/>
      <c r="C12" s="18" t="s">
        <v>83</v>
      </c>
      <c r="D12" s="19" t="s">
        <v>81</v>
      </c>
      <c r="E12" s="49">
        <v>12</v>
      </c>
      <c r="F12" s="20">
        <v>35</v>
      </c>
      <c r="G12" s="20" t="s">
        <v>72</v>
      </c>
      <c r="H12" s="49">
        <v>300</v>
      </c>
      <c r="I12" s="49">
        <v>8760</v>
      </c>
      <c r="J12" s="83"/>
      <c r="K12" s="20"/>
    </row>
    <row r="13" spans="1:11" s="17" customFormat="1" ht="14.25">
      <c r="A13" s="86"/>
      <c r="B13" s="90"/>
      <c r="C13" s="21" t="s">
        <v>72</v>
      </c>
      <c r="D13" s="22" t="s">
        <v>84</v>
      </c>
      <c r="E13" s="49">
        <v>65</v>
      </c>
      <c r="F13" s="20">
        <v>33</v>
      </c>
      <c r="G13" s="20" t="s">
        <v>71</v>
      </c>
      <c r="H13" s="49">
        <v>108</v>
      </c>
      <c r="I13" s="49">
        <v>8760</v>
      </c>
      <c r="J13" s="84"/>
      <c r="K13" s="20"/>
    </row>
    <row r="14" spans="1:11" s="17" customFormat="1" ht="14.25">
      <c r="A14" s="86"/>
      <c r="B14" s="88" t="s">
        <v>86</v>
      </c>
      <c r="C14" s="18" t="s">
        <v>80</v>
      </c>
      <c r="D14" s="19" t="s">
        <v>81</v>
      </c>
      <c r="E14" s="49">
        <v>23</v>
      </c>
      <c r="F14" s="20">
        <v>35</v>
      </c>
      <c r="G14" s="20" t="s">
        <v>29</v>
      </c>
      <c r="H14" s="49">
        <v>406</v>
      </c>
      <c r="I14" s="49">
        <v>8760</v>
      </c>
      <c r="J14" s="82">
        <f>(SUMPRODUCT(E14:E17,H14:H17,I14:I17)-E18*H18*I18)*10^(-6)</f>
        <v>180.52607999999998</v>
      </c>
      <c r="K14" s="20"/>
    </row>
    <row r="15" spans="1:11" s="17" customFormat="1" ht="14.25">
      <c r="A15" s="86"/>
      <c r="B15" s="89"/>
      <c r="C15" s="18" t="s">
        <v>82</v>
      </c>
      <c r="D15" s="19" t="s">
        <v>81</v>
      </c>
      <c r="E15" s="49">
        <v>32</v>
      </c>
      <c r="F15" s="20">
        <v>30</v>
      </c>
      <c r="G15" s="20" t="s">
        <v>29</v>
      </c>
      <c r="H15" s="49">
        <v>360</v>
      </c>
      <c r="I15" s="49">
        <v>8760</v>
      </c>
      <c r="J15" s="83"/>
      <c r="K15" s="20"/>
    </row>
    <row r="16" spans="1:11" s="17" customFormat="1" ht="14.25">
      <c r="A16" s="86"/>
      <c r="B16" s="89"/>
      <c r="C16" s="18" t="s">
        <v>44</v>
      </c>
      <c r="D16" s="19" t="s">
        <v>81</v>
      </c>
      <c r="E16" s="49">
        <v>40</v>
      </c>
      <c r="F16" s="20">
        <v>30</v>
      </c>
      <c r="G16" s="20" t="s">
        <v>29</v>
      </c>
      <c r="H16" s="49">
        <v>290</v>
      </c>
      <c r="I16" s="49">
        <v>8760</v>
      </c>
      <c r="J16" s="83"/>
      <c r="K16" s="20"/>
    </row>
    <row r="17" spans="1:11" s="17" customFormat="1" ht="14.25">
      <c r="A17" s="86"/>
      <c r="B17" s="89"/>
      <c r="C17" s="18" t="s">
        <v>83</v>
      </c>
      <c r="D17" s="19" t="s">
        <v>81</v>
      </c>
      <c r="E17" s="49">
        <v>15</v>
      </c>
      <c r="F17" s="20">
        <v>35</v>
      </c>
      <c r="G17" s="20" t="s">
        <v>29</v>
      </c>
      <c r="H17" s="49">
        <v>310</v>
      </c>
      <c r="I17" s="49">
        <v>8760</v>
      </c>
      <c r="J17" s="83"/>
      <c r="K17" s="20"/>
    </row>
    <row r="18" spans="1:11" s="17" customFormat="1" ht="14.25">
      <c r="A18" s="86"/>
      <c r="B18" s="90"/>
      <c r="C18" s="21" t="s">
        <v>29</v>
      </c>
      <c r="D18" s="22" t="s">
        <v>84</v>
      </c>
      <c r="E18" s="49">
        <v>110</v>
      </c>
      <c r="F18" s="20">
        <v>33</v>
      </c>
      <c r="G18" s="20" t="s">
        <v>71</v>
      </c>
      <c r="H18" s="49">
        <v>150</v>
      </c>
      <c r="I18" s="49">
        <v>8760</v>
      </c>
      <c r="J18" s="84"/>
      <c r="K18" s="20"/>
    </row>
    <row r="19" spans="1:11" s="17" customFormat="1" ht="14.25">
      <c r="A19" s="87"/>
      <c r="B19" s="23" t="s">
        <v>44</v>
      </c>
      <c r="C19" s="23"/>
      <c r="D19" s="24" t="s">
        <v>44</v>
      </c>
      <c r="E19" s="24"/>
      <c r="F19" s="24"/>
      <c r="G19" s="24"/>
      <c r="H19" s="24"/>
      <c r="I19" s="24"/>
      <c r="J19" s="25"/>
      <c r="K19" s="24"/>
    </row>
    <row r="20" spans="1:11" s="17" customFormat="1" ht="13.5" customHeight="1">
      <c r="A20" s="26" t="s">
        <v>69</v>
      </c>
      <c r="B20" s="23"/>
      <c r="C20" s="23"/>
      <c r="D20" s="23"/>
      <c r="E20" s="23"/>
      <c r="F20" s="23"/>
      <c r="G20" s="23"/>
      <c r="H20" s="23"/>
      <c r="I20" s="23"/>
      <c r="J20" s="27">
        <f>SUM(J4:J19)</f>
        <v>376.61867999999998</v>
      </c>
      <c r="K20" s="23"/>
    </row>
    <row r="23" spans="1:11" ht="20.25">
      <c r="A23" s="75" t="s">
        <v>36</v>
      </c>
      <c r="B23" s="75"/>
      <c r="C23" s="75"/>
      <c r="D23" s="75"/>
      <c r="E23" s="75"/>
      <c r="F23" s="75"/>
      <c r="G23" s="75"/>
      <c r="H23" s="75"/>
      <c r="I23" s="75"/>
      <c r="J23" s="75"/>
      <c r="K23" s="75"/>
    </row>
    <row r="24" spans="1:11" s="42" customFormat="1" ht="30.75">
      <c r="A24" s="72" t="s">
        <v>92</v>
      </c>
      <c r="B24" s="73"/>
      <c r="C24" s="41" t="s">
        <v>110</v>
      </c>
      <c r="D24" s="41" t="s">
        <v>54</v>
      </c>
      <c r="E24" s="41" t="s">
        <v>55</v>
      </c>
      <c r="F24" s="41" t="s">
        <v>56</v>
      </c>
      <c r="G24" s="41" t="s">
        <v>93</v>
      </c>
      <c r="H24" s="41" t="s">
        <v>94</v>
      </c>
      <c r="I24" s="41" t="s">
        <v>60</v>
      </c>
      <c r="J24" s="41" t="s">
        <v>45</v>
      </c>
      <c r="K24" s="41" t="s">
        <v>57</v>
      </c>
    </row>
    <row r="25" spans="1:11" s="29" customFormat="1" ht="14.25" customHeight="1">
      <c r="A25" s="76" t="s">
        <v>76</v>
      </c>
      <c r="B25" s="30" t="s">
        <v>30</v>
      </c>
      <c r="C25" s="64">
        <v>290</v>
      </c>
      <c r="D25" s="70">
        <v>28</v>
      </c>
      <c r="E25" s="50">
        <v>110</v>
      </c>
      <c r="F25" s="64">
        <v>8760</v>
      </c>
      <c r="G25" s="64">
        <v>1</v>
      </c>
      <c r="H25" s="64">
        <v>1</v>
      </c>
      <c r="I25" s="77" t="s">
        <v>59</v>
      </c>
      <c r="J25" s="66">
        <f>C25*(E25-E26)*F25*10^(-6)</f>
        <v>50.808</v>
      </c>
      <c r="K25" s="15"/>
    </row>
    <row r="26" spans="1:11" s="29" customFormat="1" ht="14.25">
      <c r="A26" s="76"/>
      <c r="B26" s="31" t="s">
        <v>87</v>
      </c>
      <c r="C26" s="65"/>
      <c r="D26" s="71"/>
      <c r="E26" s="50">
        <v>90</v>
      </c>
      <c r="F26" s="65"/>
      <c r="G26" s="65"/>
      <c r="H26" s="65"/>
      <c r="I26" s="78"/>
      <c r="J26" s="67"/>
      <c r="K26" s="15"/>
    </row>
    <row r="27" spans="1:11" s="29" customFormat="1" ht="14.25">
      <c r="A27" s="76" t="s">
        <v>109</v>
      </c>
      <c r="B27" s="30" t="s">
        <v>30</v>
      </c>
      <c r="C27" s="64">
        <v>290</v>
      </c>
      <c r="D27" s="70">
        <v>28</v>
      </c>
      <c r="E27" s="50">
        <v>90</v>
      </c>
      <c r="F27" s="64">
        <v>8760</v>
      </c>
      <c r="G27" s="64">
        <v>1</v>
      </c>
      <c r="H27" s="64">
        <v>1</v>
      </c>
      <c r="I27" s="77" t="s">
        <v>59</v>
      </c>
      <c r="J27" s="66">
        <f>C27*(E27-E28)*F27*10^(-6)</f>
        <v>25.404</v>
      </c>
      <c r="K27" s="15"/>
    </row>
    <row r="28" spans="1:11" s="29" customFormat="1" ht="14.25">
      <c r="A28" s="76"/>
      <c r="B28" s="31" t="s">
        <v>87</v>
      </c>
      <c r="C28" s="65"/>
      <c r="D28" s="71"/>
      <c r="E28" s="50">
        <v>80</v>
      </c>
      <c r="F28" s="65"/>
      <c r="G28" s="65"/>
      <c r="H28" s="65"/>
      <c r="I28" s="78"/>
      <c r="J28" s="67"/>
      <c r="K28" s="15"/>
    </row>
    <row r="29" spans="1:11" s="29" customFormat="1" ht="14.25">
      <c r="A29" s="76" t="s">
        <v>75</v>
      </c>
      <c r="B29" s="30" t="s">
        <v>30</v>
      </c>
      <c r="C29" s="64">
        <v>290</v>
      </c>
      <c r="D29" s="70">
        <v>28</v>
      </c>
      <c r="E29" s="50">
        <v>80</v>
      </c>
      <c r="F29" s="64">
        <v>8760</v>
      </c>
      <c r="G29" s="64">
        <v>1</v>
      </c>
      <c r="H29" s="64">
        <v>1</v>
      </c>
      <c r="I29" s="77" t="s">
        <v>59</v>
      </c>
      <c r="J29" s="66">
        <f>C29*(E29-E30)*F29*10^(-6)</f>
        <v>76.212000000000003</v>
      </c>
      <c r="K29" s="15"/>
    </row>
    <row r="30" spans="1:11" s="29" customFormat="1" ht="14.25">
      <c r="A30" s="76"/>
      <c r="B30" s="31" t="s">
        <v>87</v>
      </c>
      <c r="C30" s="65"/>
      <c r="D30" s="71"/>
      <c r="E30" s="50">
        <v>50</v>
      </c>
      <c r="F30" s="65"/>
      <c r="G30" s="65"/>
      <c r="H30" s="65"/>
      <c r="I30" s="78"/>
      <c r="J30" s="67"/>
      <c r="K30" s="15"/>
    </row>
    <row r="31" spans="1:11" s="29" customFormat="1" ht="14.25" customHeight="1">
      <c r="A31" s="79" t="s">
        <v>88</v>
      </c>
      <c r="B31" s="32" t="s">
        <v>30</v>
      </c>
      <c r="C31" s="64">
        <v>290</v>
      </c>
      <c r="D31" s="80">
        <v>28</v>
      </c>
      <c r="E31" s="50"/>
      <c r="F31" s="64">
        <v>8760</v>
      </c>
      <c r="G31" s="64">
        <v>1</v>
      </c>
      <c r="H31" s="64">
        <v>0</v>
      </c>
      <c r="I31" s="64"/>
      <c r="J31" s="66">
        <f>C31*0.005*F31/1000</f>
        <v>12.702</v>
      </c>
      <c r="K31" s="80" t="s">
        <v>73</v>
      </c>
    </row>
    <row r="32" spans="1:11" s="29" customFormat="1" ht="13.5" customHeight="1">
      <c r="A32" s="79"/>
      <c r="B32" s="33" t="s">
        <v>87</v>
      </c>
      <c r="C32" s="65"/>
      <c r="D32" s="81"/>
      <c r="E32" s="51"/>
      <c r="F32" s="65"/>
      <c r="G32" s="65"/>
      <c r="H32" s="65"/>
      <c r="I32" s="65"/>
      <c r="J32" s="67"/>
      <c r="K32" s="81"/>
    </row>
    <row r="33" spans="1:14" s="29" customFormat="1" ht="13.5" customHeight="1">
      <c r="A33" s="76" t="s">
        <v>65</v>
      </c>
      <c r="B33" s="30" t="s">
        <v>30</v>
      </c>
      <c r="C33" s="64">
        <v>290</v>
      </c>
      <c r="D33" s="70">
        <v>28</v>
      </c>
      <c r="E33" s="50">
        <v>20</v>
      </c>
      <c r="F33" s="64">
        <v>8760</v>
      </c>
      <c r="G33" s="64">
        <v>0</v>
      </c>
      <c r="H33" s="64">
        <v>0</v>
      </c>
      <c r="I33" s="64"/>
      <c r="J33" s="66">
        <f t="shared" ref="J33" si="0">C33*(E33-E34)*F33*10^(-6)</f>
        <v>25.404</v>
      </c>
      <c r="K33" s="34"/>
    </row>
    <row r="34" spans="1:14" s="29" customFormat="1" ht="13.5" customHeight="1">
      <c r="A34" s="76"/>
      <c r="B34" s="31" t="s">
        <v>87</v>
      </c>
      <c r="C34" s="65"/>
      <c r="D34" s="71"/>
      <c r="E34" s="50">
        <v>10</v>
      </c>
      <c r="F34" s="65"/>
      <c r="G34" s="65"/>
      <c r="H34" s="65"/>
      <c r="I34" s="65"/>
      <c r="J34" s="67"/>
      <c r="K34" s="34"/>
    </row>
    <row r="35" spans="1:14" s="29" customFormat="1" ht="13.5" customHeight="1">
      <c r="A35" s="68" t="s">
        <v>44</v>
      </c>
      <c r="B35" s="30" t="s">
        <v>30</v>
      </c>
      <c r="C35" s="64"/>
      <c r="D35" s="70"/>
      <c r="E35" s="51"/>
      <c r="F35" s="64"/>
      <c r="G35" s="64">
        <v>0</v>
      </c>
      <c r="H35" s="64">
        <v>0</v>
      </c>
      <c r="I35" s="64"/>
      <c r="J35" s="66">
        <f>C35*(E35-E36)*F35*10^(-6)</f>
        <v>0</v>
      </c>
      <c r="K35" s="34"/>
    </row>
    <row r="36" spans="1:14" s="29" customFormat="1" ht="13.5" customHeight="1">
      <c r="A36" s="69"/>
      <c r="B36" s="31" t="s">
        <v>87</v>
      </c>
      <c r="C36" s="65"/>
      <c r="D36" s="71"/>
      <c r="E36" s="51"/>
      <c r="F36" s="65"/>
      <c r="G36" s="65"/>
      <c r="H36" s="65"/>
      <c r="I36" s="65"/>
      <c r="J36" s="67"/>
      <c r="K36" s="34"/>
    </row>
    <row r="37" spans="1:14" s="29" customFormat="1" ht="13.5" customHeight="1">
      <c r="A37" s="68" t="s">
        <v>44</v>
      </c>
      <c r="B37" s="30" t="s">
        <v>30</v>
      </c>
      <c r="C37" s="64"/>
      <c r="D37" s="70"/>
      <c r="E37" s="51"/>
      <c r="F37" s="64"/>
      <c r="G37" s="64">
        <v>0</v>
      </c>
      <c r="H37" s="64">
        <v>0</v>
      </c>
      <c r="I37" s="64"/>
      <c r="J37" s="66">
        <f t="shared" ref="J37" si="1">C37*(E37-E38)*F37*10^(-6)</f>
        <v>0</v>
      </c>
      <c r="K37" s="34"/>
    </row>
    <row r="38" spans="1:14" s="29" customFormat="1" ht="13.5" customHeight="1">
      <c r="A38" s="69"/>
      <c r="B38" s="31" t="s">
        <v>87</v>
      </c>
      <c r="C38" s="65"/>
      <c r="D38" s="71"/>
      <c r="E38" s="51"/>
      <c r="F38" s="65"/>
      <c r="G38" s="65"/>
      <c r="H38" s="65"/>
      <c r="I38" s="65"/>
      <c r="J38" s="67"/>
      <c r="K38" s="34"/>
    </row>
    <row r="39" spans="1:14" s="29" customFormat="1" ht="14.25">
      <c r="A39" s="30" t="s">
        <v>69</v>
      </c>
      <c r="B39" s="31"/>
      <c r="C39" s="15"/>
      <c r="D39" s="15"/>
      <c r="E39" s="31"/>
      <c r="F39" s="15"/>
      <c r="G39" s="15"/>
      <c r="H39" s="15"/>
      <c r="I39" s="15"/>
      <c r="J39" s="7">
        <f>SUM(J25:J38)</f>
        <v>190.53</v>
      </c>
      <c r="K39" s="34"/>
    </row>
    <row r="40" spans="1:14" s="29" customFormat="1" ht="14.25">
      <c r="A40" s="29" t="s">
        <v>74</v>
      </c>
    </row>
    <row r="41" spans="1:14" s="29" customFormat="1" ht="14.25">
      <c r="A41" s="29" t="s">
        <v>58</v>
      </c>
    </row>
    <row r="42" spans="1:14" s="29" customFormat="1" ht="14.25">
      <c r="A42" s="29" t="s">
        <v>99</v>
      </c>
    </row>
    <row r="45" spans="1:14" s="5" customFormat="1" ht="20.25">
      <c r="A45" s="97" t="s">
        <v>33</v>
      </c>
      <c r="B45" s="97"/>
      <c r="C45" s="97"/>
      <c r="D45" s="97"/>
      <c r="E45" s="97"/>
      <c r="F45" s="97"/>
      <c r="G45" s="97"/>
      <c r="H45" s="97"/>
      <c r="I45" s="97"/>
      <c r="J45" s="97"/>
      <c r="K45" s="97"/>
      <c r="L45" s="97"/>
      <c r="M45" s="97"/>
      <c r="N45" s="97"/>
    </row>
    <row r="46" spans="1:14" s="42" customFormat="1" ht="59.25">
      <c r="A46" s="41" t="s">
        <v>90</v>
      </c>
      <c r="B46" s="41" t="s">
        <v>91</v>
      </c>
      <c r="C46" s="41" t="s">
        <v>70</v>
      </c>
      <c r="D46" s="41" t="s">
        <v>97</v>
      </c>
      <c r="E46" s="41" t="s">
        <v>95</v>
      </c>
      <c r="F46" s="41" t="s">
        <v>96</v>
      </c>
      <c r="G46" s="41" t="s">
        <v>61</v>
      </c>
      <c r="H46" s="41" t="s">
        <v>62</v>
      </c>
      <c r="I46" s="41" t="s">
        <v>101</v>
      </c>
      <c r="J46" s="41" t="s">
        <v>102</v>
      </c>
      <c r="K46" s="41" t="s">
        <v>103</v>
      </c>
      <c r="L46" s="41" t="s">
        <v>104</v>
      </c>
      <c r="M46" s="41" t="s">
        <v>45</v>
      </c>
      <c r="N46" s="41" t="s">
        <v>57</v>
      </c>
    </row>
    <row r="47" spans="1:14" s="29" customFormat="1" ht="28.5">
      <c r="A47" s="15">
        <v>1</v>
      </c>
      <c r="B47" s="50" t="s">
        <v>106</v>
      </c>
      <c r="C47" s="50" t="s">
        <v>107</v>
      </c>
      <c r="D47" s="50">
        <v>20000</v>
      </c>
      <c r="E47" s="50">
        <v>800</v>
      </c>
      <c r="F47" s="50">
        <v>100</v>
      </c>
      <c r="G47" s="50">
        <v>8000</v>
      </c>
      <c r="H47" s="50">
        <v>760</v>
      </c>
      <c r="I47" s="54">
        <f>SUMPRODUCT(G25:G38,H25:H38,J25:J38)</f>
        <v>152.42400000000001</v>
      </c>
      <c r="J47" s="53">
        <f>D47*E47*G47*10^(-9)/I47</f>
        <v>0.83976276701831731</v>
      </c>
      <c r="K47" s="53">
        <f>(E47-F47)/E47</f>
        <v>0.875</v>
      </c>
      <c r="L47" s="55">
        <f>G47/(G47+H47)</f>
        <v>0.91324200913242004</v>
      </c>
      <c r="M47" s="45">
        <f>I47-I47*J47*K47*L47</f>
        <v>50.140894977168955</v>
      </c>
      <c r="N47" s="36"/>
    </row>
    <row r="48" spans="1:14" s="29" customFormat="1" ht="14.25">
      <c r="A48" s="15">
        <v>2</v>
      </c>
      <c r="B48" s="50"/>
      <c r="C48" s="50"/>
      <c r="D48" s="50"/>
      <c r="E48" s="50"/>
      <c r="F48" s="50"/>
      <c r="G48" s="50"/>
      <c r="H48" s="52"/>
      <c r="I48" s="54"/>
      <c r="J48" s="53"/>
      <c r="K48" s="53"/>
      <c r="L48" s="55"/>
      <c r="M48" s="37"/>
      <c r="N48" s="36"/>
    </row>
    <row r="49" spans="1:14" s="29" customFormat="1" ht="14.25">
      <c r="A49" s="15" t="s">
        <v>44</v>
      </c>
      <c r="B49" s="50"/>
      <c r="C49" s="50"/>
      <c r="D49" s="50"/>
      <c r="E49" s="50"/>
      <c r="F49" s="50"/>
      <c r="G49" s="50"/>
      <c r="H49" s="52"/>
      <c r="I49" s="54"/>
      <c r="J49" s="53"/>
      <c r="K49" s="53"/>
      <c r="L49" s="55"/>
      <c r="M49" s="37"/>
      <c r="N49" s="36"/>
    </row>
    <row r="50" spans="1:14" s="29" customFormat="1" ht="14.25">
      <c r="A50" s="30" t="s">
        <v>69</v>
      </c>
      <c r="B50" s="15"/>
      <c r="C50" s="15"/>
      <c r="D50" s="15"/>
      <c r="E50" s="15"/>
      <c r="F50" s="15"/>
      <c r="G50" s="15"/>
      <c r="H50" s="36"/>
      <c r="I50" s="14"/>
      <c r="J50" s="14"/>
      <c r="K50" s="14"/>
      <c r="L50" s="35"/>
      <c r="M50" s="38">
        <f>M47+M48+M49</f>
        <v>50.140894977168955</v>
      </c>
      <c r="N50" s="36"/>
    </row>
    <row r="51" spans="1:14" s="29" customFormat="1" ht="14.25">
      <c r="A51" s="29" t="s">
        <v>105</v>
      </c>
    </row>
    <row r="54" spans="1:14" s="29" customFormat="1" ht="38.25" customHeight="1">
      <c r="A54" s="28" t="s">
        <v>63</v>
      </c>
      <c r="B54" s="95" t="s">
        <v>89</v>
      </c>
      <c r="C54" s="96"/>
    </row>
    <row r="55" spans="1:14" s="29" customFormat="1" ht="14.25">
      <c r="A55" s="28" t="s">
        <v>35</v>
      </c>
      <c r="B55" s="94">
        <f>J20</f>
        <v>376.61867999999998</v>
      </c>
      <c r="C55" s="94"/>
    </row>
    <row r="56" spans="1:14" s="29" customFormat="1" ht="14.25">
      <c r="A56" s="28" t="s">
        <v>64</v>
      </c>
      <c r="B56" s="94">
        <f>J39-SUMPRODUCT(G25:G38,H25:H38,J25:J38)</f>
        <v>38.105999999999995</v>
      </c>
      <c r="C56" s="94"/>
    </row>
    <row r="57" spans="1:14" s="29" customFormat="1" ht="14.25">
      <c r="A57" s="28" t="s">
        <v>90</v>
      </c>
      <c r="B57" s="94">
        <f>M50</f>
        <v>50.140894977168955</v>
      </c>
      <c r="C57" s="94"/>
    </row>
    <row r="58" spans="1:14" s="29" customFormat="1" ht="14.25">
      <c r="A58" s="28" t="s">
        <v>69</v>
      </c>
      <c r="B58" s="94">
        <f>SUM(B55:C57)</f>
        <v>464.86557497716893</v>
      </c>
      <c r="C58" s="94"/>
    </row>
    <row r="59" spans="1:14" s="29" customFormat="1" ht="14.25">
      <c r="A59" s="29" t="s">
        <v>108</v>
      </c>
    </row>
  </sheetData>
  <mergeCells count="75">
    <mergeCell ref="B58:C58"/>
    <mergeCell ref="K31:K32"/>
    <mergeCell ref="B54:C54"/>
    <mergeCell ref="B55:C55"/>
    <mergeCell ref="B56:C56"/>
    <mergeCell ref="B57:C57"/>
    <mergeCell ref="H33:H34"/>
    <mergeCell ref="I33:I34"/>
    <mergeCell ref="J33:J34"/>
    <mergeCell ref="D37:D38"/>
    <mergeCell ref="F37:F38"/>
    <mergeCell ref="G37:G38"/>
    <mergeCell ref="H37:H38"/>
    <mergeCell ref="A45:N45"/>
    <mergeCell ref="C33:C34"/>
    <mergeCell ref="D33:D34"/>
    <mergeCell ref="J4:J8"/>
    <mergeCell ref="J9:J13"/>
    <mergeCell ref="J14:J18"/>
    <mergeCell ref="A2:K2"/>
    <mergeCell ref="A3:A19"/>
    <mergeCell ref="B4:B8"/>
    <mergeCell ref="B9:B13"/>
    <mergeCell ref="B14:B18"/>
    <mergeCell ref="B3:D3"/>
    <mergeCell ref="H25:H26"/>
    <mergeCell ref="I25:I26"/>
    <mergeCell ref="J25:J26"/>
    <mergeCell ref="A27:A28"/>
    <mergeCell ref="C27:C28"/>
    <mergeCell ref="D27:D28"/>
    <mergeCell ref="F27:F28"/>
    <mergeCell ref="G27:G28"/>
    <mergeCell ref="H27:H28"/>
    <mergeCell ref="I27:I28"/>
    <mergeCell ref="A25:A26"/>
    <mergeCell ref="C25:C26"/>
    <mergeCell ref="D25:D26"/>
    <mergeCell ref="F25:F26"/>
    <mergeCell ref="G25:G26"/>
    <mergeCell ref="J27:J28"/>
    <mergeCell ref="D29:D30"/>
    <mergeCell ref="F29:F30"/>
    <mergeCell ref="G29:G30"/>
    <mergeCell ref="J31:J32"/>
    <mergeCell ref="H31:H32"/>
    <mergeCell ref="I31:I32"/>
    <mergeCell ref="F33:F34"/>
    <mergeCell ref="G33:G34"/>
    <mergeCell ref="H29:H30"/>
    <mergeCell ref="A24:B24"/>
    <mergeCell ref="A1:K1"/>
    <mergeCell ref="A23:K23"/>
    <mergeCell ref="A33:A34"/>
    <mergeCell ref="I29:I30"/>
    <mergeCell ref="J29:J30"/>
    <mergeCell ref="A31:A32"/>
    <mergeCell ref="C31:C32"/>
    <mergeCell ref="D31:D32"/>
    <mergeCell ref="F31:F32"/>
    <mergeCell ref="G31:G32"/>
    <mergeCell ref="A29:A30"/>
    <mergeCell ref="C29:C30"/>
    <mergeCell ref="I37:I38"/>
    <mergeCell ref="J37:J38"/>
    <mergeCell ref="A35:A36"/>
    <mergeCell ref="C35:C36"/>
    <mergeCell ref="D35:D36"/>
    <mergeCell ref="F35:F36"/>
    <mergeCell ref="G35:G36"/>
    <mergeCell ref="H35:H36"/>
    <mergeCell ref="I35:I36"/>
    <mergeCell ref="J35:J36"/>
    <mergeCell ref="A37:A38"/>
    <mergeCell ref="C37:C38"/>
  </mergeCells>
  <phoneticPr fontId="1" type="noConversion"/>
  <dataValidations count="21">
    <dataValidation allowBlank="1" showInputMessage="1" showErrorMessage="1" prompt="如果集水区域1内有多条收集支线，可自行插入行" sqref="C6"/>
    <dataValidation allowBlank="1" showInputMessage="1" showErrorMessage="1" prompt="必填项，流量的计量单位也可是t/h，如未计量，可采用设计值" sqref="E4:E18 C25:C38"/>
    <dataValidation allowBlank="1" showInputMessage="1" showErrorMessage="1" prompt="必填项，为某时间段内VOCs/EVOCs监测浓度的平均值" sqref="H4:H18 E25:E38"/>
    <dataValidation allowBlank="1" showInputMessage="1" showErrorMessage="1" prompt="必填项，为此收集支线年运行时间" sqref="I4:I18"/>
    <dataValidation allowBlank="1" showInputMessage="1" showErrorMessage="1" prompt="必填项，为此处理系统构筑物年运行时间" sqref="F25:F38"/>
    <dataValidation allowBlank="1" showInputMessage="1" showErrorMessage="1" prompt="必填项，为废气处理设施进口废气处理流量" sqref="D47:D49"/>
    <dataValidation allowBlank="1" showInputMessage="1" showErrorMessage="1" prompt="必填项，为某时间段内排气筒进口VOCs监测浓度的平均值" sqref="E47:E49"/>
    <dataValidation allowBlank="1" showInputMessage="1" showErrorMessage="1" prompt="必填项，为某时间段内排气筒出口VOCs监测浓度的平均值" sqref="F47:F49"/>
    <dataValidation allowBlank="1" showInputMessage="1" showErrorMessage="1" prompt="必填项，废气处理设施年投用时间" sqref="G47:G49"/>
    <dataValidation allowBlank="1" showInputMessage="1" showErrorMessage="1" prompt="必填项，废气处理设施年未投用时间" sqref="H47:H49"/>
    <dataValidation allowBlank="1" showInputMessage="1" showErrorMessage="1" prompt="废水处理系统中加盖且收集处理的VOCs排放量" sqref="I47:I49"/>
    <dataValidation allowBlank="1" showInputMessage="1" showErrorMessage="1" prompt="必填项，如果密闭加盖填“1”，否则填“0”" sqref="G25:G38"/>
    <dataValidation allowBlank="1" showInputMessage="1" showErrorMessage="1" prompt="必填项，废气收集处理并定期监测时填“1”，否则为“0”" sqref="H25:H38"/>
    <dataValidation allowBlank="1" showInputMessage="1" showErrorMessage="1" prompt="必填项，为此废水处理系统构筑物的废气去向，用于计算废气处理设施的捕集效率" sqref="I25:I38"/>
    <dataValidation allowBlank="1" showInputMessage="1" showErrorMessage="1" prompt="废气处理工艺" sqref="B47:B49"/>
    <dataValidation allowBlank="1" showInputMessage="1" showErrorMessage="1" prompt="收集并处理废水构筑物的范围" sqref="C48:C49"/>
    <dataValidation allowBlank="1" showInputMessage="1" showErrorMessage="1" prompt="如果多个集水区域，可自行插入行" sqref="B19"/>
    <dataValidation allowBlank="1" showInputMessage="1" showErrorMessage="1" prompt="收集并处理废水处理构筑物的范围" sqref="C47"/>
    <dataValidation type="list" allowBlank="1" showInputMessage="1" showErrorMessage="1" sqref="A25:A30 A33:A38">
      <formula1>"均质池,隔油池,气浮池,生化池,澄清池,……"</formula1>
    </dataValidation>
    <dataValidation allowBlank="1" showInputMessage="1" showErrorMessage="1" prompt="可按照实际污水处理流程改变构筑物的名称" sqref="A24:B24"/>
    <dataValidation type="list" allowBlank="1" showInputMessage="1" showErrorMessage="1" prompt="生化池VOCs排放量可参照模型计算法或系数法" sqref="A31:A32">
      <formula1>"均质池,隔油池,气浮池,生化池,澄清池,……"</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47"/>
  <sheetViews>
    <sheetView topLeftCell="A28" workbookViewId="0">
      <selection activeCell="G3" sqref="G3"/>
    </sheetView>
  </sheetViews>
  <sheetFormatPr defaultRowHeight="13.5"/>
  <cols>
    <col min="1" max="1" width="15.75" customWidth="1"/>
    <col min="2" max="2" width="13.5" bestFit="1" customWidth="1"/>
    <col min="3" max="3" width="14.625" customWidth="1"/>
    <col min="4" max="4" width="13.875" bestFit="1" customWidth="1"/>
    <col min="5" max="5" width="13.25" customWidth="1"/>
    <col min="6" max="6" width="12.25" customWidth="1"/>
    <col min="7" max="7" width="17" customWidth="1"/>
    <col min="8" max="8" width="13.25" customWidth="1"/>
    <col min="9" max="9" width="16.375" customWidth="1"/>
    <col min="10" max="10" width="12.75" customWidth="1"/>
    <col min="12" max="12" width="12.75" customWidth="1"/>
    <col min="13" max="13" width="12.375" customWidth="1"/>
  </cols>
  <sheetData>
    <row r="1" spans="1:11" ht="20.25">
      <c r="A1" s="74" t="s">
        <v>34</v>
      </c>
      <c r="B1" s="74"/>
      <c r="C1" s="74"/>
      <c r="D1" s="74"/>
      <c r="E1" s="74"/>
      <c r="F1" s="74"/>
      <c r="G1" s="74"/>
      <c r="H1" s="74"/>
      <c r="I1" s="74"/>
      <c r="J1" s="74"/>
      <c r="K1" s="74"/>
    </row>
    <row r="2" spans="1:11" ht="20.25">
      <c r="A2" s="75" t="s">
        <v>35</v>
      </c>
      <c r="B2" s="75"/>
      <c r="C2" s="75"/>
      <c r="D2" s="75"/>
      <c r="E2" s="75"/>
      <c r="F2" s="75"/>
      <c r="G2" s="75"/>
      <c r="H2" s="75"/>
      <c r="I2" s="75"/>
      <c r="J2" s="75"/>
      <c r="K2" s="75"/>
    </row>
    <row r="3" spans="1:11" s="40" customFormat="1" ht="30.75">
      <c r="A3" s="85" t="s">
        <v>2</v>
      </c>
      <c r="B3" s="91" t="s">
        <v>2</v>
      </c>
      <c r="C3" s="92"/>
      <c r="D3" s="93"/>
      <c r="E3" s="39" t="s">
        <v>98</v>
      </c>
      <c r="F3" s="39" t="s">
        <v>9</v>
      </c>
      <c r="G3" s="39" t="s">
        <v>100</v>
      </c>
      <c r="H3" s="39" t="s">
        <v>55</v>
      </c>
      <c r="I3" s="39" t="s">
        <v>27</v>
      </c>
      <c r="J3" s="39" t="s">
        <v>45</v>
      </c>
      <c r="K3" s="39" t="s">
        <v>57</v>
      </c>
    </row>
    <row r="4" spans="1:11" s="17" customFormat="1" ht="14.25">
      <c r="A4" s="86"/>
      <c r="B4" s="88" t="s">
        <v>79</v>
      </c>
      <c r="C4" s="18" t="s">
        <v>80</v>
      </c>
      <c r="D4" s="19" t="s">
        <v>81</v>
      </c>
      <c r="E4" s="49">
        <v>20</v>
      </c>
      <c r="F4" s="20">
        <v>35</v>
      </c>
      <c r="G4" s="20" t="s">
        <v>28</v>
      </c>
      <c r="H4" s="49">
        <v>230</v>
      </c>
      <c r="I4" s="49">
        <v>8760</v>
      </c>
      <c r="J4" s="82">
        <f>(SUMPRODUCT(E4:E7,H4:H7,I4:I7)-E8*H8*I8)*10^(-6)</f>
        <v>111.38339999999999</v>
      </c>
      <c r="K4" s="20"/>
    </row>
    <row r="5" spans="1:11" s="17" customFormat="1" ht="14.25">
      <c r="A5" s="86"/>
      <c r="B5" s="89"/>
      <c r="C5" s="18" t="s">
        <v>82</v>
      </c>
      <c r="D5" s="19" t="s">
        <v>81</v>
      </c>
      <c r="E5" s="49">
        <v>15</v>
      </c>
      <c r="F5" s="20">
        <v>30</v>
      </c>
      <c r="G5" s="20" t="s">
        <v>28</v>
      </c>
      <c r="H5" s="49">
        <v>165</v>
      </c>
      <c r="I5" s="49">
        <v>8760</v>
      </c>
      <c r="J5" s="83"/>
      <c r="K5" s="20"/>
    </row>
    <row r="6" spans="1:11" s="17" customFormat="1" ht="14.25">
      <c r="A6" s="86"/>
      <c r="B6" s="89"/>
      <c r="C6" s="18" t="s">
        <v>8</v>
      </c>
      <c r="D6" s="19" t="s">
        <v>81</v>
      </c>
      <c r="E6" s="49">
        <v>35</v>
      </c>
      <c r="F6" s="20">
        <v>30</v>
      </c>
      <c r="G6" s="20" t="s">
        <v>28</v>
      </c>
      <c r="H6" s="49">
        <v>150</v>
      </c>
      <c r="I6" s="49">
        <v>8760</v>
      </c>
      <c r="J6" s="83"/>
      <c r="K6" s="20"/>
    </row>
    <row r="7" spans="1:11" s="17" customFormat="1" ht="14.25">
      <c r="A7" s="86"/>
      <c r="B7" s="89"/>
      <c r="C7" s="18" t="s">
        <v>83</v>
      </c>
      <c r="D7" s="19" t="s">
        <v>81</v>
      </c>
      <c r="E7" s="49">
        <v>45</v>
      </c>
      <c r="F7" s="20">
        <v>35</v>
      </c>
      <c r="G7" s="20" t="s">
        <v>28</v>
      </c>
      <c r="H7" s="49">
        <v>208</v>
      </c>
      <c r="I7" s="49">
        <v>8760</v>
      </c>
      <c r="J7" s="83"/>
      <c r="K7" s="20"/>
    </row>
    <row r="8" spans="1:11" s="17" customFormat="1" ht="14.25">
      <c r="A8" s="86"/>
      <c r="B8" s="90"/>
      <c r="C8" s="21" t="s">
        <v>28</v>
      </c>
      <c r="D8" s="22" t="s">
        <v>84</v>
      </c>
      <c r="E8" s="49">
        <v>115</v>
      </c>
      <c r="F8" s="20">
        <v>33</v>
      </c>
      <c r="G8" s="20" t="s">
        <v>71</v>
      </c>
      <c r="H8" s="49">
        <v>78</v>
      </c>
      <c r="I8" s="49">
        <v>8760</v>
      </c>
      <c r="J8" s="84"/>
      <c r="K8" s="20"/>
    </row>
    <row r="9" spans="1:11" s="17" customFormat="1" ht="14.25">
      <c r="A9" s="86"/>
      <c r="B9" s="88" t="s">
        <v>85</v>
      </c>
      <c r="C9" s="18" t="s">
        <v>80</v>
      </c>
      <c r="D9" s="19" t="s">
        <v>81</v>
      </c>
      <c r="E9" s="49">
        <v>8</v>
      </c>
      <c r="F9" s="20">
        <v>35</v>
      </c>
      <c r="G9" s="20" t="s">
        <v>72</v>
      </c>
      <c r="H9" s="49">
        <v>180</v>
      </c>
      <c r="I9" s="49">
        <v>8760</v>
      </c>
      <c r="J9" s="82">
        <f>(SUMPRODUCT(E9:E12,H9:H12,I9:I12)-E13*H13*I13)*10^(-6)</f>
        <v>84.709199999999996</v>
      </c>
      <c r="K9" s="20"/>
    </row>
    <row r="10" spans="1:11" s="17" customFormat="1" ht="14.25">
      <c r="A10" s="86"/>
      <c r="B10" s="89"/>
      <c r="C10" s="18" t="s">
        <v>82</v>
      </c>
      <c r="D10" s="19" t="s">
        <v>81</v>
      </c>
      <c r="E10" s="49">
        <v>20</v>
      </c>
      <c r="F10" s="20">
        <v>30</v>
      </c>
      <c r="G10" s="20" t="s">
        <v>72</v>
      </c>
      <c r="H10" s="49">
        <v>235</v>
      </c>
      <c r="I10" s="49">
        <v>8760</v>
      </c>
      <c r="J10" s="83"/>
      <c r="K10" s="20"/>
    </row>
    <row r="11" spans="1:11" s="17" customFormat="1" ht="14.25">
      <c r="A11" s="86"/>
      <c r="B11" s="89"/>
      <c r="C11" s="18" t="s">
        <v>8</v>
      </c>
      <c r="D11" s="19" t="s">
        <v>81</v>
      </c>
      <c r="E11" s="49">
        <v>25</v>
      </c>
      <c r="F11" s="20">
        <v>30</v>
      </c>
      <c r="G11" s="20" t="s">
        <v>72</v>
      </c>
      <c r="H11" s="49">
        <v>278</v>
      </c>
      <c r="I11" s="49">
        <v>8760</v>
      </c>
      <c r="J11" s="83"/>
      <c r="K11" s="20"/>
    </row>
    <row r="12" spans="1:11" s="17" customFormat="1" ht="14.25">
      <c r="A12" s="86"/>
      <c r="B12" s="89"/>
      <c r="C12" s="18" t="s">
        <v>83</v>
      </c>
      <c r="D12" s="19" t="s">
        <v>81</v>
      </c>
      <c r="E12" s="49">
        <v>12</v>
      </c>
      <c r="F12" s="20">
        <v>35</v>
      </c>
      <c r="G12" s="20" t="s">
        <v>72</v>
      </c>
      <c r="H12" s="49">
        <v>300</v>
      </c>
      <c r="I12" s="49">
        <v>8760</v>
      </c>
      <c r="J12" s="83"/>
      <c r="K12" s="20"/>
    </row>
    <row r="13" spans="1:11" s="17" customFormat="1" ht="14.25">
      <c r="A13" s="86"/>
      <c r="B13" s="90"/>
      <c r="C13" s="21" t="s">
        <v>72</v>
      </c>
      <c r="D13" s="22" t="s">
        <v>84</v>
      </c>
      <c r="E13" s="49">
        <v>65</v>
      </c>
      <c r="F13" s="20">
        <v>33</v>
      </c>
      <c r="G13" s="20" t="s">
        <v>71</v>
      </c>
      <c r="H13" s="49">
        <v>108</v>
      </c>
      <c r="I13" s="49">
        <v>8760</v>
      </c>
      <c r="J13" s="84"/>
      <c r="K13" s="20"/>
    </row>
    <row r="14" spans="1:11" s="17" customFormat="1" ht="14.25">
      <c r="A14" s="86"/>
      <c r="B14" s="88" t="s">
        <v>86</v>
      </c>
      <c r="C14" s="18" t="s">
        <v>80</v>
      </c>
      <c r="D14" s="19" t="s">
        <v>81</v>
      </c>
      <c r="E14" s="49">
        <v>23</v>
      </c>
      <c r="F14" s="20">
        <v>35</v>
      </c>
      <c r="G14" s="20" t="s">
        <v>29</v>
      </c>
      <c r="H14" s="49">
        <v>406</v>
      </c>
      <c r="I14" s="49">
        <v>8760</v>
      </c>
      <c r="J14" s="82">
        <f>(SUMPRODUCT(E14:E17,H14:H17,I14:I17)-E18*H18*I18)*10^(-6)</f>
        <v>180.52607999999998</v>
      </c>
      <c r="K14" s="20"/>
    </row>
    <row r="15" spans="1:11" s="17" customFormat="1" ht="14.25">
      <c r="A15" s="86"/>
      <c r="B15" s="89"/>
      <c r="C15" s="18" t="s">
        <v>82</v>
      </c>
      <c r="D15" s="19" t="s">
        <v>81</v>
      </c>
      <c r="E15" s="49">
        <v>32</v>
      </c>
      <c r="F15" s="20">
        <v>30</v>
      </c>
      <c r="G15" s="20" t="s">
        <v>29</v>
      </c>
      <c r="H15" s="49">
        <v>360</v>
      </c>
      <c r="I15" s="49">
        <v>8760</v>
      </c>
      <c r="J15" s="83"/>
      <c r="K15" s="20"/>
    </row>
    <row r="16" spans="1:11" s="17" customFormat="1" ht="14.25">
      <c r="A16" s="86"/>
      <c r="B16" s="89"/>
      <c r="C16" s="18" t="s">
        <v>8</v>
      </c>
      <c r="D16" s="19" t="s">
        <v>81</v>
      </c>
      <c r="E16" s="49">
        <v>40</v>
      </c>
      <c r="F16" s="20">
        <v>30</v>
      </c>
      <c r="G16" s="20" t="s">
        <v>29</v>
      </c>
      <c r="H16" s="49">
        <v>290</v>
      </c>
      <c r="I16" s="49">
        <v>8760</v>
      </c>
      <c r="J16" s="83"/>
      <c r="K16" s="20"/>
    </row>
    <row r="17" spans="1:11" s="17" customFormat="1" ht="14.25">
      <c r="A17" s="86"/>
      <c r="B17" s="89"/>
      <c r="C17" s="18" t="s">
        <v>83</v>
      </c>
      <c r="D17" s="19" t="s">
        <v>81</v>
      </c>
      <c r="E17" s="49">
        <v>15</v>
      </c>
      <c r="F17" s="20">
        <v>35</v>
      </c>
      <c r="G17" s="20" t="s">
        <v>29</v>
      </c>
      <c r="H17" s="49">
        <v>310</v>
      </c>
      <c r="I17" s="49">
        <v>8760</v>
      </c>
      <c r="J17" s="83"/>
      <c r="K17" s="20"/>
    </row>
    <row r="18" spans="1:11" s="17" customFormat="1" ht="14.25">
      <c r="A18" s="86"/>
      <c r="B18" s="90"/>
      <c r="C18" s="21" t="s">
        <v>29</v>
      </c>
      <c r="D18" s="22" t="s">
        <v>84</v>
      </c>
      <c r="E18" s="49">
        <v>110</v>
      </c>
      <c r="F18" s="20">
        <v>33</v>
      </c>
      <c r="G18" s="20" t="s">
        <v>71</v>
      </c>
      <c r="H18" s="49">
        <v>150</v>
      </c>
      <c r="I18" s="49">
        <v>8760</v>
      </c>
      <c r="J18" s="84"/>
      <c r="K18" s="20"/>
    </row>
    <row r="19" spans="1:11" s="17" customFormat="1" ht="14.25">
      <c r="A19" s="87"/>
      <c r="B19" s="23" t="s">
        <v>8</v>
      </c>
      <c r="C19" s="23"/>
      <c r="D19" s="24" t="s">
        <v>8</v>
      </c>
      <c r="E19" s="24"/>
      <c r="F19" s="24"/>
      <c r="G19" s="24"/>
      <c r="H19" s="24"/>
      <c r="I19" s="24"/>
      <c r="J19" s="25"/>
      <c r="K19" s="24"/>
    </row>
    <row r="20" spans="1:11" s="17" customFormat="1" ht="14.25">
      <c r="A20" s="26" t="s">
        <v>69</v>
      </c>
      <c r="B20" s="23"/>
      <c r="C20" s="23"/>
      <c r="D20" s="23"/>
      <c r="E20" s="23"/>
      <c r="F20" s="23"/>
      <c r="G20" s="23"/>
      <c r="H20" s="23"/>
      <c r="I20" s="23"/>
      <c r="J20" s="27">
        <f>SUM(J4:J19)</f>
        <v>376.61867999999998</v>
      </c>
      <c r="K20" s="23"/>
    </row>
    <row r="23" spans="1:11" ht="20.25">
      <c r="A23" s="75" t="s">
        <v>36</v>
      </c>
      <c r="B23" s="75"/>
      <c r="C23" s="75"/>
      <c r="D23" s="75"/>
      <c r="E23" s="75"/>
      <c r="F23" s="75"/>
      <c r="G23" s="75"/>
      <c r="H23" s="75"/>
      <c r="I23" s="75"/>
      <c r="J23" s="75"/>
      <c r="K23" s="75"/>
    </row>
    <row r="24" spans="1:11" s="42" customFormat="1" ht="28.5">
      <c r="A24" s="72" t="s">
        <v>92</v>
      </c>
      <c r="B24" s="73"/>
      <c r="C24" s="41" t="s">
        <v>110</v>
      </c>
      <c r="D24" s="41" t="s">
        <v>9</v>
      </c>
      <c r="E24" s="41" t="s">
        <v>55</v>
      </c>
      <c r="F24" s="41" t="s">
        <v>27</v>
      </c>
      <c r="G24" s="41" t="s">
        <v>37</v>
      </c>
      <c r="H24" s="41" t="s">
        <v>111</v>
      </c>
      <c r="I24" s="41" t="s">
        <v>60</v>
      </c>
      <c r="J24" s="41" t="s">
        <v>45</v>
      </c>
      <c r="K24" s="41" t="s">
        <v>57</v>
      </c>
    </row>
    <row r="25" spans="1:11" s="29" customFormat="1" ht="14.25">
      <c r="A25" s="76" t="s">
        <v>48</v>
      </c>
      <c r="B25" s="43" t="s">
        <v>30</v>
      </c>
      <c r="C25" s="64">
        <v>290</v>
      </c>
      <c r="D25" s="70">
        <v>28</v>
      </c>
      <c r="E25" s="50">
        <v>110</v>
      </c>
      <c r="F25" s="64">
        <v>8760</v>
      </c>
      <c r="G25" s="64">
        <v>1</v>
      </c>
      <c r="H25" s="64">
        <v>0</v>
      </c>
      <c r="I25" s="77"/>
      <c r="J25" s="66">
        <f>C25*(E25-E26)*F25*10^(-6)</f>
        <v>50.808</v>
      </c>
      <c r="K25" s="47"/>
    </row>
    <row r="26" spans="1:11" s="29" customFormat="1" ht="14.25">
      <c r="A26" s="76"/>
      <c r="B26" s="31" t="s">
        <v>87</v>
      </c>
      <c r="C26" s="65"/>
      <c r="D26" s="71"/>
      <c r="E26" s="50">
        <v>90</v>
      </c>
      <c r="F26" s="65"/>
      <c r="G26" s="65"/>
      <c r="H26" s="65"/>
      <c r="I26" s="78"/>
      <c r="J26" s="67"/>
      <c r="K26" s="47"/>
    </row>
    <row r="27" spans="1:11" s="29" customFormat="1" ht="14.25">
      <c r="A27" s="76" t="s">
        <v>109</v>
      </c>
      <c r="B27" s="43" t="s">
        <v>30</v>
      </c>
      <c r="C27" s="64">
        <v>290</v>
      </c>
      <c r="D27" s="70">
        <v>28</v>
      </c>
      <c r="E27" s="50">
        <v>90</v>
      </c>
      <c r="F27" s="64">
        <v>8760</v>
      </c>
      <c r="G27" s="64">
        <v>1</v>
      </c>
      <c r="H27" s="64">
        <v>0</v>
      </c>
      <c r="I27" s="77"/>
      <c r="J27" s="66">
        <f>C27*(E27-E28)*F27*10^(-6)</f>
        <v>25.404</v>
      </c>
      <c r="K27" s="47"/>
    </row>
    <row r="28" spans="1:11" s="29" customFormat="1" ht="14.25">
      <c r="A28" s="76"/>
      <c r="B28" s="31" t="s">
        <v>87</v>
      </c>
      <c r="C28" s="65"/>
      <c r="D28" s="71"/>
      <c r="E28" s="50">
        <v>80</v>
      </c>
      <c r="F28" s="65"/>
      <c r="G28" s="65"/>
      <c r="H28" s="65"/>
      <c r="I28" s="78"/>
      <c r="J28" s="67"/>
      <c r="K28" s="47"/>
    </row>
    <row r="29" spans="1:11" s="29" customFormat="1" ht="14.25">
      <c r="A29" s="76" t="s">
        <v>31</v>
      </c>
      <c r="B29" s="43" t="s">
        <v>30</v>
      </c>
      <c r="C29" s="64">
        <v>290</v>
      </c>
      <c r="D29" s="70">
        <v>28</v>
      </c>
      <c r="E29" s="50">
        <v>80</v>
      </c>
      <c r="F29" s="64">
        <v>8760</v>
      </c>
      <c r="G29" s="64">
        <v>1</v>
      </c>
      <c r="H29" s="64">
        <v>0</v>
      </c>
      <c r="I29" s="77"/>
      <c r="J29" s="66">
        <f>C29*(E29-E30)*F29*10^(-6)</f>
        <v>76.212000000000003</v>
      </c>
      <c r="K29" s="47"/>
    </row>
    <row r="30" spans="1:11" s="29" customFormat="1" ht="14.25">
      <c r="A30" s="76"/>
      <c r="B30" s="31" t="s">
        <v>87</v>
      </c>
      <c r="C30" s="65"/>
      <c r="D30" s="71"/>
      <c r="E30" s="50">
        <v>50</v>
      </c>
      <c r="F30" s="65"/>
      <c r="G30" s="65"/>
      <c r="H30" s="65"/>
      <c r="I30" s="78"/>
      <c r="J30" s="67"/>
      <c r="K30" s="47"/>
    </row>
    <row r="31" spans="1:11" s="29" customFormat="1" ht="14.25">
      <c r="A31" s="79" t="s">
        <v>88</v>
      </c>
      <c r="B31" s="44" t="s">
        <v>30</v>
      </c>
      <c r="C31" s="64">
        <v>290</v>
      </c>
      <c r="D31" s="80">
        <v>28</v>
      </c>
      <c r="E31" s="50"/>
      <c r="F31" s="64">
        <v>8760</v>
      </c>
      <c r="G31" s="64">
        <v>1</v>
      </c>
      <c r="H31" s="64">
        <v>0</v>
      </c>
      <c r="I31" s="64"/>
      <c r="J31" s="66">
        <f>C31*0.005*F31/1000</f>
        <v>12.702</v>
      </c>
      <c r="K31" s="80" t="s">
        <v>73</v>
      </c>
    </row>
    <row r="32" spans="1:11" s="29" customFormat="1" ht="14.25">
      <c r="A32" s="79"/>
      <c r="B32" s="33" t="s">
        <v>87</v>
      </c>
      <c r="C32" s="65"/>
      <c r="D32" s="81"/>
      <c r="E32" s="51"/>
      <c r="F32" s="65"/>
      <c r="G32" s="65"/>
      <c r="H32" s="65"/>
      <c r="I32" s="65"/>
      <c r="J32" s="67"/>
      <c r="K32" s="81"/>
    </row>
    <row r="33" spans="1:11" s="29" customFormat="1" ht="13.5" customHeight="1">
      <c r="A33" s="76" t="s">
        <v>32</v>
      </c>
      <c r="B33" s="43" t="s">
        <v>30</v>
      </c>
      <c r="C33" s="64">
        <v>290</v>
      </c>
      <c r="D33" s="70">
        <v>28</v>
      </c>
      <c r="E33" s="50">
        <v>20</v>
      </c>
      <c r="F33" s="64">
        <v>8760</v>
      </c>
      <c r="G33" s="64">
        <v>0</v>
      </c>
      <c r="H33" s="64">
        <v>0</v>
      </c>
      <c r="I33" s="64"/>
      <c r="J33" s="66">
        <f t="shared" ref="J33" si="0">C33*(E33-E34)*F33*10^(-6)</f>
        <v>25.404</v>
      </c>
      <c r="K33" s="34"/>
    </row>
    <row r="34" spans="1:11" s="29" customFormat="1" ht="13.5" customHeight="1">
      <c r="A34" s="76"/>
      <c r="B34" s="31" t="s">
        <v>87</v>
      </c>
      <c r="C34" s="65"/>
      <c r="D34" s="71"/>
      <c r="E34" s="50">
        <v>10</v>
      </c>
      <c r="F34" s="65"/>
      <c r="G34" s="65"/>
      <c r="H34" s="65"/>
      <c r="I34" s="65"/>
      <c r="J34" s="67"/>
      <c r="K34" s="34"/>
    </row>
    <row r="35" spans="1:11" s="29" customFormat="1" ht="13.5" customHeight="1">
      <c r="A35" s="68" t="s">
        <v>8</v>
      </c>
      <c r="B35" s="43" t="s">
        <v>30</v>
      </c>
      <c r="C35" s="64"/>
      <c r="D35" s="70"/>
      <c r="E35" s="51"/>
      <c r="F35" s="64"/>
      <c r="G35" s="64">
        <v>0</v>
      </c>
      <c r="H35" s="64">
        <v>0</v>
      </c>
      <c r="I35" s="64"/>
      <c r="J35" s="66">
        <f>C35*(E35-E36)*F35*10^(-6)</f>
        <v>0</v>
      </c>
      <c r="K35" s="34"/>
    </row>
    <row r="36" spans="1:11" s="29" customFormat="1" ht="13.5" customHeight="1">
      <c r="A36" s="69"/>
      <c r="B36" s="31" t="s">
        <v>87</v>
      </c>
      <c r="C36" s="65"/>
      <c r="D36" s="71"/>
      <c r="E36" s="51"/>
      <c r="F36" s="65"/>
      <c r="G36" s="65"/>
      <c r="H36" s="65"/>
      <c r="I36" s="65"/>
      <c r="J36" s="67"/>
      <c r="K36" s="34"/>
    </row>
    <row r="37" spans="1:11" s="29" customFormat="1" ht="13.5" customHeight="1">
      <c r="A37" s="68" t="s">
        <v>8</v>
      </c>
      <c r="B37" s="43" t="s">
        <v>30</v>
      </c>
      <c r="C37" s="64"/>
      <c r="D37" s="70"/>
      <c r="E37" s="51"/>
      <c r="F37" s="64"/>
      <c r="G37" s="64">
        <v>0</v>
      </c>
      <c r="H37" s="64">
        <v>0</v>
      </c>
      <c r="I37" s="64"/>
      <c r="J37" s="66">
        <f t="shared" ref="J37" si="1">C37*(E37-E38)*F37*10^(-6)</f>
        <v>0</v>
      </c>
      <c r="K37" s="34"/>
    </row>
    <row r="38" spans="1:11" s="29" customFormat="1" ht="13.5" customHeight="1">
      <c r="A38" s="69"/>
      <c r="B38" s="31" t="s">
        <v>87</v>
      </c>
      <c r="C38" s="65"/>
      <c r="D38" s="71"/>
      <c r="E38" s="51"/>
      <c r="F38" s="65"/>
      <c r="G38" s="65"/>
      <c r="H38" s="65"/>
      <c r="I38" s="65"/>
      <c r="J38" s="67"/>
      <c r="K38" s="34"/>
    </row>
    <row r="39" spans="1:11" s="29" customFormat="1" ht="14.25">
      <c r="A39" s="43" t="s">
        <v>69</v>
      </c>
      <c r="B39" s="31"/>
      <c r="C39" s="47"/>
      <c r="D39" s="47"/>
      <c r="E39" s="31"/>
      <c r="F39" s="47"/>
      <c r="G39" s="47"/>
      <c r="H39" s="47"/>
      <c r="I39" s="47"/>
      <c r="J39" s="46">
        <f>SUM(J25:J38)</f>
        <v>190.53</v>
      </c>
      <c r="K39" s="34"/>
    </row>
    <row r="40" spans="1:11" s="29" customFormat="1" ht="14.25">
      <c r="A40" s="29" t="s">
        <v>74</v>
      </c>
    </row>
    <row r="41" spans="1:11" s="29" customFormat="1" ht="14.25">
      <c r="A41" s="29" t="s">
        <v>58</v>
      </c>
    </row>
    <row r="42" spans="1:11" s="29" customFormat="1" ht="14.25"/>
    <row r="44" spans="1:11" s="29" customFormat="1" ht="38.25" customHeight="1">
      <c r="A44" s="28" t="s">
        <v>63</v>
      </c>
      <c r="B44" s="95" t="s">
        <v>89</v>
      </c>
      <c r="C44" s="96"/>
    </row>
    <row r="45" spans="1:11" s="29" customFormat="1" ht="14.25">
      <c r="A45" s="28" t="s">
        <v>35</v>
      </c>
      <c r="B45" s="94">
        <f>J20</f>
        <v>376.61867999999998</v>
      </c>
      <c r="C45" s="94"/>
    </row>
    <row r="46" spans="1:11" s="29" customFormat="1" ht="14.25">
      <c r="A46" s="28" t="s">
        <v>36</v>
      </c>
      <c r="B46" s="94">
        <f>J39-SUMPRODUCT(G25:G38,H25:H38,J25:J38)</f>
        <v>190.53</v>
      </c>
      <c r="C46" s="94"/>
    </row>
    <row r="47" spans="1:11" s="29" customFormat="1" ht="14.25">
      <c r="A47" s="28" t="s">
        <v>69</v>
      </c>
      <c r="B47" s="94">
        <f>SUM(B45:C46)</f>
        <v>567.14868000000001</v>
      </c>
      <c r="C47" s="94"/>
    </row>
  </sheetData>
  <mergeCells count="73">
    <mergeCell ref="A1:K1"/>
    <mergeCell ref="A2:K2"/>
    <mergeCell ref="A3:A19"/>
    <mergeCell ref="B3:D3"/>
    <mergeCell ref="B4:B8"/>
    <mergeCell ref="J4:J8"/>
    <mergeCell ref="B9:B13"/>
    <mergeCell ref="J9:J13"/>
    <mergeCell ref="B14:B18"/>
    <mergeCell ref="J14:J18"/>
    <mergeCell ref="A23:K23"/>
    <mergeCell ref="A24:B24"/>
    <mergeCell ref="A25:A26"/>
    <mergeCell ref="C25:C26"/>
    <mergeCell ref="D25:D26"/>
    <mergeCell ref="F25:F26"/>
    <mergeCell ref="G25:G26"/>
    <mergeCell ref="H25:H26"/>
    <mergeCell ref="I25:I26"/>
    <mergeCell ref="J25:J26"/>
    <mergeCell ref="I27:I28"/>
    <mergeCell ref="J27:J28"/>
    <mergeCell ref="A29:A30"/>
    <mergeCell ref="C29:C30"/>
    <mergeCell ref="D29:D30"/>
    <mergeCell ref="F29:F30"/>
    <mergeCell ref="G29:G30"/>
    <mergeCell ref="H29:H30"/>
    <mergeCell ref="I29:I30"/>
    <mergeCell ref="J29:J30"/>
    <mergeCell ref="A27:A28"/>
    <mergeCell ref="C27:C28"/>
    <mergeCell ref="D27:D28"/>
    <mergeCell ref="F27:F28"/>
    <mergeCell ref="G27:G28"/>
    <mergeCell ref="H27:H28"/>
    <mergeCell ref="I31:I32"/>
    <mergeCell ref="J31:J32"/>
    <mergeCell ref="K31:K32"/>
    <mergeCell ref="A33:A34"/>
    <mergeCell ref="C33:C34"/>
    <mergeCell ref="D33:D34"/>
    <mergeCell ref="F33:F34"/>
    <mergeCell ref="G33:G34"/>
    <mergeCell ref="H33:H34"/>
    <mergeCell ref="I33:I34"/>
    <mergeCell ref="A31:A32"/>
    <mergeCell ref="C31:C32"/>
    <mergeCell ref="D31:D32"/>
    <mergeCell ref="F31:F32"/>
    <mergeCell ref="G31:G32"/>
    <mergeCell ref="H31:H32"/>
    <mergeCell ref="J33:J34"/>
    <mergeCell ref="A35:A36"/>
    <mergeCell ref="C35:C36"/>
    <mergeCell ref="D35:D36"/>
    <mergeCell ref="F35:F36"/>
    <mergeCell ref="G35:G36"/>
    <mergeCell ref="H35:H36"/>
    <mergeCell ref="I35:I36"/>
    <mergeCell ref="J35:J36"/>
    <mergeCell ref="A37:A38"/>
    <mergeCell ref="C37:C38"/>
    <mergeCell ref="D37:D38"/>
    <mergeCell ref="F37:F38"/>
    <mergeCell ref="G37:G38"/>
    <mergeCell ref="B47:C47"/>
    <mergeCell ref="I37:I38"/>
    <mergeCell ref="J37:J38"/>
    <mergeCell ref="B44:C44"/>
    <mergeCell ref="B45:C45"/>
    <mergeCell ref="B46:C46"/>
    <mergeCell ref="H37:H38"/>
  </mergeCells>
  <phoneticPr fontId="1" type="noConversion"/>
  <dataValidations count="12">
    <dataValidation type="list" allowBlank="1" showInputMessage="1" showErrorMessage="1" prompt="生化池VOCs排放量可参照模型计算法或系数法" sqref="A31:A32">
      <formula1>"均质池,隔油池,气浮池,生化池,澄清池,……"</formula1>
    </dataValidation>
    <dataValidation allowBlank="1" showInputMessage="1" showErrorMessage="1" prompt="可按照实际污水处理流程改变构筑物的名称" sqref="A24:B24"/>
    <dataValidation type="list" allowBlank="1" showInputMessage="1" showErrorMessage="1" sqref="A25:A30 A33:A38">
      <formula1>"均质池,隔油池,气浮池,生化池,澄清池,……"</formula1>
    </dataValidation>
    <dataValidation allowBlank="1" showInputMessage="1" showErrorMessage="1" prompt="如果多个集水区域，可自行插入行" sqref="B19"/>
    <dataValidation allowBlank="1" showInputMessage="1" showErrorMessage="1" prompt="必填项，为此废水处理系统构筑物的废气去向，用于计算废气处理设施的捕集效率" sqref="I25:I38"/>
    <dataValidation allowBlank="1" showInputMessage="1" showErrorMessage="1" prompt="必填项，废气收集处理并定期监测时填“1”，否则为“0”" sqref="H25:H38"/>
    <dataValidation allowBlank="1" showInputMessage="1" showErrorMessage="1" prompt="必填项，如果密闭加盖填“1”，否则填“0”" sqref="G25:G38"/>
    <dataValidation allowBlank="1" showInputMessage="1" showErrorMessage="1" prompt="必填项，为此处理系统构筑物年运行时间" sqref="F25:F38"/>
    <dataValidation allowBlank="1" showInputMessage="1" showErrorMessage="1" prompt="必填项，为此收集支线年运行时间" sqref="I4:I18"/>
    <dataValidation allowBlank="1" showInputMessage="1" showErrorMessage="1" prompt="必填项，为某时间段内VOCs/EVOCs监测浓度的平均值" sqref="H4:H18 E25:E38"/>
    <dataValidation allowBlank="1" showInputMessage="1" showErrorMessage="1" prompt="必填项，流量的计量单位也可是t/h，如未计量，可采用设计值" sqref="E4:E18 C25:C38"/>
    <dataValidation allowBlank="1" showInputMessage="1" showErrorMessage="1" prompt="如果集水区域1内有多条收集支线，可自行插入行" sqref="C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A1:K6"/>
  <sheetViews>
    <sheetView workbookViewId="0">
      <selection activeCell="B12" sqref="B12"/>
    </sheetView>
  </sheetViews>
  <sheetFormatPr defaultRowHeight="13.5"/>
  <cols>
    <col min="1" max="1" width="27.375" customWidth="1"/>
    <col min="2" max="2" width="19.375" customWidth="1"/>
    <col min="3" max="3" width="22.875" customWidth="1"/>
    <col min="4" max="4" width="14.5" customWidth="1"/>
    <col min="5" max="5" width="25.75" customWidth="1"/>
    <col min="6" max="6" width="12.375" customWidth="1"/>
    <col min="7" max="7" width="12.875" customWidth="1"/>
  </cols>
  <sheetData>
    <row r="1" spans="1:11" ht="20.25">
      <c r="A1" s="98" t="s">
        <v>52</v>
      </c>
      <c r="B1" s="98"/>
      <c r="C1" s="98"/>
      <c r="D1" s="98"/>
      <c r="E1" s="98"/>
      <c r="F1" s="6"/>
      <c r="G1" s="6"/>
      <c r="H1" s="6"/>
      <c r="I1" s="6"/>
      <c r="J1" s="6"/>
      <c r="K1" s="6"/>
    </row>
    <row r="2" spans="1:11" s="56" customFormat="1" ht="16.5">
      <c r="A2" s="57" t="s">
        <v>113</v>
      </c>
      <c r="B2" s="57" t="s">
        <v>117</v>
      </c>
      <c r="C2" s="57" t="s">
        <v>118</v>
      </c>
      <c r="D2" s="57" t="s">
        <v>78</v>
      </c>
      <c r="E2" s="57" t="s">
        <v>114</v>
      </c>
    </row>
    <row r="3" spans="1:11" ht="14.25">
      <c r="A3" s="31" t="s">
        <v>115</v>
      </c>
      <c r="B3" s="62">
        <v>0.6</v>
      </c>
      <c r="C3" s="62">
        <v>200</v>
      </c>
      <c r="D3" s="62">
        <v>8760</v>
      </c>
      <c r="E3" s="46">
        <f>B3*C3*D3*10^(-3)</f>
        <v>1051.2</v>
      </c>
    </row>
    <row r="4" spans="1:11" ht="14.25">
      <c r="A4" s="31" t="s">
        <v>120</v>
      </c>
      <c r="B4" s="62">
        <v>5.0000000000000001E-3</v>
      </c>
      <c r="C4" s="62">
        <v>220</v>
      </c>
      <c r="D4" s="62">
        <v>8760</v>
      </c>
      <c r="E4" s="46">
        <f>B4*C4*D4*10^(-3)</f>
        <v>9.636000000000001</v>
      </c>
    </row>
    <row r="5" spans="1:11" ht="14.25">
      <c r="A5" s="63" t="s">
        <v>116</v>
      </c>
      <c r="B5" s="36"/>
      <c r="C5" s="36"/>
      <c r="D5" s="36"/>
      <c r="E5" s="46">
        <f>E3+E4</f>
        <v>1060.836</v>
      </c>
    </row>
    <row r="6" spans="1:11" ht="14.25">
      <c r="A6" s="99" t="s">
        <v>121</v>
      </c>
      <c r="B6" s="99"/>
      <c r="C6" s="99"/>
      <c r="D6" s="99"/>
      <c r="E6" s="99"/>
    </row>
  </sheetData>
  <mergeCells count="2">
    <mergeCell ref="A1:E1"/>
    <mergeCell ref="A6:E6"/>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T31"/>
  <sheetViews>
    <sheetView workbookViewId="0">
      <selection sqref="A1:L1"/>
    </sheetView>
  </sheetViews>
  <sheetFormatPr defaultRowHeight="13.5"/>
  <cols>
    <col min="1" max="1" width="12.875" customWidth="1"/>
    <col min="2" max="2" width="13.875" bestFit="1" customWidth="1"/>
    <col min="3" max="3" width="11.625" bestFit="1" customWidth="1"/>
    <col min="4" max="5" width="10.5" bestFit="1" customWidth="1"/>
    <col min="6" max="7" width="12.375" customWidth="1"/>
    <col min="8" max="8" width="13.5" customWidth="1"/>
    <col min="9" max="9" width="12.875" customWidth="1"/>
    <col min="10" max="10" width="14.5" customWidth="1"/>
    <col min="12" max="12" width="11.5" customWidth="1"/>
  </cols>
  <sheetData>
    <row r="1" spans="1:20" ht="20.25">
      <c r="A1" s="74" t="s">
        <v>125</v>
      </c>
      <c r="B1" s="74"/>
      <c r="C1" s="74"/>
      <c r="D1" s="74"/>
      <c r="E1" s="74"/>
      <c r="F1" s="74"/>
      <c r="G1" s="74"/>
      <c r="H1" s="74"/>
      <c r="I1" s="74"/>
      <c r="J1" s="74"/>
      <c r="K1" s="74"/>
      <c r="L1" s="74"/>
      <c r="M1" s="6"/>
      <c r="N1" s="6"/>
    </row>
    <row r="2" spans="1:20" ht="20.25">
      <c r="A2" s="75" t="s">
        <v>47</v>
      </c>
      <c r="B2" s="75"/>
      <c r="C2" s="75"/>
      <c r="D2" s="75"/>
      <c r="E2" s="75"/>
      <c r="F2" s="75"/>
      <c r="G2" s="75"/>
      <c r="H2" s="75"/>
      <c r="I2" s="75"/>
      <c r="J2" s="75"/>
      <c r="K2" s="75"/>
      <c r="L2" s="75"/>
    </row>
    <row r="3" spans="1:20" ht="14.25">
      <c r="A3" s="111" t="s">
        <v>2</v>
      </c>
      <c r="B3" s="111" t="s">
        <v>66</v>
      </c>
      <c r="C3" s="111" t="s">
        <v>9</v>
      </c>
      <c r="D3" s="111" t="s">
        <v>12</v>
      </c>
      <c r="E3" s="111"/>
      <c r="F3" s="111"/>
      <c r="G3" s="60"/>
      <c r="H3" s="100" t="s">
        <v>13</v>
      </c>
      <c r="I3" s="100" t="s">
        <v>15</v>
      </c>
      <c r="J3" s="100" t="s">
        <v>14</v>
      </c>
      <c r="K3" s="100" t="s">
        <v>25</v>
      </c>
      <c r="L3" s="100" t="s">
        <v>27</v>
      </c>
    </row>
    <row r="4" spans="1:20" ht="14.25">
      <c r="A4" s="111"/>
      <c r="B4" s="111"/>
      <c r="C4" s="111"/>
      <c r="D4" s="4" t="s">
        <v>10</v>
      </c>
      <c r="E4" s="4" t="s">
        <v>11</v>
      </c>
      <c r="F4" s="60" t="s">
        <v>122</v>
      </c>
      <c r="G4" s="60" t="s">
        <v>123</v>
      </c>
      <c r="H4" s="100"/>
      <c r="I4" s="100"/>
      <c r="J4" s="100"/>
      <c r="K4" s="100"/>
      <c r="L4" s="100"/>
    </row>
    <row r="5" spans="1:20" ht="14.25">
      <c r="A5" s="4" t="s">
        <v>5</v>
      </c>
      <c r="B5" s="4"/>
      <c r="C5" s="4"/>
      <c r="D5" s="4"/>
      <c r="E5" s="4"/>
      <c r="F5" s="4"/>
      <c r="G5" s="60"/>
      <c r="H5" s="4"/>
      <c r="I5" s="4"/>
      <c r="J5" s="4"/>
      <c r="K5" s="3"/>
      <c r="L5" s="3"/>
    </row>
    <row r="6" spans="1:20" ht="14.25">
      <c r="A6" s="4" t="s">
        <v>6</v>
      </c>
      <c r="B6" s="4"/>
      <c r="C6" s="4"/>
      <c r="D6" s="4"/>
      <c r="E6" s="4"/>
      <c r="F6" s="4"/>
      <c r="G6" s="60"/>
      <c r="H6" s="4"/>
      <c r="I6" s="4"/>
      <c r="J6" s="4"/>
      <c r="K6" s="3"/>
      <c r="L6" s="3"/>
    </row>
    <row r="7" spans="1:20" ht="14.25">
      <c r="A7" s="4" t="s">
        <v>7</v>
      </c>
      <c r="B7" s="4"/>
      <c r="C7" s="4"/>
      <c r="D7" s="4"/>
      <c r="E7" s="4"/>
      <c r="F7" s="4"/>
      <c r="G7" s="60"/>
      <c r="H7" s="4"/>
      <c r="I7" s="4"/>
      <c r="J7" s="4"/>
      <c r="K7" s="3"/>
      <c r="L7" s="3"/>
    </row>
    <row r="8" spans="1:20" ht="14.25">
      <c r="A8" s="4" t="s">
        <v>8</v>
      </c>
      <c r="B8" s="4"/>
      <c r="C8" s="4"/>
      <c r="D8" s="4"/>
      <c r="E8" s="4"/>
      <c r="F8" s="4"/>
      <c r="G8" s="60"/>
      <c r="H8" s="4"/>
      <c r="I8" s="4"/>
      <c r="J8" s="4"/>
      <c r="K8" s="3"/>
      <c r="L8" s="3"/>
    </row>
    <row r="10" spans="1:20" s="1" customFormat="1" ht="17.25" customHeight="1">
      <c r="A10" s="75" t="s">
        <v>46</v>
      </c>
      <c r="B10" s="75"/>
      <c r="C10" s="75"/>
      <c r="D10" s="75"/>
      <c r="E10" s="75"/>
      <c r="F10" s="75"/>
      <c r="G10" s="75"/>
      <c r="H10" s="75"/>
      <c r="I10" s="75"/>
      <c r="J10" s="75"/>
      <c r="K10" s="75"/>
      <c r="L10" s="75"/>
      <c r="Q10" s="2"/>
      <c r="R10" s="2"/>
      <c r="S10" s="2"/>
      <c r="T10" s="2"/>
    </row>
    <row r="11" spans="1:20" s="1" customFormat="1" ht="15" customHeight="1">
      <c r="A11" s="105" t="s">
        <v>77</v>
      </c>
      <c r="B11" s="106"/>
      <c r="C11" s="101" t="s">
        <v>38</v>
      </c>
      <c r="D11" s="102"/>
      <c r="E11" s="102"/>
      <c r="F11" s="103"/>
      <c r="G11" s="61"/>
      <c r="H11" s="101" t="s">
        <v>39</v>
      </c>
      <c r="I11" s="102"/>
      <c r="J11" s="102"/>
      <c r="K11" s="102"/>
      <c r="L11" s="103"/>
      <c r="Q11" s="2"/>
      <c r="R11" s="2"/>
      <c r="S11" s="2"/>
      <c r="T11" s="2"/>
    </row>
    <row r="12" spans="1:20" s="1" customFormat="1" ht="15" customHeight="1">
      <c r="A12" s="107"/>
      <c r="B12" s="108"/>
      <c r="C12" s="8" t="s">
        <v>16</v>
      </c>
      <c r="D12" s="8" t="s">
        <v>17</v>
      </c>
      <c r="E12" s="8" t="s">
        <v>18</v>
      </c>
      <c r="F12" s="8" t="s">
        <v>19</v>
      </c>
      <c r="G12" s="58" t="s">
        <v>124</v>
      </c>
      <c r="H12" s="70" t="s">
        <v>43</v>
      </c>
      <c r="I12" s="70" t="s">
        <v>20</v>
      </c>
      <c r="J12" s="70" t="s">
        <v>21</v>
      </c>
      <c r="K12" s="70" t="s">
        <v>67</v>
      </c>
      <c r="L12" s="70" t="s">
        <v>37</v>
      </c>
      <c r="Q12" s="2"/>
      <c r="R12" s="2"/>
      <c r="S12" s="2"/>
      <c r="T12" s="2"/>
    </row>
    <row r="13" spans="1:20" s="1" customFormat="1" ht="15" customHeight="1">
      <c r="A13" s="109"/>
      <c r="B13" s="110"/>
      <c r="C13" s="8" t="s">
        <v>68</v>
      </c>
      <c r="D13" s="8" t="s">
        <v>40</v>
      </c>
      <c r="E13" s="8" t="s">
        <v>41</v>
      </c>
      <c r="F13" s="8" t="s">
        <v>41</v>
      </c>
      <c r="G13" s="59" t="s">
        <v>41</v>
      </c>
      <c r="H13" s="71"/>
      <c r="I13" s="71"/>
      <c r="J13" s="71"/>
      <c r="K13" s="71"/>
      <c r="L13" s="71"/>
      <c r="Q13" s="2"/>
      <c r="R13" s="2"/>
      <c r="S13" s="2"/>
      <c r="T13" s="2"/>
    </row>
    <row r="14" spans="1:20" s="1" customFormat="1" ht="15" customHeight="1">
      <c r="A14" s="8" t="s">
        <v>48</v>
      </c>
      <c r="B14" s="8" t="s">
        <v>30</v>
      </c>
      <c r="C14" s="8"/>
      <c r="D14" s="8"/>
      <c r="E14" s="8"/>
      <c r="F14" s="8"/>
      <c r="G14" s="58"/>
      <c r="H14" s="9"/>
      <c r="I14" s="9"/>
      <c r="J14" s="8" t="s">
        <v>42</v>
      </c>
      <c r="K14" s="8" t="s">
        <v>42</v>
      </c>
      <c r="L14" s="11"/>
      <c r="Q14" s="2"/>
      <c r="R14" s="2"/>
      <c r="S14" s="2"/>
      <c r="T14" s="2"/>
    </row>
    <row r="15" spans="1:20" s="1" customFormat="1" ht="15" customHeight="1">
      <c r="A15" s="9" t="s">
        <v>4</v>
      </c>
      <c r="B15" s="8" t="s">
        <v>30</v>
      </c>
      <c r="C15" s="8"/>
      <c r="D15" s="8"/>
      <c r="E15" s="8" t="s">
        <v>42</v>
      </c>
      <c r="F15" s="8" t="s">
        <v>42</v>
      </c>
      <c r="G15" s="58"/>
      <c r="H15" s="9"/>
      <c r="I15" s="9"/>
      <c r="J15" s="70" t="s">
        <v>42</v>
      </c>
      <c r="K15" s="70" t="s">
        <v>42</v>
      </c>
      <c r="L15" s="11"/>
      <c r="Q15" s="2"/>
      <c r="R15" s="2"/>
      <c r="S15" s="2"/>
      <c r="T15" s="2"/>
    </row>
    <row r="16" spans="1:20" s="1" customFormat="1" ht="15" customHeight="1">
      <c r="A16" s="9" t="s">
        <v>31</v>
      </c>
      <c r="B16" s="8" t="s">
        <v>30</v>
      </c>
      <c r="C16" s="8"/>
      <c r="D16" s="8"/>
      <c r="E16" s="8" t="s">
        <v>22</v>
      </c>
      <c r="F16" s="8" t="s">
        <v>22</v>
      </c>
      <c r="G16" s="58"/>
      <c r="H16" s="9"/>
      <c r="I16" s="9"/>
      <c r="J16" s="71"/>
      <c r="K16" s="71"/>
      <c r="L16" s="11"/>
      <c r="Q16" s="2"/>
      <c r="R16" s="2"/>
      <c r="S16" s="2"/>
      <c r="T16" s="2"/>
    </row>
    <row r="17" spans="1:20" s="1" customFormat="1" ht="15" customHeight="1">
      <c r="A17" s="8" t="s">
        <v>49</v>
      </c>
      <c r="B17" s="8" t="s">
        <v>30</v>
      </c>
      <c r="C17" s="8"/>
      <c r="D17" s="8"/>
      <c r="E17" s="8" t="s">
        <v>42</v>
      </c>
      <c r="F17" s="8" t="s">
        <v>42</v>
      </c>
      <c r="G17" s="58"/>
      <c r="H17" s="9"/>
      <c r="I17" s="9"/>
      <c r="J17" s="8"/>
      <c r="K17" s="8"/>
      <c r="L17" s="11"/>
      <c r="Q17" s="2"/>
      <c r="R17" s="2"/>
      <c r="S17" s="2"/>
      <c r="T17" s="2"/>
    </row>
    <row r="18" spans="1:20" s="1" customFormat="1" ht="15" customHeight="1">
      <c r="A18" s="8" t="s">
        <v>50</v>
      </c>
      <c r="B18" s="8" t="s">
        <v>30</v>
      </c>
      <c r="C18" s="8"/>
      <c r="D18" s="8"/>
      <c r="E18" s="8" t="s">
        <v>22</v>
      </c>
      <c r="F18" s="8" t="s">
        <v>22</v>
      </c>
      <c r="G18" s="58"/>
      <c r="H18" s="9"/>
      <c r="I18" s="9"/>
      <c r="J18" s="8" t="s">
        <v>42</v>
      </c>
      <c r="K18" s="8" t="s">
        <v>42</v>
      </c>
      <c r="L18" s="11"/>
      <c r="Q18" s="2"/>
      <c r="R18" s="2"/>
      <c r="S18" s="2"/>
      <c r="T18" s="2"/>
    </row>
    <row r="19" spans="1:20" s="1" customFormat="1" ht="15" customHeight="1">
      <c r="A19" s="8" t="s">
        <v>8</v>
      </c>
      <c r="B19" s="8" t="s">
        <v>1</v>
      </c>
      <c r="C19" s="8"/>
      <c r="D19" s="8"/>
      <c r="E19" s="8" t="s">
        <v>22</v>
      </c>
      <c r="F19" s="8" t="s">
        <v>22</v>
      </c>
      <c r="G19" s="59"/>
      <c r="H19" s="8"/>
      <c r="I19" s="8"/>
      <c r="J19" s="8" t="s">
        <v>22</v>
      </c>
      <c r="K19" s="8" t="s">
        <v>22</v>
      </c>
      <c r="L19" s="11"/>
      <c r="Q19" s="2"/>
      <c r="R19" s="2"/>
      <c r="S19" s="2"/>
      <c r="T19" s="2"/>
    </row>
    <row r="20" spans="1:20" s="1" customFormat="1" ht="15" customHeight="1">
      <c r="A20" s="70" t="s">
        <v>23</v>
      </c>
      <c r="B20" s="70"/>
      <c r="C20" s="70"/>
      <c r="D20" s="70"/>
      <c r="E20" s="70"/>
      <c r="F20" s="70"/>
      <c r="G20" s="70"/>
      <c r="H20" s="70"/>
      <c r="I20" s="70"/>
      <c r="J20" s="70"/>
      <c r="K20" s="70"/>
      <c r="L20" s="11"/>
      <c r="Q20" s="2"/>
      <c r="R20" s="2"/>
      <c r="S20" s="2"/>
      <c r="T20" s="2"/>
    </row>
    <row r="21" spans="1:20" s="1" customFormat="1" ht="15" customHeight="1">
      <c r="A21" s="8" t="s">
        <v>0</v>
      </c>
      <c r="B21" s="8">
        <v>1</v>
      </c>
      <c r="C21" s="8">
        <v>2</v>
      </c>
      <c r="D21" s="8">
        <v>3</v>
      </c>
      <c r="E21" s="8">
        <v>4</v>
      </c>
      <c r="F21" s="8">
        <v>5</v>
      </c>
      <c r="G21" s="8">
        <v>6</v>
      </c>
      <c r="H21" s="8">
        <v>7</v>
      </c>
      <c r="I21" s="8">
        <v>8</v>
      </c>
      <c r="J21" s="8">
        <v>9</v>
      </c>
      <c r="K21" s="59">
        <v>10</v>
      </c>
      <c r="L21" s="12" t="s">
        <v>44</v>
      </c>
      <c r="Q21" s="2"/>
      <c r="R21" s="2"/>
      <c r="S21" s="2"/>
      <c r="T21" s="2"/>
    </row>
    <row r="22" spans="1:20" s="1" customFormat="1" ht="15" customHeight="1">
      <c r="A22" s="8" t="s">
        <v>3</v>
      </c>
      <c r="B22" s="8"/>
      <c r="C22" s="8"/>
      <c r="D22" s="8"/>
      <c r="E22" s="8"/>
      <c r="F22" s="8"/>
      <c r="G22" s="59"/>
      <c r="H22" s="8"/>
      <c r="I22" s="8"/>
      <c r="J22" s="8"/>
      <c r="K22" s="8"/>
      <c r="L22" s="12"/>
      <c r="Q22" s="2"/>
      <c r="R22" s="2"/>
      <c r="S22" s="2"/>
      <c r="T22" s="2"/>
    </row>
    <row r="23" spans="1:20" ht="15" customHeight="1">
      <c r="A23" s="12" t="s">
        <v>24</v>
      </c>
      <c r="B23" s="8"/>
      <c r="C23" s="8"/>
      <c r="D23" s="8"/>
      <c r="E23" s="8"/>
      <c r="F23" s="8"/>
      <c r="G23" s="59"/>
      <c r="H23" s="8"/>
      <c r="I23" s="8"/>
      <c r="J23" s="8"/>
      <c r="K23" s="8"/>
      <c r="L23" s="13"/>
    </row>
    <row r="24" spans="1:20" ht="15" customHeight="1">
      <c r="A24" t="s">
        <v>119</v>
      </c>
      <c r="B24" s="10"/>
      <c r="C24" s="10"/>
      <c r="D24" s="10"/>
      <c r="E24" s="10"/>
      <c r="F24" s="10"/>
      <c r="G24" s="10"/>
      <c r="H24" s="10"/>
      <c r="I24" s="10"/>
      <c r="J24" s="10"/>
      <c r="K24" s="10"/>
      <c r="L24" s="16"/>
    </row>
    <row r="25" spans="1:20" ht="15" customHeight="1">
      <c r="A25" s="104" t="s">
        <v>51</v>
      </c>
      <c r="B25" s="104"/>
      <c r="C25" s="104"/>
      <c r="D25" s="104"/>
      <c r="E25" s="104"/>
      <c r="F25" s="104"/>
      <c r="G25" s="104"/>
      <c r="H25" s="104"/>
      <c r="I25" s="104"/>
      <c r="J25" s="104"/>
      <c r="K25" s="104"/>
      <c r="L25" s="104"/>
    </row>
    <row r="30" spans="1:20">
      <c r="E30" s="70"/>
    </row>
    <row r="31" spans="1:20">
      <c r="E31" s="71"/>
    </row>
  </sheetData>
  <mergeCells count="25">
    <mergeCell ref="A2:L2"/>
    <mergeCell ref="A25:L25"/>
    <mergeCell ref="A1:L1"/>
    <mergeCell ref="A11:B13"/>
    <mergeCell ref="H12:H13"/>
    <mergeCell ref="I12:I13"/>
    <mergeCell ref="J12:J13"/>
    <mergeCell ref="K12:K13"/>
    <mergeCell ref="K3:K4"/>
    <mergeCell ref="L3:L4"/>
    <mergeCell ref="A3:A4"/>
    <mergeCell ref="B3:B4"/>
    <mergeCell ref="C3:C4"/>
    <mergeCell ref="D3:F3"/>
    <mergeCell ref="H3:H4"/>
    <mergeCell ref="I3:I4"/>
    <mergeCell ref="J3:J4"/>
    <mergeCell ref="A10:L10"/>
    <mergeCell ref="E30:E31"/>
    <mergeCell ref="A20:K20"/>
    <mergeCell ref="L12:L13"/>
    <mergeCell ref="H11:L11"/>
    <mergeCell ref="C11:F11"/>
    <mergeCell ref="J15:J16"/>
    <mergeCell ref="K15:K16"/>
  </mergeCells>
  <phoneticPr fontId="1" type="noConversion"/>
  <dataValidations count="1">
    <dataValidation allowBlank="1" showInputMessage="1" showErrorMessage="1" prompt="可按照实际污水处理流程改变构筑物的名称" sqref="A11:B13"/>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使用说明</vt:lpstr>
      <vt:lpstr>表1-实测法</vt:lpstr>
      <vt:lpstr>表2-物料衡算法</vt:lpstr>
      <vt:lpstr>表3-排放系数法</vt:lpstr>
      <vt:lpstr>表4-模型计算法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hanjianhua</dc:creator>
  <cp:lastModifiedBy>THINK</cp:lastModifiedBy>
  <cp:lastPrinted>2014-12-17T00:44:10Z</cp:lastPrinted>
  <dcterms:created xsi:type="dcterms:W3CDTF">2014-10-14T13:54:43Z</dcterms:created>
  <dcterms:modified xsi:type="dcterms:W3CDTF">2015-10-12T01:58:13Z</dcterms:modified>
</cp:coreProperties>
</file>