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MSF" sheetId="3" r:id="rId1"/>
    <sheet name="Calculation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<sst xmlns="http://schemas.openxmlformats.org/spreadsheetml/2006/main" count="150" uniqueCount="47">
  <si>
    <t>If you use this file, please refer to the following papers:</t>
  </si>
  <si>
    <t>1. A. Yankin, H.A. Murtaza, A. Ospanov, G. Zharkynbekova, D. Yuldasheva, A. Perveen, D. Talamona, "Comprehensive analysis of ultrasonically atomized 316L stainless steel powder using adjusted additive manufacturing suitability factor," Powder Technology, vol. 444, 2024, p. 120004. https://doi.org/10.1016/j.powtec.2024.120004</t>
  </si>
  <si>
    <t>2. [Add reference here]</t>
  </si>
  <si>
    <t>Samples</t>
  </si>
  <si>
    <t>CI</t>
  </si>
  <si>
    <t>PD</t>
  </si>
  <si>
    <t>AE</t>
  </si>
  <si>
    <t>c</t>
  </si>
  <si>
    <t>BF</t>
  </si>
  <si>
    <t>SE</t>
  </si>
  <si>
    <t>CBD</t>
  </si>
  <si>
    <t>Your results:</t>
  </si>
  <si>
    <t>Powder_1</t>
  </si>
  <si>
    <t>Powder_2</t>
  </si>
  <si>
    <t>Powder_3</t>
  </si>
  <si>
    <t>Replace these values with your data!</t>
  </si>
  <si>
    <t>Description:</t>
  </si>
  <si>
    <t>BFE: Basic Flow Energy</t>
  </si>
  <si>
    <t>CBD: Conditioned Bulk Density</t>
  </si>
  <si>
    <t>SE: Specific Energy</t>
  </si>
  <si>
    <t>AE: Aeration Energy</t>
  </si>
  <si>
    <t>CI: Compressibility Index</t>
  </si>
  <si>
    <t>PD: Pressure Drop</t>
  </si>
  <si>
    <t>c: Cohesion coefficient</t>
  </si>
  <si>
    <t>1st step: 1/CBD</t>
  </si>
  <si>
    <t>Mean</t>
  </si>
  <si>
    <t>US atom</t>
  </si>
  <si>
    <t>CHP</t>
  </si>
  <si>
    <t>RUP</t>
  </si>
  <si>
    <t>StDiv</t>
  </si>
  <si>
    <t>2nd step: normalization</t>
  </si>
  <si>
    <t>3rd step: calculating LOG values</t>
  </si>
  <si>
    <r>
      <rPr>
        <sz val="11"/>
        <color theme="1"/>
        <rFont val="Calibri"/>
        <charset val="134"/>
        <scheme val="minor"/>
      </rPr>
      <t>CI</t>
    </r>
    <r>
      <rPr>
        <sz val="9"/>
        <color theme="1"/>
        <rFont val="Calibri"/>
        <charset val="134"/>
        <scheme val="minor"/>
      </rPr>
      <t>norm</t>
    </r>
  </si>
  <si>
    <r>
      <rPr>
        <sz val="11"/>
        <color theme="1"/>
        <rFont val="Calibri"/>
        <charset val="134"/>
        <scheme val="minor"/>
      </rPr>
      <t>PD</t>
    </r>
    <r>
      <rPr>
        <sz val="9"/>
        <color theme="1"/>
        <rFont val="Calibri"/>
        <charset val="134"/>
        <scheme val="minor"/>
      </rPr>
      <t>norm</t>
    </r>
  </si>
  <si>
    <r>
      <rPr>
        <sz val="11"/>
        <color theme="1"/>
        <rFont val="Calibri"/>
        <charset val="134"/>
        <scheme val="minor"/>
      </rPr>
      <t>AE</t>
    </r>
    <r>
      <rPr>
        <sz val="9"/>
        <color theme="1"/>
        <rFont val="Calibri"/>
        <charset val="134"/>
        <scheme val="minor"/>
      </rPr>
      <t>norm</t>
    </r>
  </si>
  <si>
    <r>
      <rPr>
        <sz val="11"/>
        <color theme="1"/>
        <rFont val="Calibri"/>
        <charset val="134"/>
        <scheme val="minor"/>
      </rPr>
      <t>c</t>
    </r>
    <r>
      <rPr>
        <sz val="9"/>
        <color theme="1"/>
        <rFont val="Calibri"/>
        <charset val="134"/>
        <scheme val="minor"/>
      </rPr>
      <t>norm</t>
    </r>
  </si>
  <si>
    <r>
      <rPr>
        <sz val="11"/>
        <color theme="1"/>
        <rFont val="Calibri"/>
        <charset val="134"/>
        <scheme val="minor"/>
      </rPr>
      <t>BF</t>
    </r>
    <r>
      <rPr>
        <sz val="9"/>
        <color theme="1"/>
        <rFont val="Calibri"/>
        <charset val="134"/>
        <scheme val="minor"/>
      </rPr>
      <t>norm</t>
    </r>
  </si>
  <si>
    <r>
      <rPr>
        <sz val="11"/>
        <color theme="1"/>
        <rFont val="Calibri"/>
        <charset val="134"/>
        <scheme val="minor"/>
      </rPr>
      <t>SE</t>
    </r>
    <r>
      <rPr>
        <sz val="9"/>
        <color theme="1"/>
        <rFont val="Calibri"/>
        <charset val="134"/>
        <scheme val="minor"/>
      </rPr>
      <t>norm</t>
    </r>
  </si>
  <si>
    <r>
      <rPr>
        <sz val="11"/>
        <color theme="1"/>
        <rFont val="Calibri"/>
        <charset val="134"/>
        <scheme val="minor"/>
      </rPr>
      <t>1/CBD</t>
    </r>
    <r>
      <rPr>
        <sz val="9"/>
        <color theme="1"/>
        <rFont val="Calibri"/>
        <charset val="134"/>
        <scheme val="minor"/>
      </rPr>
      <t>norm</t>
    </r>
  </si>
  <si>
    <t>log</t>
  </si>
  <si>
    <t>max val</t>
  </si>
  <si>
    <t>4th step: calculating averages and standard deviations</t>
  </si>
  <si>
    <t>5th step: multiplication on weighting factors</t>
  </si>
  <si>
    <t>StDiv^2</t>
  </si>
  <si>
    <t>weights</t>
  </si>
  <si>
    <t>6th step: AMS calculation (average and standard deviation)</t>
  </si>
  <si>
    <t>10^mean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</si>
</sst>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0"/>
    </font>
    <font>
      <b/>
      <sz val="11"/>
      <color theme="1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C00000"/>
      <name val="Calibri"/>
      <charset val="0"/>
    </font>
    <font>
      <sz val="11"/>
      <color rgb="FFC00000"/>
      <name val="Calibri"/>
      <charset val="134"/>
      <scheme val="minor"/>
    </font>
    <font>
      <sz val="11"/>
      <color rgb="FFC0000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/>
    <xf numFmtId="2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1" fillId="0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2" borderId="0" xfId="0" applyFill="1"/>
    <xf numFmtId="0" fontId="6" fillId="2" borderId="0" xfId="0" applyFont="1" applyFill="1"/>
    <xf numFmtId="0" fontId="1" fillId="0" borderId="1" xfId="0" applyFont="1" applyFill="1" applyBorder="1" applyAlignment="1"/>
    <xf numFmtId="2" fontId="1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/>
    <xf numFmtId="0" fontId="7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/>
    <xf numFmtId="0" fontId="8" fillId="0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" xfId="0" applyFont="1" applyBorder="1"/>
    <xf numFmtId="0" fontId="0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382937780629"/>
          <c:y val="0.0585530198559959"/>
          <c:w val="0.79012187299551"/>
          <c:h val="0.7796420047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AMSF!$K$7:$K$9</c:f>
              <c:strCache>
                <c:ptCount val="1"/>
                <c:pt idx="0">
                  <c:v>Powder_1 Powder_2 Powder_3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AMSF!$M$7:$M$9</c:f>
                <c:numCache>
                  <c:formatCode>General</c:formatCode>
                  <c:ptCount val="3"/>
                  <c:pt idx="0">
                    <c:v>0.00661226901846134</c:v>
                  </c:pt>
                  <c:pt idx="1">
                    <c:v>0.00789998823125012</c:v>
                  </c:pt>
                  <c:pt idx="2">
                    <c:v>0.00784960326990258</c:v>
                  </c:pt>
                </c:numCache>
              </c:numRef>
            </c:plus>
            <c:minus>
              <c:numRef>
                <c:f>AMSF!$M$7:$M$9</c:f>
                <c:numCache>
                  <c:formatCode>General</c:formatCode>
                  <c:ptCount val="3"/>
                  <c:pt idx="0">
                    <c:v>0.00661226901846134</c:v>
                  </c:pt>
                  <c:pt idx="1">
                    <c:v>0.00789998823125012</c:v>
                  </c:pt>
                  <c:pt idx="2">
                    <c:v>0.00784960326990258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Calculations!$A$39:$A$41</c:f>
              <c:strCache>
                <c:ptCount val="3"/>
                <c:pt idx="0" c:formatCode="0.00">
                  <c:v>Powder_1</c:v>
                </c:pt>
                <c:pt idx="1" c:formatCode="0.00">
                  <c:v>Powder_2</c:v>
                </c:pt>
                <c:pt idx="2" c:formatCode="0.00">
                  <c:v>Powder_3</c:v>
                </c:pt>
              </c:strCache>
            </c:strRef>
          </c:cat>
          <c:val>
            <c:numRef>
              <c:f>AMSF!$L$7:$L$9</c:f>
              <c:numCache>
                <c:formatCode>General</c:formatCode>
                <c:ptCount val="3"/>
                <c:pt idx="0">
                  <c:v>-0.0830583128058073</c:v>
                </c:pt>
                <c:pt idx="1">
                  <c:v>-0.0453716609581241</c:v>
                </c:pt>
                <c:pt idx="2">
                  <c:v>-0.0884746567105884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19031947"/>
        <c:axId val="596329688"/>
      </c:barChart>
      <c:catAx>
        <c:axId val="319031947"/>
        <c:scaling>
          <c:orientation val="minMax"/>
          <c:max val="3.5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6329688"/>
        <c:crosses val="max"/>
        <c:auto val="1"/>
        <c:lblAlgn val="ctr"/>
        <c:lblOffset val="100"/>
        <c:noMultiLvlLbl val="0"/>
      </c:catAx>
      <c:valAx>
        <c:axId val="596329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/>
                  <a:t>AMSF</a:t>
                </a:r>
                <a:endParaRPr lang="ru-RU" altLang="en-US" sz="1200"/>
              </a:p>
            </c:rich>
          </c:tx>
          <c:layout>
            <c:manualLayout>
              <c:xMode val="edge"/>
              <c:yMode val="edge"/>
              <c:x val="0.00481077613855035"/>
              <c:y val="0.3680166170092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19031947"/>
        <c:crosses val="autoZero"/>
        <c:crossBetween val="between"/>
      </c:valAx>
      <c:spPr>
        <a:noFill/>
        <a:ln w="12700" cmpd="sng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594360</xdr:colOff>
      <xdr:row>9</xdr:row>
      <xdr:rowOff>15240</xdr:rowOff>
    </xdr:from>
    <xdr:to>
      <xdr:col>14</xdr:col>
      <xdr:colOff>607060</xdr:colOff>
      <xdr:row>23</xdr:row>
      <xdr:rowOff>115570</xdr:rowOff>
    </xdr:to>
    <xdr:graphicFrame>
      <xdr:nvGraphicFramePr>
        <xdr:cNvPr id="2" name="Chart 1"/>
        <xdr:cNvGraphicFramePr/>
      </xdr:nvGraphicFramePr>
      <xdr:xfrm>
        <a:off x="5227320" y="1661160"/>
        <a:ext cx="3959860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2\Projects\NazUn\Isaac\Project\Dataset\MasterSiz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"/>
      <sheetName val="MS(Hus)"/>
      <sheetName val="Shape"/>
      <sheetName val="PSD"/>
      <sheetName val="EDS"/>
      <sheetName val="Prod_2"/>
      <sheetName val="MS"/>
      <sheetName val="2"/>
      <sheetName val="0"/>
      <sheetName val="AoR"/>
      <sheetName val="Phis"/>
      <sheetName val="Phis (2)"/>
      <sheetName val="PhDiag"/>
      <sheetName val="Rheol"/>
      <sheetName val="Rheol (2)"/>
      <sheetName val="Rheol (3)"/>
      <sheetName val="ANOVA Rheol"/>
      <sheetName val="ANOVA AMS"/>
      <sheetName val="CoV_Rh"/>
      <sheetName val="CoV"/>
      <sheetName val="Radar"/>
      <sheetName val="Rad_2"/>
      <sheetName val="4"/>
      <sheetName val="Ch"/>
      <sheetName val="Ru"/>
      <sheetName val="3"/>
      <sheetName val="Corr"/>
      <sheetName val="Journals"/>
      <sheetName val="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H5" t="str">
            <v>US atom</v>
          </cell>
        </row>
        <row r="6">
          <cell r="H6" t="str">
            <v>CHP</v>
          </cell>
        </row>
        <row r="7">
          <cell r="H7" t="str">
            <v>RUP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workbookViewId="0">
      <selection activeCell="G20" sqref="G20"/>
    </sheetView>
  </sheetViews>
  <sheetFormatPr defaultColWidth="8.88888888888889" defaultRowHeight="14.4"/>
  <cols>
    <col min="1" max="1" width="10" customWidth="1"/>
    <col min="2" max="8" width="8.22222222222222" customWidth="1"/>
    <col min="11" max="11" width="9.77777777777778" customWidth="1"/>
    <col min="12" max="15" width="10" customWidth="1"/>
  </cols>
  <sheetData>
    <row r="1" s="15" customFormat="1" spans="1:1">
      <c r="A1" s="16" t="s">
        <v>0</v>
      </c>
    </row>
    <row r="2" s="15" customFormat="1" spans="1:1">
      <c r="A2" s="16" t="s">
        <v>1</v>
      </c>
    </row>
    <row r="3" s="15" customFormat="1" spans="1:1">
      <c r="A3" s="16" t="s">
        <v>2</v>
      </c>
    </row>
    <row r="5" spans="1:11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K5" s="27" t="s">
        <v>11</v>
      </c>
    </row>
    <row r="6" spans="1:14">
      <c r="A6" s="18" t="s">
        <v>12</v>
      </c>
      <c r="B6" s="19">
        <v>3.7</v>
      </c>
      <c r="C6" s="20">
        <v>5.6</v>
      </c>
      <c r="D6" s="20">
        <v>6</v>
      </c>
      <c r="E6" s="20">
        <v>0.11</v>
      </c>
      <c r="F6" s="20">
        <v>413</v>
      </c>
      <c r="G6" s="20">
        <v>1.4</v>
      </c>
      <c r="H6" s="21">
        <v>4.4</v>
      </c>
      <c r="K6" s="28"/>
      <c r="L6" s="29" t="str">
        <f>Calculations!B38</f>
        <v>Mean</v>
      </c>
      <c r="M6" s="29" t="str">
        <f>Calculations!C38</f>
        <v>StDiv</v>
      </c>
      <c r="N6" s="29" t="str">
        <f>Calculations!E38</f>
        <v>10^mean</v>
      </c>
    </row>
    <row r="7" spans="1:14">
      <c r="A7" s="18" t="s">
        <v>12</v>
      </c>
      <c r="B7" s="19">
        <v>3.5</v>
      </c>
      <c r="C7" s="20">
        <v>5.5</v>
      </c>
      <c r="D7" s="20">
        <v>9.7</v>
      </c>
      <c r="E7" s="20">
        <v>0.21</v>
      </c>
      <c r="F7" s="20">
        <v>425</v>
      </c>
      <c r="G7" s="20">
        <v>1.3</v>
      </c>
      <c r="H7" s="21">
        <v>4.3</v>
      </c>
      <c r="K7" s="29" t="str">
        <f>Calculations!A39</f>
        <v>Powder_1</v>
      </c>
      <c r="L7" s="28">
        <f>Calculations!B39</f>
        <v>-0.0830583128058073</v>
      </c>
      <c r="M7" s="28">
        <f>Calculations!C39</f>
        <v>0.00661226901846134</v>
      </c>
      <c r="N7" s="28">
        <f>Calculations!E39</f>
        <v>0.825927044744417</v>
      </c>
    </row>
    <row r="8" spans="1:14">
      <c r="A8" s="18" t="s">
        <v>12</v>
      </c>
      <c r="B8" s="19">
        <v>3.6</v>
      </c>
      <c r="C8" s="20">
        <v>5.7</v>
      </c>
      <c r="D8" s="20">
        <v>6.9</v>
      </c>
      <c r="E8" s="20">
        <v>0.1</v>
      </c>
      <c r="F8" s="20">
        <v>471</v>
      </c>
      <c r="G8" s="20">
        <v>1.4</v>
      </c>
      <c r="H8" s="21">
        <v>4.4</v>
      </c>
      <c r="K8" s="29" t="str">
        <f>Calculations!A40</f>
        <v>Powder_2</v>
      </c>
      <c r="L8" s="28">
        <f>Calculations!B40</f>
        <v>-0.0453716609581241</v>
      </c>
      <c r="M8" s="28">
        <f>Calculations!C40</f>
        <v>0.00789998823125012</v>
      </c>
      <c r="N8" s="28">
        <f>Calculations!E40</f>
        <v>0.900799920216287</v>
      </c>
    </row>
    <row r="9" spans="1:14">
      <c r="A9" s="22" t="s">
        <v>13</v>
      </c>
      <c r="B9" s="20">
        <v>2.1</v>
      </c>
      <c r="C9" s="19">
        <v>6</v>
      </c>
      <c r="D9" s="20">
        <v>8.5</v>
      </c>
      <c r="E9" s="20">
        <v>0.18</v>
      </c>
      <c r="F9" s="20">
        <v>628</v>
      </c>
      <c r="G9" s="20">
        <v>2.2</v>
      </c>
      <c r="H9" s="23">
        <v>4.1</v>
      </c>
      <c r="K9" s="29" t="str">
        <f>Calculations!A41</f>
        <v>Powder_3</v>
      </c>
      <c r="L9" s="28">
        <f>Calculations!B41</f>
        <v>-0.0884746567105884</v>
      </c>
      <c r="M9" s="28">
        <f>Calculations!C41</f>
        <v>0.00784960326990258</v>
      </c>
      <c r="N9" s="28">
        <f>Calculations!E41</f>
        <v>0.815690385422001</v>
      </c>
    </row>
    <row r="10" spans="1:8">
      <c r="A10" s="22" t="s">
        <v>13</v>
      </c>
      <c r="B10" s="20">
        <v>2.2</v>
      </c>
      <c r="C10" s="19">
        <v>5.8</v>
      </c>
      <c r="D10" s="20">
        <v>7.1</v>
      </c>
      <c r="E10" s="20">
        <v>0.23</v>
      </c>
      <c r="F10" s="20">
        <v>645</v>
      </c>
      <c r="G10" s="20">
        <v>2.1</v>
      </c>
      <c r="H10" s="23">
        <v>4</v>
      </c>
    </row>
    <row r="11" spans="1:8">
      <c r="A11" s="22" t="s">
        <v>13</v>
      </c>
      <c r="B11" s="20">
        <v>1.8</v>
      </c>
      <c r="C11" s="19">
        <v>5.5</v>
      </c>
      <c r="D11" s="20">
        <v>12.4</v>
      </c>
      <c r="E11" s="20">
        <v>0.1</v>
      </c>
      <c r="F11" s="20">
        <v>663</v>
      </c>
      <c r="G11" s="20">
        <v>2</v>
      </c>
      <c r="H11" s="23">
        <v>4</v>
      </c>
    </row>
    <row r="12" spans="1:8">
      <c r="A12" s="18" t="s">
        <v>14</v>
      </c>
      <c r="B12" s="20">
        <v>2.2</v>
      </c>
      <c r="C12" s="20">
        <v>3.3</v>
      </c>
      <c r="D12" s="20">
        <v>11.8</v>
      </c>
      <c r="E12" s="20">
        <v>0.13</v>
      </c>
      <c r="F12" s="20">
        <v>403</v>
      </c>
      <c r="G12" s="20">
        <v>1.7</v>
      </c>
      <c r="H12" s="24">
        <v>4.1</v>
      </c>
    </row>
    <row r="13" spans="1:8">
      <c r="A13" s="18" t="s">
        <v>14</v>
      </c>
      <c r="B13" s="20">
        <v>2.3</v>
      </c>
      <c r="C13" s="20">
        <v>3.2</v>
      </c>
      <c r="D13" s="20">
        <v>10.1</v>
      </c>
      <c r="E13" s="20">
        <v>0.19</v>
      </c>
      <c r="F13" s="20">
        <v>459</v>
      </c>
      <c r="G13" s="20">
        <v>1.9</v>
      </c>
      <c r="H13" s="23">
        <v>4</v>
      </c>
    </row>
    <row r="14" spans="1:8">
      <c r="A14" s="18" t="s">
        <v>14</v>
      </c>
      <c r="B14" s="20">
        <v>2.2</v>
      </c>
      <c r="C14" s="20">
        <v>3.1</v>
      </c>
      <c r="D14" s="20">
        <v>12.7</v>
      </c>
      <c r="E14" s="20">
        <v>0.16</v>
      </c>
      <c r="F14" s="20">
        <v>461</v>
      </c>
      <c r="G14" s="20">
        <v>1.8</v>
      </c>
      <c r="H14" s="23">
        <v>3.9</v>
      </c>
    </row>
    <row r="15" spans="1:1">
      <c r="A15" s="25" t="s">
        <v>15</v>
      </c>
    </row>
    <row r="17" spans="1:1">
      <c r="A17" s="26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3"/>
  <sheetViews>
    <sheetView zoomScale="80" zoomScaleNormal="80" workbookViewId="0">
      <selection activeCell="J41" sqref="J41"/>
    </sheetView>
  </sheetViews>
  <sheetFormatPr defaultColWidth="8.88888888888889" defaultRowHeight="14.4"/>
  <cols>
    <col min="1" max="1" width="9.86111111111111" style="1" customWidth="1"/>
    <col min="2" max="2" width="10.1388888888889" style="1" customWidth="1"/>
    <col min="3" max="9" width="8.75" style="1" customWidth="1"/>
    <col min="10" max="10" width="9.58333333333333" style="1" customWidth="1"/>
    <col min="11" max="27" width="8.75" style="1" customWidth="1"/>
    <col min="28" max="36" width="7.63888888888889" style="1" customWidth="1"/>
    <col min="37" max="37" width="8.88888888888889" style="1"/>
    <col min="38" max="38" width="8.75" style="1" customWidth="1"/>
    <col min="39" max="45" width="9.30555555555556" style="1" customWidth="1"/>
    <col min="46" max="16384" width="8.88888888888889" style="1"/>
  </cols>
  <sheetData>
    <row r="1" spans="1:39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J1" s="5" t="s">
        <v>24</v>
      </c>
      <c r="AM1" s="1" t="s">
        <v>25</v>
      </c>
    </row>
    <row r="2" spans="1:45">
      <c r="A2" s="3" t="s">
        <v>12</v>
      </c>
      <c r="B2" s="4">
        <f>AMSF!B6</f>
        <v>3.7</v>
      </c>
      <c r="C2" s="4">
        <f>AMSF!C6</f>
        <v>5.6</v>
      </c>
      <c r="D2" s="4">
        <f>AMSF!D6</f>
        <v>6</v>
      </c>
      <c r="E2" s="4">
        <f>AMSF!E6</f>
        <v>0.11</v>
      </c>
      <c r="F2" s="4">
        <f>AMSF!F6</f>
        <v>413</v>
      </c>
      <c r="G2" s="4">
        <f>AMSF!G6</f>
        <v>1.4</v>
      </c>
      <c r="H2" s="4">
        <f>AMSF!H6</f>
        <v>4.4</v>
      </c>
      <c r="J2" s="9">
        <f t="shared" ref="J2:J10" si="0">1/H2</f>
        <v>0.227272727272727</v>
      </c>
      <c r="AL2" s="2" t="s">
        <v>3</v>
      </c>
      <c r="AM2" s="2" t="s">
        <v>4</v>
      </c>
      <c r="AN2" s="2" t="s">
        <v>5</v>
      </c>
      <c r="AO2" s="2" t="s">
        <v>6</v>
      </c>
      <c r="AP2" s="2" t="s">
        <v>7</v>
      </c>
      <c r="AQ2" s="2" t="s">
        <v>8</v>
      </c>
      <c r="AR2" s="2" t="s">
        <v>9</v>
      </c>
      <c r="AS2" s="2" t="s">
        <v>10</v>
      </c>
    </row>
    <row r="3" spans="1:45">
      <c r="A3" s="3" t="s">
        <v>12</v>
      </c>
      <c r="B3" s="4">
        <f>AMSF!B7</f>
        <v>3.5</v>
      </c>
      <c r="C3" s="4">
        <f>AMSF!C7</f>
        <v>5.5</v>
      </c>
      <c r="D3" s="4">
        <f>AMSF!D7</f>
        <v>9.7</v>
      </c>
      <c r="E3" s="4">
        <f>AMSF!E7</f>
        <v>0.21</v>
      </c>
      <c r="F3" s="4">
        <f>AMSF!F7</f>
        <v>425</v>
      </c>
      <c r="G3" s="4">
        <f>AMSF!G7</f>
        <v>1.3</v>
      </c>
      <c r="H3" s="4">
        <f>AMSF!H7</f>
        <v>4.3</v>
      </c>
      <c r="J3" s="9">
        <f t="shared" si="0"/>
        <v>0.232558139534884</v>
      </c>
      <c r="U3" s="2"/>
      <c r="V3" s="2"/>
      <c r="W3" s="2"/>
      <c r="X3" s="2"/>
      <c r="Y3" s="2"/>
      <c r="Z3" s="2"/>
      <c r="AA3" s="2"/>
      <c r="AL3" s="3" t="s">
        <v>26</v>
      </c>
      <c r="AM3" s="1">
        <f t="shared" ref="AM3:AS3" si="1">AVERAGE(B8:B36)</f>
        <v>0.860752075894005</v>
      </c>
      <c r="AN3" s="1">
        <f t="shared" si="1"/>
        <v>1.1896345934237</v>
      </c>
      <c r="AO3" s="1">
        <f t="shared" si="1"/>
        <v>2.83499480779346</v>
      </c>
      <c r="AP3" s="1">
        <f t="shared" si="1"/>
        <v>0.353936550662878</v>
      </c>
      <c r="AQ3" s="1">
        <f t="shared" si="1"/>
        <v>104.873301519269</v>
      </c>
      <c r="AR3" s="1">
        <f t="shared" si="1"/>
        <v>0.764742168277256</v>
      </c>
      <c r="AS3" s="1">
        <f t="shared" si="1"/>
        <v>1.09009653393137</v>
      </c>
    </row>
    <row r="4" spans="1:45">
      <c r="A4" s="3" t="s">
        <v>12</v>
      </c>
      <c r="B4" s="4">
        <f>AMSF!B8</f>
        <v>3.6</v>
      </c>
      <c r="C4" s="4">
        <f>AMSF!C8</f>
        <v>5.7</v>
      </c>
      <c r="D4" s="4">
        <f>AMSF!D8</f>
        <v>6.9</v>
      </c>
      <c r="E4" s="4">
        <f>AMSF!E8</f>
        <v>0.1</v>
      </c>
      <c r="F4" s="4">
        <f>AMSF!F8</f>
        <v>471</v>
      </c>
      <c r="G4" s="4">
        <f>AMSF!G8</f>
        <v>1.4</v>
      </c>
      <c r="H4" s="4">
        <f>AMSF!H8</f>
        <v>4.4</v>
      </c>
      <c r="J4" s="9">
        <f t="shared" si="0"/>
        <v>0.227272727272727</v>
      </c>
      <c r="AL4" s="3" t="s">
        <v>27</v>
      </c>
      <c r="AM4" s="1">
        <f t="shared" ref="AM4:AS4" si="2">AVERAGE(B2:B4)</f>
        <v>3.6</v>
      </c>
      <c r="AN4" s="1">
        <f t="shared" si="2"/>
        <v>5.6</v>
      </c>
      <c r="AO4" s="1">
        <f t="shared" si="2"/>
        <v>7.53333333333333</v>
      </c>
      <c r="AP4" s="1">
        <f t="shared" si="2"/>
        <v>0.14</v>
      </c>
      <c r="AQ4" s="1">
        <f t="shared" si="2"/>
        <v>436.333333333333</v>
      </c>
      <c r="AR4" s="1">
        <f t="shared" si="2"/>
        <v>1.36666666666667</v>
      </c>
      <c r="AS4" s="1">
        <f t="shared" si="2"/>
        <v>4.36666666666667</v>
      </c>
    </row>
    <row r="5" spans="1:45">
      <c r="A5" s="3" t="s">
        <v>13</v>
      </c>
      <c r="B5" s="4">
        <f>AMSF!B9</f>
        <v>2.1</v>
      </c>
      <c r="C5" s="4">
        <f>AMSF!C9</f>
        <v>6</v>
      </c>
      <c r="D5" s="4">
        <f>AMSF!D9</f>
        <v>8.5</v>
      </c>
      <c r="E5" s="4">
        <f>AMSF!E9</f>
        <v>0.18</v>
      </c>
      <c r="F5" s="4">
        <f>AMSF!F9</f>
        <v>628</v>
      </c>
      <c r="G5" s="4">
        <f>AMSF!G9</f>
        <v>2.2</v>
      </c>
      <c r="H5" s="4">
        <f>AMSF!H9</f>
        <v>4.1</v>
      </c>
      <c r="J5" s="9">
        <f t="shared" si="0"/>
        <v>0.24390243902439</v>
      </c>
      <c r="T5" s="14"/>
      <c r="U5" s="1"/>
      <c r="V5" s="1"/>
      <c r="W5" s="1"/>
      <c r="X5" s="1"/>
      <c r="Y5" s="1"/>
      <c r="Z5" s="1"/>
      <c r="AA5" s="1"/>
      <c r="AL5" s="3" t="s">
        <v>28</v>
      </c>
      <c r="AM5" s="1">
        <f t="shared" ref="AM5:AS5" si="3">AVERAGE(B5:B7)</f>
        <v>2.03333333333333</v>
      </c>
      <c r="AN5" s="1">
        <f t="shared" si="3"/>
        <v>5.76666666666667</v>
      </c>
      <c r="AO5" s="1">
        <f t="shared" si="3"/>
        <v>9.33333333333333</v>
      </c>
      <c r="AP5" s="1">
        <f t="shared" si="3"/>
        <v>0.17</v>
      </c>
      <c r="AQ5" s="1">
        <f t="shared" si="3"/>
        <v>645.333333333333</v>
      </c>
      <c r="AR5" s="1">
        <f t="shared" si="3"/>
        <v>2.1</v>
      </c>
      <c r="AS5" s="1">
        <f t="shared" si="3"/>
        <v>4.03333333333333</v>
      </c>
    </row>
    <row r="6" spans="1:39">
      <c r="A6" s="3" t="s">
        <v>13</v>
      </c>
      <c r="B6" s="4">
        <f>AMSF!B10</f>
        <v>2.2</v>
      </c>
      <c r="C6" s="4">
        <f>AMSF!C10</f>
        <v>5.8</v>
      </c>
      <c r="D6" s="4">
        <f>AMSF!D10</f>
        <v>7.1</v>
      </c>
      <c r="E6" s="4">
        <f>AMSF!E10</f>
        <v>0.23</v>
      </c>
      <c r="F6" s="4">
        <f>AMSF!F10</f>
        <v>645</v>
      </c>
      <c r="G6" s="4">
        <f>AMSF!G10</f>
        <v>2.1</v>
      </c>
      <c r="H6" s="4">
        <f>AMSF!H10</f>
        <v>4</v>
      </c>
      <c r="J6" s="9">
        <f t="shared" si="0"/>
        <v>0.25</v>
      </c>
      <c r="AM6" s="8" t="s">
        <v>29</v>
      </c>
    </row>
    <row r="7" spans="1:45">
      <c r="A7" s="3" t="s">
        <v>13</v>
      </c>
      <c r="B7" s="4">
        <f>AMSF!B11</f>
        <v>1.8</v>
      </c>
      <c r="C7" s="4">
        <f>AMSF!C11</f>
        <v>5.5</v>
      </c>
      <c r="D7" s="4">
        <f>AMSF!D11</f>
        <v>12.4</v>
      </c>
      <c r="E7" s="4">
        <f>AMSF!E11</f>
        <v>0.1</v>
      </c>
      <c r="F7" s="4">
        <f>AMSF!F11</f>
        <v>663</v>
      </c>
      <c r="G7" s="4">
        <f>AMSF!G11</f>
        <v>2</v>
      </c>
      <c r="H7" s="4">
        <f>AMSF!H11</f>
        <v>4</v>
      </c>
      <c r="J7" s="9">
        <f t="shared" si="0"/>
        <v>0.25</v>
      </c>
      <c r="AL7" s="3" t="s">
        <v>26</v>
      </c>
      <c r="AM7" s="1">
        <f t="shared" ref="AM7:AS7" si="4">_xlfn.STDEV.S(B8:B36)</f>
        <v>1.0421496879046</v>
      </c>
      <c r="AN7" s="1">
        <f t="shared" si="4"/>
        <v>1.60155379968659</v>
      </c>
      <c r="AO7" s="1">
        <f t="shared" si="4"/>
        <v>4.81053683414452</v>
      </c>
      <c r="AP7" s="1">
        <f t="shared" si="4"/>
        <v>0.370503451220037</v>
      </c>
      <c r="AQ7" s="1">
        <f t="shared" si="4"/>
        <v>212.944407019035</v>
      </c>
      <c r="AR7" s="1">
        <f t="shared" si="4"/>
        <v>0.723787123021231</v>
      </c>
      <c r="AS7" s="1">
        <f t="shared" si="4"/>
        <v>1.36557222678712</v>
      </c>
    </row>
    <row r="8" spans="1:45">
      <c r="A8" s="3" t="s">
        <v>14</v>
      </c>
      <c r="B8" s="4">
        <f>AMSF!B12</f>
        <v>2.2</v>
      </c>
      <c r="C8" s="4">
        <f>AMSF!C12</f>
        <v>3.3</v>
      </c>
      <c r="D8" s="4">
        <f>AMSF!D12</f>
        <v>11.8</v>
      </c>
      <c r="E8" s="4">
        <f>AMSF!E12</f>
        <v>0.13</v>
      </c>
      <c r="F8" s="4">
        <f>AMSF!F12</f>
        <v>403</v>
      </c>
      <c r="G8" s="4">
        <f>AMSF!G12</f>
        <v>1.7</v>
      </c>
      <c r="H8" s="4">
        <f>AMSF!H12</f>
        <v>4.1</v>
      </c>
      <c r="J8" s="9">
        <f t="shared" si="0"/>
        <v>0.24390243902439</v>
      </c>
      <c r="AL8" s="3" t="s">
        <v>27</v>
      </c>
      <c r="AM8" s="1">
        <f t="shared" ref="AM8:AS8" si="5">_xlfn.STDEV.S(B2:B4)</f>
        <v>0.1</v>
      </c>
      <c r="AN8" s="1">
        <f t="shared" si="5"/>
        <v>0.1</v>
      </c>
      <c r="AO8" s="1">
        <f t="shared" si="5"/>
        <v>1.92959408512084</v>
      </c>
      <c r="AP8" s="1">
        <f t="shared" si="5"/>
        <v>0.0608276253029822</v>
      </c>
      <c r="AQ8" s="1">
        <f t="shared" si="5"/>
        <v>30.6159000085468</v>
      </c>
      <c r="AR8" s="1">
        <f t="shared" si="5"/>
        <v>0.0577350269189625</v>
      </c>
      <c r="AS8" s="1">
        <f t="shared" si="5"/>
        <v>0.0577350269189629</v>
      </c>
    </row>
    <row r="9" spans="1:45">
      <c r="A9" s="3" t="s">
        <v>14</v>
      </c>
      <c r="B9" s="4">
        <f>AMSF!B13</f>
        <v>2.3</v>
      </c>
      <c r="C9" s="4">
        <f>AMSF!C13</f>
        <v>3.2</v>
      </c>
      <c r="D9" s="4">
        <f>AMSF!D13</f>
        <v>10.1</v>
      </c>
      <c r="E9" s="4">
        <f>AMSF!E13</f>
        <v>0.19</v>
      </c>
      <c r="F9" s="4">
        <f>AMSF!F13</f>
        <v>459</v>
      </c>
      <c r="G9" s="4">
        <f>AMSF!G13</f>
        <v>1.9</v>
      </c>
      <c r="H9" s="4">
        <f>AMSF!H13</f>
        <v>4</v>
      </c>
      <c r="J9" s="9">
        <f t="shared" si="0"/>
        <v>0.25</v>
      </c>
      <c r="AL9" s="3" t="s">
        <v>28</v>
      </c>
      <c r="AM9" s="1">
        <f t="shared" ref="AM9:AS9" si="6">_xlfn.STDEV.S(B5:B7)</f>
        <v>0.208166599946613</v>
      </c>
      <c r="AN9" s="1">
        <f t="shared" si="6"/>
        <v>0.251661147842358</v>
      </c>
      <c r="AO9" s="1">
        <f t="shared" si="6"/>
        <v>2.74651294068194</v>
      </c>
      <c r="AP9" s="1">
        <f t="shared" si="6"/>
        <v>0.06557438524302</v>
      </c>
      <c r="AQ9" s="1">
        <f t="shared" si="6"/>
        <v>17.5023807904334</v>
      </c>
      <c r="AR9" s="1">
        <f t="shared" si="6"/>
        <v>0.1</v>
      </c>
      <c r="AS9" s="1">
        <f t="shared" si="6"/>
        <v>0.0577350269189624</v>
      </c>
    </row>
    <row r="10" spans="1:27">
      <c r="A10" s="3" t="s">
        <v>14</v>
      </c>
      <c r="B10" s="4">
        <f>AMSF!B14</f>
        <v>2.2</v>
      </c>
      <c r="C10" s="4">
        <f>AMSF!C14</f>
        <v>3.1</v>
      </c>
      <c r="D10" s="4">
        <f>AMSF!D14</f>
        <v>12.7</v>
      </c>
      <c r="E10" s="4">
        <f>AMSF!E14</f>
        <v>0.16</v>
      </c>
      <c r="F10" s="4">
        <f>AMSF!F14</f>
        <v>461</v>
      </c>
      <c r="G10" s="4">
        <f>AMSF!G14</f>
        <v>1.8</v>
      </c>
      <c r="H10" s="4">
        <f>AMSF!H14</f>
        <v>3.9</v>
      </c>
      <c r="J10" s="9">
        <f t="shared" si="0"/>
        <v>0.256410256410256</v>
      </c>
      <c r="T10" s="14"/>
      <c r="U10" s="14"/>
      <c r="V10" s="14"/>
      <c r="W10" s="14"/>
      <c r="X10" s="14"/>
      <c r="Y10" s="14"/>
      <c r="Z10" s="14"/>
      <c r="AA10" s="14"/>
    </row>
    <row r="11" spans="20:45">
      <c r="T11" s="14"/>
      <c r="U11" s="14"/>
      <c r="V11" s="14"/>
      <c r="W11" s="14"/>
      <c r="X11" s="14"/>
      <c r="Y11" s="14"/>
      <c r="Z11" s="14"/>
      <c r="AA11" s="14"/>
      <c r="AL11" s="2" t="s">
        <v>3</v>
      </c>
      <c r="AM11" s="2" t="s">
        <v>4</v>
      </c>
      <c r="AN11" s="2" t="s">
        <v>5</v>
      </c>
      <c r="AO11" s="2" t="s">
        <v>6</v>
      </c>
      <c r="AP11" s="2" t="s">
        <v>7</v>
      </c>
      <c r="AQ11" s="2" t="s">
        <v>8</v>
      </c>
      <c r="AR11" s="2" t="s">
        <v>9</v>
      </c>
      <c r="AS11" s="2" t="s">
        <v>10</v>
      </c>
    </row>
    <row r="12" spans="1:38">
      <c r="A12" s="5" t="s">
        <v>30</v>
      </c>
      <c r="J12" s="5" t="s">
        <v>31</v>
      </c>
      <c r="T12" s="14"/>
      <c r="U12" s="14"/>
      <c r="V12" s="14"/>
      <c r="W12" s="14"/>
      <c r="X12" s="14"/>
      <c r="Y12" s="14"/>
      <c r="Z12" s="14"/>
      <c r="AA12" s="14"/>
      <c r="AL12" s="3"/>
    </row>
    <row r="13" spans="1:38">
      <c r="A13" s="3"/>
      <c r="B13" s="2" t="s">
        <v>32</v>
      </c>
      <c r="C13" s="2" t="s">
        <v>33</v>
      </c>
      <c r="D13" s="2" t="s">
        <v>34</v>
      </c>
      <c r="E13" s="2" t="s">
        <v>35</v>
      </c>
      <c r="F13" s="2" t="s">
        <v>36</v>
      </c>
      <c r="G13" s="2" t="s">
        <v>37</v>
      </c>
      <c r="H13" s="2" t="s">
        <v>38</v>
      </c>
      <c r="J13" s="8" t="s">
        <v>39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T13" s="14"/>
      <c r="U13" s="14"/>
      <c r="V13" s="14"/>
      <c r="W13" s="14"/>
      <c r="X13" s="14"/>
      <c r="Y13" s="14"/>
      <c r="Z13" s="14"/>
      <c r="AA13" s="14"/>
      <c r="AL13" s="3"/>
    </row>
    <row r="14" spans="1:38">
      <c r="A14" s="3" t="s">
        <v>12</v>
      </c>
      <c r="B14" s="1">
        <f>B2/B$23</f>
        <v>1</v>
      </c>
      <c r="C14" s="1">
        <f>C2/C$23</f>
        <v>0.933333333333333</v>
      </c>
      <c r="D14" s="1">
        <f>D2/D$23</f>
        <v>0.47244094488189</v>
      </c>
      <c r="E14" s="1">
        <f>E2/E$23</f>
        <v>0.478260869565217</v>
      </c>
      <c r="F14" s="1">
        <f>F2/F$23</f>
        <v>0.622926093514329</v>
      </c>
      <c r="G14" s="1">
        <f>G2/G$23</f>
        <v>0.636363636363636</v>
      </c>
      <c r="H14" s="1">
        <f>J2/H$23</f>
        <v>0.886363636363636</v>
      </c>
      <c r="J14" s="3" t="s">
        <v>12</v>
      </c>
      <c r="K14" s="14">
        <f t="shared" ref="K14:Q14" si="7">LOG10(B14)</f>
        <v>0</v>
      </c>
      <c r="L14" s="14">
        <f t="shared" si="7"/>
        <v>-0.0299632233774433</v>
      </c>
      <c r="M14" s="14">
        <f t="shared" si="7"/>
        <v>-0.325652470572313</v>
      </c>
      <c r="N14" s="14">
        <f t="shared" si="7"/>
        <v>-0.320335150859368</v>
      </c>
      <c r="O14" s="14">
        <f t="shared" si="7"/>
        <v>-0.205563476748372</v>
      </c>
      <c r="P14" s="14">
        <f t="shared" si="7"/>
        <v>-0.196294645143968</v>
      </c>
      <c r="Q14" s="14">
        <f t="shared" si="7"/>
        <v>-0.0523880694596883</v>
      </c>
      <c r="T14" s="14"/>
      <c r="U14" s="14"/>
      <c r="V14" s="14"/>
      <c r="W14" s="14"/>
      <c r="X14" s="14"/>
      <c r="Y14" s="14"/>
      <c r="Z14" s="14"/>
      <c r="AA14" s="14"/>
      <c r="AL14" s="3"/>
    </row>
    <row r="15" spans="1:38">
      <c r="A15" s="3" t="s">
        <v>12</v>
      </c>
      <c r="B15" s="1">
        <f t="shared" ref="B15:B22" si="8">B3/B$23</f>
        <v>0.945945945945946</v>
      </c>
      <c r="C15" s="1">
        <f>C3/C$23</f>
        <v>0.916666666666667</v>
      </c>
      <c r="D15" s="1">
        <f>D3/D$23</f>
        <v>0.763779527559055</v>
      </c>
      <c r="E15" s="1">
        <f>E3/E$23</f>
        <v>0.91304347826087</v>
      </c>
      <c r="F15" s="1">
        <f>F3/F$23</f>
        <v>0.641025641025641</v>
      </c>
      <c r="G15" s="1">
        <f>G3/G$23</f>
        <v>0.590909090909091</v>
      </c>
      <c r="H15" s="1">
        <f t="shared" ref="H15:H22" si="9">J3/H$23</f>
        <v>0.906976744186046</v>
      </c>
      <c r="J15" s="3" t="s">
        <v>12</v>
      </c>
      <c r="K15" s="14">
        <f t="shared" ref="K15:Q15" si="10">LOG10(B15)</f>
        <v>-0.0241336797167194</v>
      </c>
      <c r="L15" s="14">
        <f t="shared" si="10"/>
        <v>-0.0377885608893998</v>
      </c>
      <c r="M15" s="14">
        <f t="shared" si="10"/>
        <v>-0.117031986689712</v>
      </c>
      <c r="N15" s="14">
        <f t="shared" si="10"/>
        <v>-0.0395085412836736</v>
      </c>
      <c r="O15" s="14">
        <f t="shared" si="10"/>
        <v>-0.193124598354462</v>
      </c>
      <c r="P15" s="14">
        <f t="shared" si="10"/>
        <v>-0.22847932851537</v>
      </c>
      <c r="Q15" s="14">
        <f t="shared" si="10"/>
        <v>-0.0424038485530874</v>
      </c>
      <c r="T15" s="14"/>
      <c r="U15" s="14"/>
      <c r="V15" s="14"/>
      <c r="W15" s="14"/>
      <c r="X15" s="14"/>
      <c r="Y15" s="14"/>
      <c r="Z15" s="14"/>
      <c r="AA15" s="14"/>
      <c r="AL15" s="3"/>
    </row>
    <row r="16" spans="1:38">
      <c r="A16" s="3" t="s">
        <v>12</v>
      </c>
      <c r="B16" s="1">
        <f t="shared" si="8"/>
        <v>0.972972972972973</v>
      </c>
      <c r="C16" s="1">
        <f>C4/C$23</f>
        <v>0.95</v>
      </c>
      <c r="D16" s="1">
        <f>D4/D$23</f>
        <v>0.543307086614173</v>
      </c>
      <c r="E16" s="1">
        <f>E4/E$23</f>
        <v>0.434782608695652</v>
      </c>
      <c r="F16" s="1">
        <f>F4/F$23</f>
        <v>0.710407239819005</v>
      </c>
      <c r="G16" s="1">
        <f>G4/G$23</f>
        <v>0.636363636363636</v>
      </c>
      <c r="H16" s="1">
        <f t="shared" si="9"/>
        <v>0.886363636363636</v>
      </c>
      <c r="J16" s="3" t="s">
        <v>12</v>
      </c>
      <c r="K16" s="14">
        <f t="shared" ref="K16:Q16" si="11">LOG10(B16)</f>
        <v>-0.0118992232997078</v>
      </c>
      <c r="L16" s="14">
        <f t="shared" si="11"/>
        <v>-0.0222763947111522</v>
      </c>
      <c r="M16" s="14">
        <f t="shared" si="11"/>
        <v>-0.264954630218702</v>
      </c>
      <c r="N16" s="14">
        <f t="shared" si="11"/>
        <v>-0.361727836017593</v>
      </c>
      <c r="O16" s="14">
        <f t="shared" si="11"/>
        <v>-0.148492621275877</v>
      </c>
      <c r="P16" s="14">
        <f t="shared" si="11"/>
        <v>-0.196294645143968</v>
      </c>
      <c r="Q16" s="14">
        <f t="shared" si="11"/>
        <v>-0.0523880694596883</v>
      </c>
      <c r="T16" s="14"/>
      <c r="U16" s="14"/>
      <c r="V16" s="14"/>
      <c r="W16" s="14"/>
      <c r="X16" s="14"/>
      <c r="Y16" s="14"/>
      <c r="Z16" s="14"/>
      <c r="AA16" s="14"/>
      <c r="AL16" s="3"/>
    </row>
    <row r="17" spans="1:38">
      <c r="A17" s="3" t="s">
        <v>13</v>
      </c>
      <c r="B17" s="1">
        <f t="shared" si="8"/>
        <v>0.567567567567568</v>
      </c>
      <c r="C17" s="1">
        <f>C5/C$23</f>
        <v>1</v>
      </c>
      <c r="D17" s="1">
        <f>D5/D$23</f>
        <v>0.669291338582677</v>
      </c>
      <c r="E17" s="1">
        <f>E5/E$23</f>
        <v>0.782608695652174</v>
      </c>
      <c r="F17" s="1">
        <f>F5/F$23</f>
        <v>0.947209653092006</v>
      </c>
      <c r="G17" s="1">
        <f>G5/G$23</f>
        <v>1</v>
      </c>
      <c r="H17" s="1">
        <f t="shared" si="9"/>
        <v>0.951219512195122</v>
      </c>
      <c r="J17" s="3" t="s">
        <v>13</v>
      </c>
      <c r="K17" s="14">
        <f t="shared" ref="K17:Q17" si="12">LOG10(B17)</f>
        <v>-0.245982429333076</v>
      </c>
      <c r="L17" s="14">
        <f t="shared" si="12"/>
        <v>0</v>
      </c>
      <c r="M17" s="14">
        <f t="shared" si="12"/>
        <v>-0.174384795241664</v>
      </c>
      <c r="N17" s="14">
        <f t="shared" si="12"/>
        <v>-0.106455330914287</v>
      </c>
      <c r="O17" s="14">
        <f t="shared" si="12"/>
        <v>-0.023553884667577</v>
      </c>
      <c r="P17" s="14">
        <f t="shared" si="12"/>
        <v>0</v>
      </c>
      <c r="Q17" s="14">
        <f t="shared" si="12"/>
        <v>-0.0217192496932363</v>
      </c>
      <c r="T17" s="14"/>
      <c r="U17" s="14"/>
      <c r="V17" s="14"/>
      <c r="W17" s="14"/>
      <c r="X17" s="14"/>
      <c r="Y17" s="14"/>
      <c r="Z17" s="14"/>
      <c r="AA17" s="14"/>
      <c r="AL17" s="3"/>
    </row>
    <row r="18" spans="1:38">
      <c r="A18" s="3" t="s">
        <v>13</v>
      </c>
      <c r="B18" s="1">
        <f t="shared" si="8"/>
        <v>0.594594594594595</v>
      </c>
      <c r="C18" s="1">
        <f>C6/C$23</f>
        <v>0.966666666666667</v>
      </c>
      <c r="D18" s="1">
        <f>D6/D$23</f>
        <v>0.559055118110236</v>
      </c>
      <c r="E18" s="1">
        <f>E6/E$23</f>
        <v>1</v>
      </c>
      <c r="F18" s="1">
        <f>F6/F$23</f>
        <v>0.972850678733032</v>
      </c>
      <c r="G18" s="1">
        <f>G6/G$23</f>
        <v>0.954545454545454</v>
      </c>
      <c r="H18" s="1">
        <f t="shared" si="9"/>
        <v>0.975</v>
      </c>
      <c r="J18" s="3" t="s">
        <v>13</v>
      </c>
      <c r="K18" s="14">
        <f t="shared" ref="K18:Q18" si="13">LOG10(B18)</f>
        <v>-0.225779043244789</v>
      </c>
      <c r="L18" s="14">
        <f t="shared" si="13"/>
        <v>-0.0147232568207063</v>
      </c>
      <c r="M18" s="14">
        <f t="shared" si="13"/>
        <v>-0.252545372236882</v>
      </c>
      <c r="N18" s="14">
        <f t="shared" si="13"/>
        <v>0</v>
      </c>
      <c r="O18" s="14">
        <f t="shared" si="13"/>
        <v>-0.0119538137695054</v>
      </c>
      <c r="P18" s="14">
        <f t="shared" si="13"/>
        <v>-0.020203386088287</v>
      </c>
      <c r="Q18" s="14">
        <f t="shared" si="13"/>
        <v>-0.0109953843014632</v>
      </c>
      <c r="T18" s="14"/>
      <c r="U18" s="14"/>
      <c r="V18" s="14"/>
      <c r="W18" s="14"/>
      <c r="X18" s="14"/>
      <c r="Y18" s="14"/>
      <c r="Z18" s="14"/>
      <c r="AA18" s="14"/>
      <c r="AL18" s="3"/>
    </row>
    <row r="19" spans="1:38">
      <c r="A19" s="3" t="s">
        <v>13</v>
      </c>
      <c r="B19" s="1">
        <f t="shared" si="8"/>
        <v>0.486486486486486</v>
      </c>
      <c r="C19" s="1">
        <f>C7/C$23</f>
        <v>0.916666666666667</v>
      </c>
      <c r="D19" s="1">
        <f>D7/D$23</f>
        <v>0.976377952755906</v>
      </c>
      <c r="E19" s="1">
        <f>E7/E$23</f>
        <v>0.434782608695652</v>
      </c>
      <c r="F19" s="1">
        <f>F7/F$23</f>
        <v>1</v>
      </c>
      <c r="G19" s="1">
        <f>G7/G$23</f>
        <v>0.909090909090909</v>
      </c>
      <c r="H19" s="1">
        <f t="shared" si="9"/>
        <v>0.975</v>
      </c>
      <c r="J19" s="3" t="s">
        <v>13</v>
      </c>
      <c r="K19" s="14">
        <f t="shared" ref="K19:Q19" si="14">LOG10(B19)</f>
        <v>-0.312929218963689</v>
      </c>
      <c r="L19" s="14">
        <f t="shared" si="14"/>
        <v>-0.0377885608893998</v>
      </c>
      <c r="M19" s="14">
        <f t="shared" si="14"/>
        <v>-0.0103820357937218</v>
      </c>
      <c r="N19" s="14">
        <f t="shared" si="14"/>
        <v>-0.361727836017593</v>
      </c>
      <c r="O19" s="14">
        <f t="shared" si="14"/>
        <v>0</v>
      </c>
      <c r="P19" s="14">
        <f t="shared" si="14"/>
        <v>-0.0413926851582251</v>
      </c>
      <c r="Q19" s="14">
        <f t="shared" si="14"/>
        <v>-0.0109953843014632</v>
      </c>
      <c r="T19" s="14"/>
      <c r="U19" s="14"/>
      <c r="V19" s="14"/>
      <c r="W19" s="14"/>
      <c r="X19" s="14"/>
      <c r="Y19" s="14"/>
      <c r="Z19" s="14"/>
      <c r="AA19" s="14"/>
      <c r="AL19" s="3"/>
    </row>
    <row r="20" spans="1:38">
      <c r="A20" s="3" t="s">
        <v>14</v>
      </c>
      <c r="B20" s="1">
        <f t="shared" si="8"/>
        <v>0.594594594594595</v>
      </c>
      <c r="C20" s="1">
        <f>C8/C$23</f>
        <v>0.55</v>
      </c>
      <c r="D20" s="1">
        <f>D8/D$23</f>
        <v>0.929133858267717</v>
      </c>
      <c r="E20" s="1">
        <f>E8/E$23</f>
        <v>0.565217391304348</v>
      </c>
      <c r="F20" s="1">
        <f>F8/F$23</f>
        <v>0.607843137254902</v>
      </c>
      <c r="G20" s="1">
        <f>G8/G$23</f>
        <v>0.772727272727273</v>
      </c>
      <c r="H20" s="1">
        <f t="shared" si="9"/>
        <v>0.951219512195122</v>
      </c>
      <c r="J20" s="3" t="s">
        <v>14</v>
      </c>
      <c r="K20" s="14">
        <f t="shared" ref="K20:Q20" si="15">LOG10(B20)</f>
        <v>-0.225779043244789</v>
      </c>
      <c r="L20" s="14">
        <f t="shared" si="15"/>
        <v>-0.259637310505756</v>
      </c>
      <c r="M20" s="14">
        <f t="shared" si="15"/>
        <v>-0.0319217136498314</v>
      </c>
      <c r="N20" s="14">
        <f t="shared" si="15"/>
        <v>-0.247784483710756</v>
      </c>
      <c r="O20" s="14">
        <f t="shared" si="15"/>
        <v>-0.216208482263664</v>
      </c>
      <c r="P20" s="14">
        <f t="shared" si="15"/>
        <v>-0.111973759443932</v>
      </c>
      <c r="Q20" s="14">
        <f t="shared" si="15"/>
        <v>-0.0217192496932363</v>
      </c>
      <c r="T20" s="14"/>
      <c r="U20" s="14"/>
      <c r="V20" s="14"/>
      <c r="W20" s="14"/>
      <c r="X20" s="14"/>
      <c r="Y20" s="14"/>
      <c r="Z20" s="14"/>
      <c r="AA20" s="14"/>
      <c r="AL20" s="3"/>
    </row>
    <row r="21" spans="1:38">
      <c r="A21" s="3" t="s">
        <v>14</v>
      </c>
      <c r="B21" s="1">
        <f t="shared" si="8"/>
        <v>0.621621621621621</v>
      </c>
      <c r="C21" s="1">
        <f>C9/C$23</f>
        <v>0.533333333333333</v>
      </c>
      <c r="D21" s="1">
        <f>D9/D$23</f>
        <v>0.795275590551181</v>
      </c>
      <c r="E21" s="1">
        <f>E9/E$23</f>
        <v>0.826086956521739</v>
      </c>
      <c r="F21" s="1">
        <f>F9/F$23</f>
        <v>0.692307692307692</v>
      </c>
      <c r="G21" s="1">
        <f>G9/G$23</f>
        <v>0.863636363636364</v>
      </c>
      <c r="H21" s="1">
        <f t="shared" si="9"/>
        <v>0.975</v>
      </c>
      <c r="J21" s="3" t="s">
        <v>14</v>
      </c>
      <c r="K21" s="14">
        <f t="shared" ref="K21:Q21" si="16">LOG10(B21)</f>
        <v>-0.206473888049402</v>
      </c>
      <c r="L21" s="14">
        <f t="shared" si="16"/>
        <v>-0.273001272063738</v>
      </c>
      <c r="M21" s="14">
        <f t="shared" si="16"/>
        <v>-0.0994823471733143</v>
      </c>
      <c r="N21" s="14">
        <f t="shared" si="16"/>
        <v>-0.0829742350647639</v>
      </c>
      <c r="O21" s="14">
        <f t="shared" si="16"/>
        <v>-0.159700842867512</v>
      </c>
      <c r="P21" s="14">
        <f t="shared" si="16"/>
        <v>-0.0636690798693773</v>
      </c>
      <c r="Q21" s="14">
        <f t="shared" si="16"/>
        <v>-0.0109953843014632</v>
      </c>
      <c r="T21" s="14"/>
      <c r="U21" s="14"/>
      <c r="V21" s="14"/>
      <c r="W21" s="14"/>
      <c r="X21" s="14"/>
      <c r="Y21" s="14"/>
      <c r="Z21" s="14"/>
      <c r="AA21" s="14"/>
      <c r="AL21" s="3"/>
    </row>
    <row r="22" spans="1:38">
      <c r="A22" s="3" t="s">
        <v>14</v>
      </c>
      <c r="B22" s="1">
        <f t="shared" si="8"/>
        <v>0.594594594594595</v>
      </c>
      <c r="C22" s="1">
        <f>C10/C$23</f>
        <v>0.516666666666667</v>
      </c>
      <c r="D22" s="1">
        <f>D10/D$23</f>
        <v>1</v>
      </c>
      <c r="E22" s="1">
        <f>E10/E$23</f>
        <v>0.695652173913043</v>
      </c>
      <c r="F22" s="1">
        <f>F10/F$23</f>
        <v>0.695324283559578</v>
      </c>
      <c r="G22" s="1">
        <f>G10/G$23</f>
        <v>0.818181818181818</v>
      </c>
      <c r="H22" s="1">
        <f t="shared" si="9"/>
        <v>1</v>
      </c>
      <c r="J22" s="3" t="s">
        <v>14</v>
      </c>
      <c r="K22" s="14">
        <f t="shared" ref="K22:Q22" si="17">LOG10(B22)</f>
        <v>-0.225779043244789</v>
      </c>
      <c r="L22" s="14">
        <f t="shared" si="17"/>
        <v>-0.286789556549371</v>
      </c>
      <c r="M22" s="14">
        <f t="shared" si="17"/>
        <v>0</v>
      </c>
      <c r="N22" s="14">
        <f t="shared" si="17"/>
        <v>-0.157607853361668</v>
      </c>
      <c r="O22" s="14">
        <f t="shared" si="17"/>
        <v>-0.157812603015125</v>
      </c>
      <c r="P22" s="14">
        <f t="shared" si="17"/>
        <v>-0.0871501757189002</v>
      </c>
      <c r="Q22" s="14">
        <f t="shared" si="17"/>
        <v>0</v>
      </c>
      <c r="T22" s="14"/>
      <c r="U22" s="14"/>
      <c r="V22" s="14"/>
      <c r="W22" s="14"/>
      <c r="X22" s="14"/>
      <c r="Y22" s="14"/>
      <c r="Z22" s="14"/>
      <c r="AA22" s="14"/>
      <c r="AL22" s="3"/>
    </row>
    <row r="23" spans="1:38">
      <c r="A23" s="6" t="s">
        <v>40</v>
      </c>
      <c r="B23" s="7">
        <f>MAX(B2:B10)</f>
        <v>3.7</v>
      </c>
      <c r="C23" s="7">
        <f t="shared" ref="C23:H23" si="18">MAX(C2:C10)</f>
        <v>6</v>
      </c>
      <c r="D23" s="7">
        <f t="shared" si="18"/>
        <v>12.7</v>
      </c>
      <c r="E23" s="7">
        <f t="shared" si="18"/>
        <v>0.23</v>
      </c>
      <c r="F23" s="7">
        <f t="shared" si="18"/>
        <v>663</v>
      </c>
      <c r="G23" s="7">
        <f t="shared" si="18"/>
        <v>2.2</v>
      </c>
      <c r="H23" s="7">
        <f>MAX(J2:J10)</f>
        <v>0.256410256410256</v>
      </c>
      <c r="J23" s="9"/>
      <c r="L23" s="3"/>
      <c r="T23" s="14"/>
      <c r="U23" s="14"/>
      <c r="V23" s="14"/>
      <c r="W23" s="14"/>
      <c r="X23" s="14"/>
      <c r="Y23" s="14"/>
      <c r="Z23" s="14"/>
      <c r="AA23" s="14"/>
      <c r="AL23" s="3"/>
    </row>
    <row r="24" spans="10:38">
      <c r="J24" s="9"/>
      <c r="L24" s="3"/>
      <c r="T24" s="14"/>
      <c r="U24" s="14"/>
      <c r="V24" s="14"/>
      <c r="W24" s="14"/>
      <c r="X24" s="14"/>
      <c r="Y24" s="14"/>
      <c r="Z24" s="14"/>
      <c r="AA24" s="14"/>
      <c r="AL24" s="3"/>
    </row>
    <row r="25" spans="1:38">
      <c r="A25" s="5" t="s">
        <v>41</v>
      </c>
      <c r="J25" s="5" t="s">
        <v>42</v>
      </c>
      <c r="K25" s="8"/>
      <c r="T25" s="14"/>
      <c r="U25" s="14"/>
      <c r="V25" s="14"/>
      <c r="W25" s="14"/>
      <c r="X25" s="14"/>
      <c r="Y25" s="14"/>
      <c r="Z25" s="14"/>
      <c r="AA25" s="14"/>
      <c r="AL25" s="3"/>
    </row>
    <row r="26" spans="2:38">
      <c r="B26" s="8" t="s">
        <v>25</v>
      </c>
      <c r="J26" s="3"/>
      <c r="K26" s="8" t="s">
        <v>25</v>
      </c>
      <c r="T26" s="14"/>
      <c r="U26" s="14"/>
      <c r="V26" s="14"/>
      <c r="W26" s="14"/>
      <c r="X26" s="14"/>
      <c r="Y26" s="14"/>
      <c r="Z26" s="14"/>
      <c r="AA26" s="14"/>
      <c r="AL26" s="3"/>
    </row>
    <row r="27" spans="2:38"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K27" s="2" t="s">
        <v>4</v>
      </c>
      <c r="L27" s="2" t="s">
        <v>5</v>
      </c>
      <c r="M27" s="2" t="s">
        <v>6</v>
      </c>
      <c r="N27" s="2" t="s">
        <v>7</v>
      </c>
      <c r="O27" s="2" t="s">
        <v>8</v>
      </c>
      <c r="P27" s="2" t="s">
        <v>9</v>
      </c>
      <c r="Q27" s="2" t="s">
        <v>10</v>
      </c>
      <c r="T27" s="14"/>
      <c r="U27" s="14"/>
      <c r="V27" s="14"/>
      <c r="W27" s="14"/>
      <c r="X27" s="14"/>
      <c r="Y27" s="14"/>
      <c r="Z27" s="14"/>
      <c r="AA27" s="14"/>
      <c r="AL27" s="3"/>
    </row>
    <row r="28" spans="1:38">
      <c r="A28" s="3" t="s">
        <v>12</v>
      </c>
      <c r="B28" s="1">
        <f>AVERAGE(K14:K16)</f>
        <v>-0.0120109676721424</v>
      </c>
      <c r="C28" s="1">
        <f t="shared" ref="C28:H28" si="19">AVERAGE(L14:L16)</f>
        <v>-0.0300093929926651</v>
      </c>
      <c r="D28" s="1">
        <f t="shared" si="19"/>
        <v>-0.235879695826909</v>
      </c>
      <c r="E28" s="1">
        <f t="shared" si="19"/>
        <v>-0.240523842720211</v>
      </c>
      <c r="F28" s="1">
        <f t="shared" si="19"/>
        <v>-0.18239356545957</v>
      </c>
      <c r="G28" s="1">
        <f t="shared" si="19"/>
        <v>-0.207022872934435</v>
      </c>
      <c r="H28" s="1">
        <f t="shared" si="19"/>
        <v>-0.0490599958241547</v>
      </c>
      <c r="J28" s="3" t="s">
        <v>12</v>
      </c>
      <c r="K28" s="1">
        <f t="shared" ref="K28:Q28" si="20">B28*K$36</f>
        <v>-0.00120109676721424</v>
      </c>
      <c r="L28" s="1">
        <f t="shared" si="20"/>
        <v>-0.00300093929926651</v>
      </c>
      <c r="M28" s="1">
        <f t="shared" si="20"/>
        <v>-0.00471759391653818</v>
      </c>
      <c r="N28" s="1">
        <f t="shared" si="20"/>
        <v>-0.00481047685440423</v>
      </c>
      <c r="O28" s="1">
        <f t="shared" si="20"/>
        <v>-0.0200632922005527</v>
      </c>
      <c r="P28" s="1">
        <f t="shared" si="20"/>
        <v>-0.0227725160227879</v>
      </c>
      <c r="Q28" s="1">
        <f t="shared" si="20"/>
        <v>-0.0264923977450435</v>
      </c>
      <c r="T28" s="14"/>
      <c r="U28" s="14"/>
      <c r="V28" s="14"/>
      <c r="W28" s="14"/>
      <c r="X28" s="14"/>
      <c r="Y28" s="14"/>
      <c r="Z28" s="14"/>
      <c r="AA28" s="14"/>
      <c r="AL28" s="3"/>
    </row>
    <row r="29" spans="1:38">
      <c r="A29" s="3" t="s">
        <v>13</v>
      </c>
      <c r="B29" s="1">
        <f>AVERAGE(K17:K19)</f>
        <v>-0.261563563847184</v>
      </c>
      <c r="C29" s="1">
        <f t="shared" ref="C29:H29" si="21">AVERAGE(L17:L19)</f>
        <v>-0.017503939236702</v>
      </c>
      <c r="D29" s="1">
        <f t="shared" si="21"/>
        <v>-0.145770734424089</v>
      </c>
      <c r="E29" s="1">
        <f t="shared" si="21"/>
        <v>-0.15606105564396</v>
      </c>
      <c r="F29" s="1">
        <f t="shared" si="21"/>
        <v>-0.0118358994790275</v>
      </c>
      <c r="G29" s="1">
        <f t="shared" si="21"/>
        <v>-0.0205320237488374</v>
      </c>
      <c r="H29" s="1">
        <f t="shared" si="21"/>
        <v>-0.0145700060987209</v>
      </c>
      <c r="J29" s="3" t="s">
        <v>13</v>
      </c>
      <c r="K29" s="1">
        <f t="shared" ref="K29:Q29" si="22">B29*K$36</f>
        <v>-0.0261563563847185</v>
      </c>
      <c r="L29" s="1">
        <f t="shared" si="22"/>
        <v>-0.00175039392367021</v>
      </c>
      <c r="M29" s="1">
        <f t="shared" si="22"/>
        <v>-0.00291541468848178</v>
      </c>
      <c r="N29" s="1">
        <f t="shared" si="22"/>
        <v>-0.0031212211128792</v>
      </c>
      <c r="O29" s="1">
        <f t="shared" si="22"/>
        <v>-0.00130194894269302</v>
      </c>
      <c r="P29" s="1">
        <f t="shared" si="22"/>
        <v>-0.00225852261237211</v>
      </c>
      <c r="Q29" s="1">
        <f t="shared" si="22"/>
        <v>-0.0078678032933093</v>
      </c>
      <c r="T29" s="14"/>
      <c r="U29" s="14"/>
      <c r="V29" s="14"/>
      <c r="W29" s="14"/>
      <c r="X29" s="14"/>
      <c r="Y29" s="14"/>
      <c r="Z29" s="14"/>
      <c r="AA29" s="14"/>
      <c r="AL29" s="3"/>
    </row>
    <row r="30" spans="1:38">
      <c r="A30" s="3" t="s">
        <v>14</v>
      </c>
      <c r="B30" s="1">
        <f>AVERAGE(K20:K22)</f>
        <v>-0.219343991512993</v>
      </c>
      <c r="C30" s="1">
        <f t="shared" ref="C30:H30" si="23">AVERAGE(L20:L22)</f>
        <v>-0.273142713039622</v>
      </c>
      <c r="D30" s="1">
        <f t="shared" si="23"/>
        <v>-0.0438013536077152</v>
      </c>
      <c r="E30" s="1">
        <f t="shared" si="23"/>
        <v>-0.162788857379063</v>
      </c>
      <c r="F30" s="1">
        <f t="shared" si="23"/>
        <v>-0.1779073093821</v>
      </c>
      <c r="G30" s="1">
        <f t="shared" si="23"/>
        <v>-0.0875976716774033</v>
      </c>
      <c r="H30" s="1">
        <f t="shared" si="23"/>
        <v>-0.0109048779982332</v>
      </c>
      <c r="J30" s="3" t="s">
        <v>14</v>
      </c>
      <c r="K30" s="1">
        <f t="shared" ref="K30:Q30" si="24">B30*K$36</f>
        <v>-0.0219343991512993</v>
      </c>
      <c r="L30" s="1">
        <f t="shared" si="24"/>
        <v>-0.0273142713039622</v>
      </c>
      <c r="M30" s="1">
        <f t="shared" si="24"/>
        <v>-0.000876027072154305</v>
      </c>
      <c r="N30" s="1">
        <f t="shared" si="24"/>
        <v>-0.00325577714758125</v>
      </c>
      <c r="O30" s="1">
        <f t="shared" si="24"/>
        <v>-0.019569804032031</v>
      </c>
      <c r="P30" s="1">
        <f t="shared" si="24"/>
        <v>-0.00963574388451436</v>
      </c>
      <c r="Q30" s="1">
        <f t="shared" si="24"/>
        <v>-0.00588863411904592</v>
      </c>
      <c r="T30" s="14"/>
      <c r="U30" s="14"/>
      <c r="V30" s="14"/>
      <c r="W30" s="14"/>
      <c r="X30" s="14"/>
      <c r="Y30" s="14"/>
      <c r="Z30" s="14"/>
      <c r="AA30" s="14"/>
      <c r="AL30" s="3"/>
    </row>
    <row r="31" spans="20:38">
      <c r="T31" s="14"/>
      <c r="U31" s="14"/>
      <c r="V31" s="14"/>
      <c r="W31" s="14"/>
      <c r="X31" s="14"/>
      <c r="Y31" s="14"/>
      <c r="Z31" s="14"/>
      <c r="AA31" s="14"/>
      <c r="AL31" s="3"/>
    </row>
    <row r="32" spans="2:38">
      <c r="B32" s="8" t="s">
        <v>29</v>
      </c>
      <c r="K32" s="8" t="s">
        <v>43</v>
      </c>
      <c r="T32" s="14"/>
      <c r="U32" s="14"/>
      <c r="V32" s="14"/>
      <c r="W32" s="14"/>
      <c r="X32" s="14"/>
      <c r="Y32" s="14"/>
      <c r="Z32" s="14"/>
      <c r="AA32" s="14"/>
      <c r="AL32" s="3"/>
    </row>
    <row r="33" spans="1:38">
      <c r="A33" s="3" t="s">
        <v>12</v>
      </c>
      <c r="B33" s="1">
        <f>_xlfn.STDEV.S(K14:K16)</f>
        <v>0.0120672279033288</v>
      </c>
      <c r="C33" s="1">
        <f t="shared" ref="C33:H33" si="25">_xlfn.STDEV.S(L14:L16)</f>
        <v>0.00775618615109381</v>
      </c>
      <c r="D33" s="1">
        <f t="shared" si="25"/>
        <v>0.107306292598654</v>
      </c>
      <c r="E33" s="1">
        <f t="shared" si="25"/>
        <v>0.175310302477831</v>
      </c>
      <c r="F33" s="1">
        <f t="shared" si="25"/>
        <v>0.0300106137280469</v>
      </c>
      <c r="G33" s="1">
        <f t="shared" si="25"/>
        <v>0.0185818356082614</v>
      </c>
      <c r="H33" s="1">
        <f t="shared" si="25"/>
        <v>0.00576439262807471</v>
      </c>
      <c r="J33" s="3" t="s">
        <v>12</v>
      </c>
      <c r="K33" s="1">
        <f t="shared" ref="K33:Q33" si="26">(B33*K$36)^2</f>
        <v>1.45617989270876e-6</v>
      </c>
      <c r="L33" s="1">
        <f t="shared" si="26"/>
        <v>6.01584236104195e-7</v>
      </c>
      <c r="M33" s="1">
        <f t="shared" si="26"/>
        <v>4.60585617250718e-6</v>
      </c>
      <c r="N33" s="1">
        <f t="shared" si="26"/>
        <v>1.22934808619474e-5</v>
      </c>
      <c r="O33" s="1">
        <f t="shared" si="26"/>
        <v>1.08977069296419e-5</v>
      </c>
      <c r="P33" s="1">
        <f t="shared" si="26"/>
        <v>4.17794383632665e-6</v>
      </c>
      <c r="Q33" s="1">
        <f t="shared" si="26"/>
        <v>9.68934964326757e-6</v>
      </c>
      <c r="T33" s="14"/>
      <c r="U33" s="14"/>
      <c r="V33" s="14"/>
      <c r="W33" s="14"/>
      <c r="X33" s="14"/>
      <c r="Y33" s="14"/>
      <c r="Z33" s="14"/>
      <c r="AA33" s="14"/>
      <c r="AL33" s="3"/>
    </row>
    <row r="34" spans="1:38">
      <c r="A34" s="3" t="s">
        <v>13</v>
      </c>
      <c r="B34" s="1">
        <f>_xlfn.STDEV.S(K17:K19)</f>
        <v>0.0456165221878966</v>
      </c>
      <c r="C34" s="1">
        <f t="shared" ref="C34:H34" si="27">_xlfn.STDEV.S(L17:L19)</f>
        <v>0.0190471252305155</v>
      </c>
      <c r="D34" s="1">
        <f t="shared" si="27"/>
        <v>0.123591438767718</v>
      </c>
      <c r="E34" s="1">
        <f t="shared" si="27"/>
        <v>0.185895946114916</v>
      </c>
      <c r="F34" s="1">
        <f t="shared" si="27"/>
        <v>0.0117773850479767</v>
      </c>
      <c r="G34" s="1">
        <f t="shared" si="27"/>
        <v>0.0206982994032344</v>
      </c>
      <c r="H34" s="1">
        <f t="shared" si="27"/>
        <v>0.00619142657069349</v>
      </c>
      <c r="J34" s="3" t="s">
        <v>13</v>
      </c>
      <c r="K34" s="1">
        <f t="shared" ref="K34:Q34" si="28">(B34*K$36)^2</f>
        <v>2.08086709651886e-5</v>
      </c>
      <c r="L34" s="1">
        <f t="shared" si="28"/>
        <v>3.6279297954694e-6</v>
      </c>
      <c r="M34" s="1">
        <f t="shared" si="28"/>
        <v>6.10993749466986e-6</v>
      </c>
      <c r="N34" s="1">
        <f t="shared" si="28"/>
        <v>1.38229211127839e-5</v>
      </c>
      <c r="O34" s="1">
        <f t="shared" si="28"/>
        <v>1.67835226267648e-6</v>
      </c>
      <c r="P34" s="1">
        <f t="shared" si="28"/>
        <v>5.18387713804982e-6</v>
      </c>
      <c r="Q34" s="1">
        <f t="shared" si="28"/>
        <v>1.11781252850524e-5</v>
      </c>
      <c r="T34" s="14"/>
      <c r="U34" s="14"/>
      <c r="V34" s="14"/>
      <c r="W34" s="14"/>
      <c r="X34" s="14"/>
      <c r="Y34" s="14"/>
      <c r="Z34" s="14"/>
      <c r="AA34" s="14"/>
      <c r="AL34" s="3"/>
    </row>
    <row r="35" spans="1:38">
      <c r="A35" s="3" t="s">
        <v>14</v>
      </c>
      <c r="B35" s="1">
        <f>_xlfn.STDEV.S(K20:K22)</f>
        <v>0.0111458365488039</v>
      </c>
      <c r="C35" s="1">
        <f t="shared" ref="C35:H35" si="29">_xlfn.STDEV.S(L20:L22)</f>
        <v>0.0135766756043404</v>
      </c>
      <c r="D35" s="1">
        <f t="shared" si="29"/>
        <v>0.0507939832453084</v>
      </c>
      <c r="E35" s="1">
        <f t="shared" si="29"/>
        <v>0.0825271871364803</v>
      </c>
      <c r="F35" s="1">
        <f t="shared" si="29"/>
        <v>0.0331832223497447</v>
      </c>
      <c r="G35" s="1">
        <f t="shared" si="29"/>
        <v>0.0241554487988687</v>
      </c>
      <c r="H35" s="1">
        <f t="shared" si="29"/>
        <v>0.0108599077046023</v>
      </c>
      <c r="J35" s="3" t="s">
        <v>14</v>
      </c>
      <c r="K35" s="1">
        <f t="shared" ref="K35:Q35" si="30">(B35*K$36)^2</f>
        <v>1.24229672372653e-6</v>
      </c>
      <c r="L35" s="1">
        <f t="shared" si="30"/>
        <v>1.84326120465491e-6</v>
      </c>
      <c r="M35" s="1">
        <f t="shared" si="30"/>
        <v>1.03201149356987e-6</v>
      </c>
      <c r="N35" s="1">
        <f t="shared" si="30"/>
        <v>2.72429464666386e-6</v>
      </c>
      <c r="O35" s="1">
        <f t="shared" si="30"/>
        <v>1.33236275707024e-5</v>
      </c>
      <c r="P35" s="1">
        <f t="shared" si="30"/>
        <v>7.06017705076468e-6</v>
      </c>
      <c r="Q35" s="1">
        <f t="shared" si="30"/>
        <v>3.43906028047831e-5</v>
      </c>
      <c r="T35" s="14"/>
      <c r="U35" s="14"/>
      <c r="V35" s="14"/>
      <c r="W35" s="14"/>
      <c r="X35" s="14"/>
      <c r="Y35" s="14"/>
      <c r="Z35" s="14"/>
      <c r="AA35" s="14"/>
      <c r="AL35" s="3"/>
    </row>
    <row r="36" spans="1:45">
      <c r="A36" s="3"/>
      <c r="B36" s="9"/>
      <c r="C36" s="9"/>
      <c r="D36" s="9"/>
      <c r="E36" s="9"/>
      <c r="F36" s="9"/>
      <c r="G36" s="9"/>
      <c r="H36" s="9"/>
      <c r="J36" s="6" t="s">
        <v>44</v>
      </c>
      <c r="K36" s="7">
        <v>0.1</v>
      </c>
      <c r="L36" s="7">
        <v>0.1</v>
      </c>
      <c r="M36" s="7">
        <v>0.02</v>
      </c>
      <c r="N36" s="7">
        <v>0.02</v>
      </c>
      <c r="O36" s="7">
        <v>0.11</v>
      </c>
      <c r="P36" s="7">
        <v>0.11</v>
      </c>
      <c r="Q36" s="7">
        <v>0.54</v>
      </c>
      <c r="R36" s="1"/>
      <c r="S36" s="1"/>
      <c r="T36" s="14"/>
      <c r="U36" s="14"/>
      <c r="V36" s="14"/>
      <c r="W36" s="14"/>
      <c r="X36" s="14"/>
      <c r="Y36" s="14"/>
      <c r="Z36" s="14"/>
      <c r="AA36" s="14"/>
      <c r="AL36" s="3" t="s">
        <v>27</v>
      </c>
      <c r="AM36" s="1" t="str">
        <f t="shared" ref="AM36:AS36" si="31">_xlfn.CONCAT(ROUND(AM4,2)," ± ",ROUND(AM8,2))</f>
        <v>3.6 ± 0.1</v>
      </c>
      <c r="AN36" s="1" t="str">
        <f t="shared" si="31"/>
        <v>5.6 ± 0.1</v>
      </c>
      <c r="AO36" s="1" t="str">
        <f t="shared" si="31"/>
        <v>7.53 ± 1.93</v>
      </c>
      <c r="AP36" s="1" t="str">
        <f t="shared" si="31"/>
        <v>0.14 ± 0.06</v>
      </c>
      <c r="AQ36" s="1" t="str">
        <f t="shared" si="31"/>
        <v>436.33 ± 30.62</v>
      </c>
      <c r="AR36" s="1" t="str">
        <f t="shared" si="31"/>
        <v>1.37 ± 0.06</v>
      </c>
      <c r="AS36" s="1" t="str">
        <f t="shared" si="31"/>
        <v>4.37 ± 0.06</v>
      </c>
    </row>
    <row r="37" spans="1:38">
      <c r="A37" s="5" t="s">
        <v>45</v>
      </c>
      <c r="J37" s="9"/>
      <c r="L37" s="3"/>
      <c r="T37" s="14"/>
      <c r="U37" s="14"/>
      <c r="V37" s="14"/>
      <c r="W37" s="14"/>
      <c r="X37" s="14"/>
      <c r="Y37" s="14"/>
      <c r="Z37" s="14"/>
      <c r="AA37" s="14"/>
      <c r="AL37" s="3"/>
    </row>
    <row r="38" spans="2:38">
      <c r="B38" s="8" t="s">
        <v>25</v>
      </c>
      <c r="C38" s="8" t="s">
        <v>29</v>
      </c>
      <c r="D38" s="8"/>
      <c r="E38" s="8" t="s">
        <v>46</v>
      </c>
      <c r="G38" s="10"/>
      <c r="H38" s="10"/>
      <c r="J38" s="9"/>
      <c r="L38" s="3"/>
      <c r="T38" s="14"/>
      <c r="U38" s="14"/>
      <c r="V38" s="14"/>
      <c r="W38" s="14"/>
      <c r="X38" s="14"/>
      <c r="Y38" s="14"/>
      <c r="Z38" s="14"/>
      <c r="AA38" s="14"/>
      <c r="AL38" s="3"/>
    </row>
    <row r="39" spans="1:38">
      <c r="A39" s="3" t="s">
        <v>12</v>
      </c>
      <c r="B39" s="11">
        <f>SUM(K28:Q28)</f>
        <v>-0.0830583128058073</v>
      </c>
      <c r="C39" s="11">
        <f>(SUM(K33:Q33))^0.5</f>
        <v>0.00661226901846134</v>
      </c>
      <c r="E39" s="12">
        <f t="shared" ref="E39:E41" si="32">10^B39</f>
        <v>0.825927044744417</v>
      </c>
      <c r="G39" s="9"/>
      <c r="H39" s="9"/>
      <c r="J39" s="9"/>
      <c r="L39" s="3"/>
      <c r="T39" s="14"/>
      <c r="U39" s="14"/>
      <c r="V39" s="14"/>
      <c r="W39" s="14"/>
      <c r="X39" s="14"/>
      <c r="Y39" s="14"/>
      <c r="Z39" s="14"/>
      <c r="AA39" s="14"/>
      <c r="AL39" s="3"/>
    </row>
    <row r="40" spans="1:38">
      <c r="A40" s="3" t="s">
        <v>13</v>
      </c>
      <c r="B40" s="11">
        <f>SUM(K29:Q29)</f>
        <v>-0.0453716609581241</v>
      </c>
      <c r="C40" s="11">
        <f>(SUM(K34:Q34))^0.5</f>
        <v>0.00789998823125012</v>
      </c>
      <c r="E40" s="12">
        <f t="shared" si="32"/>
        <v>0.900799920216287</v>
      </c>
      <c r="G40" s="9"/>
      <c r="H40" s="9"/>
      <c r="J40" s="9"/>
      <c r="L40" s="3"/>
      <c r="T40" s="14"/>
      <c r="U40" s="14"/>
      <c r="V40" s="14"/>
      <c r="W40" s="14"/>
      <c r="X40" s="14"/>
      <c r="Y40" s="14"/>
      <c r="Z40" s="14"/>
      <c r="AA40" s="14"/>
      <c r="AL40" s="3"/>
    </row>
    <row r="41" spans="1:38">
      <c r="A41" s="3" t="s">
        <v>14</v>
      </c>
      <c r="B41" s="11">
        <f>SUM(K30:Q30)</f>
        <v>-0.0884746567105884</v>
      </c>
      <c r="C41" s="11">
        <f>(SUM(K35:Q35))^0.5</f>
        <v>0.00784960326990258</v>
      </c>
      <c r="E41" s="12">
        <f t="shared" si="32"/>
        <v>0.815690385422001</v>
      </c>
      <c r="G41" s="9"/>
      <c r="H41" s="9"/>
      <c r="J41" s="9"/>
      <c r="L41" s="3"/>
      <c r="T41" s="14"/>
      <c r="U41" s="14"/>
      <c r="V41" s="14"/>
      <c r="W41" s="14"/>
      <c r="X41" s="14"/>
      <c r="Y41" s="14"/>
      <c r="Z41" s="14"/>
      <c r="AA41" s="14"/>
      <c r="AL41" s="3"/>
    </row>
    <row r="42" spans="10:38">
      <c r="J42" s="9"/>
      <c r="L42" s="3"/>
      <c r="T42" s="14"/>
      <c r="U42" s="14"/>
      <c r="V42" s="14"/>
      <c r="W42" s="14"/>
      <c r="X42" s="14"/>
      <c r="Y42" s="14"/>
      <c r="Z42" s="14"/>
      <c r="AA42" s="14"/>
      <c r="AL42" s="3"/>
    </row>
    <row r="43" spans="1:38">
      <c r="A43" s="8"/>
      <c r="J43" s="9"/>
      <c r="L43" s="3"/>
      <c r="T43" s="14"/>
      <c r="U43" s="14"/>
      <c r="V43" s="14"/>
      <c r="W43" s="14"/>
      <c r="X43" s="14"/>
      <c r="Y43" s="14"/>
      <c r="Z43" s="14"/>
      <c r="AA43" s="14"/>
      <c r="AL43" s="3"/>
    </row>
    <row r="44" spans="1:38">
      <c r="A44" s="3"/>
      <c r="B44" s="1"/>
      <c r="C44" s="1"/>
      <c r="D44" s="1"/>
      <c r="J44" s="9"/>
      <c r="L44" s="3"/>
      <c r="T44" s="14"/>
      <c r="U44" s="14"/>
      <c r="V44" s="14"/>
      <c r="W44" s="14"/>
      <c r="X44" s="14"/>
      <c r="Y44" s="14"/>
      <c r="Z44" s="14"/>
      <c r="AA44" s="14"/>
      <c r="AL44" s="3"/>
    </row>
    <row r="45" spans="1:38">
      <c r="A45" s="3"/>
      <c r="B45" s="1"/>
      <c r="C45" s="1"/>
      <c r="D45" s="1"/>
      <c r="J45" s="9"/>
      <c r="L45" s="3"/>
      <c r="T45" s="14"/>
      <c r="U45" s="14"/>
      <c r="V45" s="14"/>
      <c r="W45" s="14"/>
      <c r="X45" s="14"/>
      <c r="Y45" s="14"/>
      <c r="Z45" s="14"/>
      <c r="AA45" s="14"/>
      <c r="AL45" s="3"/>
    </row>
    <row r="46" spans="1:38">
      <c r="A46" s="3"/>
      <c r="B46" s="1"/>
      <c r="C46" s="1"/>
      <c r="D46" s="1"/>
      <c r="J46" s="9"/>
      <c r="L46" s="3"/>
      <c r="T46" s="14"/>
      <c r="U46" s="14"/>
      <c r="V46" s="14"/>
      <c r="W46" s="14"/>
      <c r="X46" s="14"/>
      <c r="Y46" s="14"/>
      <c r="Z46" s="14"/>
      <c r="AA46" s="14"/>
      <c r="AL46" s="3"/>
    </row>
    <row r="47" spans="1:38">
      <c r="A47" s="3"/>
      <c r="B47" s="9"/>
      <c r="C47" s="9"/>
      <c r="D47" s="9"/>
      <c r="E47" s="9"/>
      <c r="F47" s="9"/>
      <c r="G47" s="9"/>
      <c r="H47" s="9"/>
      <c r="J47" s="9"/>
      <c r="L47" s="3"/>
      <c r="T47" s="14"/>
      <c r="U47" s="14"/>
      <c r="V47" s="14"/>
      <c r="W47" s="14"/>
      <c r="X47" s="14"/>
      <c r="Y47" s="14"/>
      <c r="Z47" s="14"/>
      <c r="AA47" s="14"/>
      <c r="AL47" s="3"/>
    </row>
    <row r="48" spans="1:38">
      <c r="A48" s="3"/>
      <c r="B48" s="9"/>
      <c r="C48" s="9"/>
      <c r="D48" s="9"/>
      <c r="E48" s="9"/>
      <c r="F48" s="9"/>
      <c r="G48" s="9"/>
      <c r="H48" s="9"/>
      <c r="J48" s="9"/>
      <c r="L48" s="3"/>
      <c r="T48" s="14"/>
      <c r="U48" s="14"/>
      <c r="V48" s="14"/>
      <c r="W48" s="14"/>
      <c r="X48" s="14"/>
      <c r="Y48" s="14"/>
      <c r="Z48" s="14"/>
      <c r="AA48" s="14"/>
      <c r="AL48" s="3"/>
    </row>
    <row r="49" spans="1:38">
      <c r="A49" s="3"/>
      <c r="B49" s="9"/>
      <c r="C49" s="9"/>
      <c r="D49" s="9"/>
      <c r="E49" s="9"/>
      <c r="F49" s="9"/>
      <c r="G49" s="9"/>
      <c r="H49" s="9"/>
      <c r="J49" s="9"/>
      <c r="L49" s="3"/>
      <c r="T49" s="14"/>
      <c r="U49" s="14"/>
      <c r="V49" s="14"/>
      <c r="W49" s="14"/>
      <c r="X49" s="14"/>
      <c r="Y49" s="14"/>
      <c r="Z49" s="14"/>
      <c r="AA49" s="14"/>
      <c r="AL49" s="3"/>
    </row>
    <row r="50" spans="1:38">
      <c r="A50" s="3"/>
      <c r="B50" s="9"/>
      <c r="C50" s="9"/>
      <c r="D50" s="9"/>
      <c r="E50" s="9"/>
      <c r="F50" s="9"/>
      <c r="G50" s="9"/>
      <c r="H50" s="9"/>
      <c r="J50" s="9"/>
      <c r="L50" s="3"/>
      <c r="T50" s="14"/>
      <c r="U50" s="14"/>
      <c r="V50" s="14"/>
      <c r="W50" s="14"/>
      <c r="X50" s="14"/>
      <c r="Y50" s="14"/>
      <c r="Z50" s="14"/>
      <c r="AA50" s="14"/>
      <c r="AL50" s="3"/>
    </row>
    <row r="51" spans="2:45">
      <c r="B51" s="13"/>
      <c r="T51" s="14"/>
      <c r="U51" s="14"/>
      <c r="V51" s="14"/>
      <c r="W51" s="14"/>
      <c r="X51" s="14"/>
      <c r="Y51" s="14"/>
      <c r="Z51" s="14"/>
      <c r="AA51" s="14"/>
      <c r="AL51" s="3" t="s">
        <v>28</v>
      </c>
      <c r="AM51" s="1" t="str">
        <f t="shared" ref="AM51:AS51" si="33">_xlfn.CONCAT(ROUND(AM5,2)," ± ",ROUND(AM9,2))</f>
        <v>2.03 ± 0.21</v>
      </c>
      <c r="AN51" s="1" t="str">
        <f t="shared" si="33"/>
        <v>5.77 ± 0.25</v>
      </c>
      <c r="AO51" s="1" t="str">
        <f t="shared" si="33"/>
        <v>9.33 ± 2.75</v>
      </c>
      <c r="AP51" s="1" t="str">
        <f t="shared" si="33"/>
        <v>0.17 ± 0.07</v>
      </c>
      <c r="AQ51" s="1" t="str">
        <f t="shared" si="33"/>
        <v>645.33 ± 17.5</v>
      </c>
      <c r="AR51" s="1" t="str">
        <f t="shared" si="33"/>
        <v>2.1 ± 0.1</v>
      </c>
      <c r="AS51" s="1" t="str">
        <f t="shared" si="33"/>
        <v>4.03 ± 0.06</v>
      </c>
    </row>
    <row r="52" spans="20:27">
      <c r="T52" s="14"/>
      <c r="U52" s="14"/>
      <c r="V52" s="14"/>
      <c r="W52" s="14"/>
      <c r="X52" s="14"/>
      <c r="Y52" s="14"/>
      <c r="Z52" s="14"/>
      <c r="AA52" s="14"/>
    </row>
    <row r="53" spans="20:27">
      <c r="T53" s="14"/>
      <c r="U53" s="14"/>
      <c r="V53" s="14"/>
      <c r="W53" s="14"/>
      <c r="X53" s="14"/>
      <c r="Y53" s="14"/>
      <c r="Z53" s="14"/>
      <c r="AA53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AMSF</vt:lpstr>
      <vt:lpstr>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WPS_1707205605</cp:lastModifiedBy>
  <dcterms:created xsi:type="dcterms:W3CDTF">2024-07-12T10:43:22Z</dcterms:created>
  <dcterms:modified xsi:type="dcterms:W3CDTF">2024-07-15T10:18:16Z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79D1833D9D11467A8F28D6F609BB63B6_12</vt:lpwstr>
  </property>
  <property fmtid="{D5CDD505-2E9C-101B-9397-08002B2CF9AE}" pid="3" name="KSOProductBuildVer">
    <vt:lpwstr>1033-12.2.0.17153</vt:lpwstr>
  </property>
</Properties>
</file>