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243" documentId="13_ncr:1_{89A5CB98-93EB-451E-A012-FBFD01AD492F}" xr6:coauthVersionLast="47" xr6:coauthVersionMax="47" xr10:uidLastSave="{7A98EF1F-3C10-4C4E-BDD0-41B73E051B85}"/>
  <bookViews>
    <workbookView xWindow="-120" yWindow="-120" windowWidth="29040" windowHeight="15840" tabRatio="500" activeTab="2"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3" i="8" l="1"/>
  <c r="G7" i="9"/>
  <c r="H6" i="9"/>
  <c r="C6" i="9"/>
  <c r="B6" i="9"/>
  <c r="D6" i="9" s="1"/>
  <c r="G6" i="9" s="1"/>
  <c r="C4" i="9"/>
  <c r="B4" i="9"/>
  <c r="D4" i="9" s="1"/>
  <c r="G4" i="9" s="1"/>
  <c r="G17" i="10"/>
  <c r="F17" i="10"/>
  <c r="C17" i="10"/>
  <c r="B17" i="10"/>
  <c r="G16" i="10"/>
  <c r="G18" i="10" s="1"/>
  <c r="F16" i="10"/>
  <c r="F18" i="10" s="1"/>
  <c r="C16" i="10"/>
  <c r="C18" i="10" s="1"/>
  <c r="B16" i="10"/>
  <c r="B18" i="10" s="1"/>
  <c r="H5" i="9" s="1"/>
  <c r="D43" i="8"/>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8" i="8" s="1"/>
  <c r="E24" i="8"/>
  <c r="E25" i="8"/>
  <c r="E10" i="8"/>
  <c r="E11" i="8"/>
  <c r="E12" i="8"/>
  <c r="E14" i="8"/>
  <c r="E9" i="8"/>
  <c r="D58" i="6" l="1"/>
  <c r="G58" i="6"/>
  <c r="F58" i="6"/>
  <c r="F59" i="6" s="1"/>
  <c r="C5" i="9" s="1"/>
  <c r="C58" i="6"/>
  <c r="C59" i="6" s="1"/>
  <c r="I58" i="6"/>
  <c r="J58" i="6"/>
  <c r="I59" i="6" l="1"/>
  <c r="E8" i="8" l="1"/>
  <c r="D15" i="8"/>
  <c r="E21" i="8"/>
  <c r="B5" i="9" s="1"/>
  <c r="D5" i="9" s="1"/>
  <c r="G5" i="9" s="1"/>
  <c r="E35" i="8"/>
  <c r="E36" i="8"/>
  <c r="E37" i="8"/>
  <c r="E38" i="8"/>
  <c r="E39" i="8"/>
  <c r="E15" i="8" l="1"/>
</calcChain>
</file>

<file path=xl/sharedStrings.xml><?xml version="1.0" encoding="utf-8"?>
<sst xmlns="http://schemas.openxmlformats.org/spreadsheetml/2006/main" count="333" uniqueCount="194">
  <si>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</si>
  <si>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</si>
  <si>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</si>
  <si>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</si>
  <si>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</si>
  <si>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</si>
  <si>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</si>
  <si>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</si>
  <si>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</si>
  <si>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</si>
  <si>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</si>
  <si>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</si>
  <si>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</si>
  <si>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</si>
  <si>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</si>
  <si>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</si>
  <si>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</si>
  <si>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</si>
  <si>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</si>
  <si>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1.1 Utilisation des Cadriciels</t>
  </si>
  <si>
    <t>Le projet respecte les meilleures pratiques des cadriciels utilisés. (Exemple: séparation des responsabilités dans les Components et Services d'Angular, respect de la sémantique HTTP avec Express, etc.)</t>
  </si>
  <si>
    <t xml:space="preserve">gamepage contient beaucoup de logiques </t>
  </si>
  <si>
    <t>game.page a beaucoup de logique</t>
  </si>
  <si>
    <t>1.2 Arborescence</t>
  </si>
  <si>
    <t>Le projet respecte une arborescence de fichier claire,uniforme et structurée.
Les noms de fichiers et dossiers respectent le format kebab-case.</t>
  </si>
  <si>
    <t>configuration-jeu-page?</t>
  </si>
  <si>
    <t>client/services groupe pas les services dans un folder 
Ok pour le serveur</t>
  </si>
  <si>
    <t>Sous-total</t>
  </si>
  <si>
    <t>2. Classe</t>
  </si>
  <si>
    <t>MOD</t>
  </si>
  <si>
    <t>2.1 Responsabilité</t>
  </si>
  <si>
    <t>La classe n'a qu'une responsabilitée.</t>
  </si>
  <si>
    <t>Bon travail!</t>
  </si>
  <si>
    <t>2.2 Attributs</t>
  </si>
  <si>
    <t>La classe comporte uniquement des attributs utilisés.
La classe comporte uniquement des attributs qui sont des états de la classe.
La classe ne comporte pas d'attribut utilisé seulement dans les tests.</t>
  </si>
  <si>
    <t>2.3 Accessibilité</t>
  </si>
  <si>
    <t>La classe minimise l'accessibilité des membres. (Bonne utilisation de public/private/protected pour les attributs et les fonctions)
Les méthodes get/set font une validation quelconque sur les attributs privés.</t>
  </si>
  <si>
    <t>Vous ne gérez pas l'accesibilité</t>
  </si>
  <si>
    <t>2.4 Couplage</t>
  </si>
  <si>
    <t>La classe minimise le couplage aux autres classes.
La classe minimise les longues chaînes d'appels (ex : foo.bar.baz.foo)</t>
  </si>
  <si>
    <t>CanvasNgxComponent est trop couplé, gamepageComponent, gameService</t>
  </si>
  <si>
    <t>2.5 Valeur par défaut</t>
  </si>
  <si>
    <t>La classe initialise tous ses attributs de la même façon. Soit à la définition, soit dans le constructeur.</t>
  </si>
  <si>
    <t>CardDisplayerComponent. Attribut initialisé à la définition et dans la construction
DifferencePopup aussi
GameName à la construction mais HeaderComponent à la défintion.
Vous n'êtes pas consistant dans votre choix d'initialisation.</t>
  </si>
  <si>
    <t>ImageDiffService témoigne du problème</t>
  </si>
  <si>
    <t>3. Fonctions et méthodes</t>
  </si>
  <si>
    <t>3.1 Utilité</t>
  </si>
  <si>
    <t>La fonction est utilie et non-triviale.
La fonction ne peut pas être fragmenté en plusieurs fonctions.
La fonction n'a pas une longueur trop grande.</t>
  </si>
  <si>
    <t>Votre bfs est trop complexe</t>
  </si>
  <si>
    <t>bfs encore beaucoup trop complexe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</si>
  <si>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</si>
  <si>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</si>
  <si>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</si>
  <si>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</si>
  <si>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</si>
  <si>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</si>
  <si>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</si>
  <si>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return Promise.all(await it) est redondant
return await est redundant</t>
  </si>
  <si>
    <t>await service.GetGame await inutile
return await redondant
addGame dans gameService ne devrait pas être async</t>
  </si>
  <si>
    <t>4.3 Message d'erreur</t>
  </si>
  <si>
    <t>Le message d'erreur est précis et compréhensible par l'utilisateur moyen.</t>
  </si>
  <si>
    <t>5. Variables et constantes</t>
  </si>
  <si>
    <t>Ahmed</t>
  </si>
  <si>
    <t>5.1 Groupement</t>
  </si>
  <si>
    <t>Les constantes sont regroupées ensemble en groupes logiques.</t>
  </si>
  <si>
    <t>OK</t>
  </si>
  <si>
    <t>Groupement des constantes pas bon</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</si>
  <si>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</si>
  <si>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</si>
  <si>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</si>
  <si>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</si>
  <si>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game.const one, two...?</t>
  </si>
  <si>
    <t>6. Expressions booléennes</t>
  </si>
  <si>
    <t>6.1 Expression</t>
  </si>
  <si>
    <t>L'expression booléenne n'es pas comparée à true ou false. (Exemple d'erreur: x === true)</t>
  </si>
  <si>
    <t>6.2 Logique négative</t>
  </si>
  <si>
    <t>L'expression booléenne évite la logique négative. (Exemple d'erreur:  if( !notFound(…) )</t>
  </si>
  <si>
    <t>6.3 Ternaire</t>
  </si>
  <si>
    <t>L'expression booléenne utilise un ternaire dans le bon scénario.</t>
  </si>
  <si>
    <t>6.4 Prédicats</t>
  </si>
  <si>
    <t>L'expression booléenne est simple.
L'expression booléenne utilise un ou des prédicats pour simplifier une condition complexe.</t>
  </si>
  <si>
    <t>(===null peut etre simplifié). ex: line 20 bitmap.service</t>
  </si>
  <si>
    <t>7. Qualité générale</t>
  </si>
  <si>
    <t>Rachad</t>
  </si>
  <si>
    <t>7.1 Langue</t>
  </si>
  <si>
    <t>La langue utilisée pour les variables, classes et fonctions est uniforme pour tout le code source.
La langue utilisée pour les commentaires doit être uniforme, mais peut être différente que la langue du code source.</t>
  </si>
  <si>
    <t xml:space="preserve">Messages d'erreurs dans les 2 langues, francais et anglais. </t>
  </si>
  <si>
    <t>7.2 Commentaire</t>
  </si>
  <si>
    <t>Le commentaire est pertinent. (Pas de code mort commenté)</t>
  </si>
  <si>
    <t>Ok</t>
  </si>
  <si>
    <t>Ex: bannerComponent</t>
  </si>
  <si>
    <t>7.3 Enum</t>
  </si>
  <si>
    <t>Le code utilise des enum lorsque c'est pertinent.</t>
  </si>
  <si>
    <t>Ex: getDifficulty</t>
  </si>
  <si>
    <t>Pas de folder pourles enums</t>
  </si>
  <si>
    <t>7.4 Classe et interface</t>
  </si>
  <si>
    <t>Le code n'utilise pas d'objets anonymes JS et priorise les classes et les interfaces.</t>
  </si>
  <si>
    <t>Plusiuers fichiers d'interfaces sont vides : EX command.ts, canvas.ts</t>
  </si>
  <si>
    <t>7.5 Duplication</t>
  </si>
  <si>
    <t>Il n'y a pas de duplication de code.</t>
  </si>
  <si>
    <t>7.6 ESLint</t>
  </si>
  <si>
    <t>Il n'y a pas de "eslint:disable" non justifiés dans le code.
L'utilisation limitée de eslint:disable est tolérée dans les fichiers de test (.spec.ts). (Exemple : nombres magiques)</t>
  </si>
  <si>
    <t>-0.25 par type: no-magic-numbers, max-params</t>
  </si>
  <si>
    <t xml:space="preserve">eslint-disable-next-line max-params
...
eslint-disable-next-line no-restricted-imports
</t>
  </si>
  <si>
    <t>7.7 Complexité</t>
  </si>
  <si>
    <t>Le code minimise la complexité cyclomatique. (Exemple : plusieurs if/else ou boucles for imbriqués, opérations complexes, etc.)</t>
  </si>
  <si>
    <t xml:space="preserve">Game-Card Handler </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</si>
  <si>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</si>
  <si>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</si>
  <si>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Les messages d'erreurs doivent être dans des contantes</t>
  </si>
  <si>
    <t xml:space="preserve">eslint-disable-next-line @typescript-eslint/naming-convention
Les messages d'erreurs doivent être dans des contantes
</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</si>
  <si>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</si>
  <si>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</si>
  <si>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</si>
  <si>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</si>
  <si>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</si>
  <si>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</si>
  <si>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</si>
  <si>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</si>
  <si>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</si>
  <si>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Ex: Branche everything-is-ok</t>
  </si>
  <si>
    <t>8.4 Gitlab</t>
  </si>
  <si>
    <t>Des Merge Requests sont utilisées pour fusionner vers la branche de production.
Les Merge Requests sont approuvées par au moins un membre de l'équipe avant la fusion.
Les Issues sont mis à jour tout au long du projet.</t>
  </si>
  <si>
    <t xml:space="preserve">Plusieurs MR sont merged sans passer le pipeline. Pas de séparassion seulon le type de merge request. </t>
  </si>
  <si>
    <t>8.5 Fichiers</t>
  </si>
  <si>
    <t>Le projet contient uniquement les fichiers nécessaires. (Exemple: pas de dossier node_modules ou coverage).</t>
  </si>
  <si>
    <t>Total QA sprint</t>
  </si>
  <si>
    <t>Note QA sprint</t>
  </si>
  <si>
    <t>Fonctionnalités</t>
  </si>
  <si>
    <t>Fonctionnalité</t>
  </si>
  <si>
    <t>Testé</t>
  </si>
  <si>
    <t>Note finale</t>
  </si>
  <si>
    <t>1.1 Vue Initiale</t>
  </si>
  <si>
    <t>1.2 Vue de Sélection de partie</t>
  </si>
  <si>
    <t>1.3 Vue de Configuration - interface de base</t>
  </si>
  <si>
    <t>1.4 Vue de création de jeu - modification de l'arrière plan</t>
  </si>
  <si>
    <t>faible bug: valeur de défaut est 0 et on peut créer 2 games avec le meme noms (semble fonctionner quand même)</t>
  </si>
  <si>
    <t>1.5 Système de détection de différences</t>
  </si>
  <si>
    <t>1.6 Vue de jeu en solo</t>
  </si>
  <si>
    <t>1.7 Mode classique en solo</t>
  </si>
  <si>
    <t>Différence ne s'affiche pas sur l'autre image
La validation de votre click se fait côté client et non côté serveur. Il faut que la validation du click soit fait server side</t>
  </si>
  <si>
    <t>Note finale pour le sprint</t>
  </si>
  <si>
    <t>Pénalités</t>
  </si>
  <si>
    <t>Crash</t>
  </si>
  <si>
    <t>Erreur de build</t>
  </si>
  <si>
    <t>2.1 Vue de création de jeu - modification de l'avant-plan</t>
  </si>
  <si>
    <t>Mauvaise pointe pour l'efface
Bon travail!</t>
  </si>
  <si>
    <t>2.2 Créer et Joindre une partie un contre un</t>
  </si>
  <si>
    <t>OK
Votre GameCardHandlerService n'est pas assez testé</t>
  </si>
  <si>
    <t>2.3 Mode Classique en un contre un</t>
  </si>
  <si>
    <t>Mauvaise gestion de l'abadon d'un joueur</t>
  </si>
  <si>
    <t>2.4 Vue de jeu en un contre un et Section des messages</t>
  </si>
  <si>
    <t>2.5 Vue de Configuration - suppression de jeu</t>
  </si>
  <si>
    <t>Suppresion d'un jeu crée une file d'attente infini</t>
  </si>
  <si>
    <t xml:space="preserve">2.6 Messages de partie (local) </t>
  </si>
  <si>
    <t>2.7 Mode Triche</t>
  </si>
  <si>
    <t>Mauvaise couleur de clignotement
Bon travail!</t>
  </si>
  <si>
    <t>Vos tests côté client comporte beaucoup de warning</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</si>
  <si>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</si>
  <si>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</si>
  <si>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</si>
  <si>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</si>
  <si>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</si>
  <si>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</si>
  <si>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</si>
  <si>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</si>
  <si>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</si>
  <si>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</si>
  <si>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</si>
  <si>
    <t>Document d'Architecture</t>
  </si>
  <si>
    <t>Protocole de communication</t>
  </si>
  <si>
    <t>Historique des révisions</t>
  </si>
  <si>
    <t>1 Introduction /1</t>
  </si>
  <si>
    <t>Ayez une introduction avec des phrases complètes</t>
  </si>
  <si>
    <t>1 Introduction (commentaires)</t>
  </si>
  <si>
    <t>Bien</t>
  </si>
  <si>
    <t>2 Vue des cas d'utilisation /5</t>
  </si>
  <si>
    <t>2 Communication client-serveur /7</t>
  </si>
  <si>
    <t xml:space="preserve">Page 5 : le sens de la relation entre "Identifer" et "valider" une différence doit être inversé.  Les liens entre les acteurs et les CUs ne devraient pas être fléchés. Le CU "Offrir une rétroaction visuelle" est un détail d'implémentation (à retirer). Ce diagramme présente 2 choses en même temps : jouer et la reprise et porte à confusion sur le fait que les 2 situations peuvent arriver en même temps : retirez les CUs en relation avec le jeu et gardez que les CUs en lien avec la reprise vidéo.
Page 6 : manque la notion d'abandon qui a un comportement différence que "Terminer la partie".
Page 6, CU 3 : diagramme à retirer : ceci présente de l'information du Sprint 1/2 sauf le classement qui devrait être dans un diagramme séparé. Plusieurs problèmes d'UML : toutes les relations entre 2 CUs devraient avoir un type : "include", "extends" ou une généralisation
Page 7 : les relations avec le CU "Modifier les constantes de jeu" devraient être des "extends" ou des généralisations :Idem pour "remise des données à leur état initial". Le CU "Consulter l'historique" présente la même situation que "afficher l'historique". La relation entre "Consulter l'historique" et "Réinitialiser l'historique" devrait être un "extend". Le dernier CU devrait être nommé "Réinitialiser le temps d'un jeu" pour avoir la même présentation que le CU de suppression.
Section globalement bien, mais la présentation est à revoir. </t>
  </si>
  <si>
    <t xml:space="preserve">- Manque de justification claire de l'utilisation des protocoles WebSocket et HTTP
- Bonne description de chaque protocole utilisé avec la fonctionnalité. Consice, mais bonne
</t>
  </si>
  <si>
    <t>3 Vue des processus /6</t>
  </si>
  <si>
    <t>3 Description des paquets /12</t>
  </si>
  <si>
    <t>Page 8 : manque la condition de fin pour votre [loop] (temps et nombre de jeux restants). Manque un [alt] dans le cas où un "MouseClick" est invalide.
Page 9 : pas de notion de "invitationReview()"/"accept()" pour le temps limité : les 2 joueurs sont placés dans le même jeu dès que disponible. Même commentaire que la page 8. Manque la gestion de l'abandon où l'autre joueur peut continuer de jouer.
Page 10 : Les choix des 3 astuces devraient être des [alt]. Bonne utilisation de [opt] pour les indices sinon.
Page 11 : renommez "Client 2" par "Other Clients" pour spécifier que ce n'est pas seulement 2 clients qui sont impliqués
Page 12 : si vous utlisez [opt], la notation IF n'est pas valide : indiquez seulement "Reset All", "Delete Game" ,etc. Ce n'est pas clair ce que "ResetAll" veut dire : est-ce que vous parlez des constantes ?
Page 13 : Ne dupliquez pas l'information entre le mode solo ou multi pusique c'est la même séquence (ou présentez la sauvegarde du clavardage dans un [opt]).  La reprise vidéo est propre à chaque joueur : le dernier OPT ne fait pas de sens. Manque la présentation des différentes actions durant la reprise : rejouer les actions, mettre en pause/jouer, changer la vitesse,. etc.
Globalement bien comme sections, mais la page 13 est à revoir.</t>
  </si>
  <si>
    <t xml:space="preserve">- Il faut détaillé chaque requete HTTP (Endpoint, Méthode, Params, Body, Code retour, Content-type et Response) et non pas les décrire dans un seul paragraphe. 
- Manque de code de retour pour chaque requête HTTP
- Informations et explications des paquets webSocket est bien fait, mais c'est recommandé de mettre le tout dans un tableau. 
- N'oublier pas d'inclure la source de chaque évenement socket. 
- Ajouter les interfaces utilisées dans les body des requêtes HTTP et les evenements sockets. 
- Description des paquets HTTP à refaire. </t>
  </si>
  <si>
    <t>4 Vue logique /6</t>
  </si>
  <si>
    <t>Commentaire général : évitez des paquetages "flottants". Ex : page 14 ou le client devrait communiquer avec le Server qui communiquer avec la BD.
Pages 15 à 18 : diagrammes trop sous-divisés. Difficile de voir l'ensemble des relations. Ex : game-cration-page devrait être relié à une classe de communication serveur (ex : socket-client).
Page 17 ; est-ce que "game" est un component ou un service ou une simple classe ? Le diagramme n'est pas clair et porte à confusion avec "game" utilisé comme un component ici, mais un service à la page 18.
Page 18 : où est la représentation de la communication par HTTP avec votre serveur ? Le texte descriptif est incomplet à la fin.
Pages 19 et 20 : mêmes commentaires que pour le client : tout ceci aurait dû être 1 seul diagramme. Il manque la présentation de la couche de logique de votre serveur. Ce n'est pas clair quelles classes intéragissent avec "game-database".
Section incomplète à revoir.</t>
  </si>
  <si>
    <t>5 Vue de déploiement /2</t>
  </si>
  <si>
    <t xml:space="preserve">Attention à la notation UML ; Base de données, Serveur et Client ne sont pas des paquetages.
Quel est le système d'exploitation de l'appareil du client ?
Quel est le système d'exploitation de l'appareil du serveur ?
NestJS est un cadriciel : vous utiliez l'environnement d'exécution NodeJS
Manque l'information où exactement est déployée votre base de données (MongoDB)
</t>
  </si>
  <si>
    <t>Forme /1</t>
  </si>
  <si>
    <t>Pages 11 et 12 : titre sur une page différente que le diagramme
Section 4 : pas de titre à la page 14</t>
  </si>
  <si>
    <t xml:space="preserve"> - La description des paquets peut être plus claires en utilisant des tableau et montrer les interfaces.</t>
  </si>
  <si>
    <t>FOND</t>
  </si>
  <si>
    <t>FORME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</si>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</sst>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1"/>
      <color rgb="FF000000"/>
      <name val="Calibri"/>
      <family val="2"/>
      <charset val="1"/>
    </font>
    <font>
      <b/>
      <sz val="12"/>
      <color theme="1"/>
      <name val="Calibri"/>
      <charset val="1"/>
    </font>
    <font>
      <sz val="12"/>
      <color theme="1"/>
      <name val="Calibri"/>
      <charset val="1"/>
    </font>
    <font>
      <sz val="10"/>
      <color theme="1"/>
      <name val="Arial"/>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FFFFFF"/>
        <bgColor indexed="64"/>
      </patternFill>
    </fill>
    <fill>
      <patternFill patternType="solid">
        <fgColor rgb="FFCCCCCC"/>
        <bgColor indexed="64"/>
      </patternFill>
    </fill>
    <fill>
      <patternFill patternType="solid">
        <fgColor rgb="FFF3F3F3"/>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90">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14" borderId="0" xfId="0" applyFont="1" applyFill="1" applyAlignment="1">
      <alignment horizontal="left" vertical="center"/>
    </xf>
    <xf numFmtId="0" fontId="14" fillId="19" borderId="33" xfId="0" applyFont="1" applyFill="1" applyBorder="1" applyAlignment="1">
      <alignment horizontal="left" vertical="center" wrapText="1"/>
    </xf>
    <xf numFmtId="0" fontId="18" fillId="0" borderId="0" xfId="0" applyFont="1" applyAlignment="1">
      <alignment horizontal="center" vertical="center"/>
    </xf>
    <xf numFmtId="0" fontId="19" fillId="0" borderId="55" xfId="0" applyFont="1" applyBorder="1" applyAlignment="1">
      <alignment wrapText="1" readingOrder="1"/>
    </xf>
    <xf numFmtId="0" fontId="20" fillId="0" borderId="56" xfId="0" applyFont="1" applyBorder="1" applyAlignment="1">
      <alignment horizontal="left" vertical="top" wrapText="1" readingOrder="1"/>
    </xf>
    <xf numFmtId="0" fontId="19" fillId="25" borderId="55" xfId="0" applyFont="1" applyFill="1" applyBorder="1" applyAlignment="1">
      <alignment wrapText="1" readingOrder="1"/>
    </xf>
    <xf numFmtId="0" fontId="19" fillId="25" borderId="56" xfId="0" applyFont="1" applyFill="1" applyBorder="1" applyAlignment="1">
      <alignment wrapText="1" readingOrder="1"/>
    </xf>
    <xf numFmtId="0" fontId="20" fillId="26" borderId="56" xfId="0" applyFont="1" applyFill="1" applyBorder="1" applyAlignment="1">
      <alignment readingOrder="1"/>
    </xf>
    <xf numFmtId="0" fontId="20" fillId="0" borderId="55" xfId="0" applyFont="1" applyBorder="1" applyAlignment="1">
      <alignment vertical="top" wrapText="1" readingOrder="1"/>
    </xf>
    <xf numFmtId="0" fontId="21" fillId="0" borderId="55" xfId="0" applyFont="1" applyBorder="1" applyAlignment="1">
      <alignment readingOrder="1"/>
    </xf>
    <xf numFmtId="0" fontId="20" fillId="0" borderId="55" xfId="0" applyFont="1" applyBorder="1" applyAlignment="1">
      <alignment horizontal="left" vertical="top" wrapText="1" readingOrder="1"/>
    </xf>
    <xf numFmtId="0" fontId="19" fillId="27" borderId="55" xfId="0" applyFont="1" applyFill="1" applyBorder="1" applyAlignment="1">
      <alignment wrapText="1" readingOrder="1"/>
    </xf>
    <xf numFmtId="0" fontId="19" fillId="27" borderId="56" xfId="0" applyFont="1" applyFill="1" applyBorder="1" applyAlignment="1">
      <alignment wrapText="1" readingOrder="1"/>
    </xf>
    <xf numFmtId="0" fontId="19" fillId="28" borderId="55" xfId="0" applyFont="1" applyFill="1" applyBorder="1" applyAlignment="1">
      <alignment wrapText="1" readingOrder="1"/>
    </xf>
    <xf numFmtId="0" fontId="19" fillId="28" borderId="56" xfId="0" applyFont="1" applyFill="1" applyBorder="1" applyAlignment="1">
      <alignment wrapText="1" readingOrder="1"/>
    </xf>
    <xf numFmtId="0" fontId="19" fillId="28" borderId="57" xfId="0" applyFont="1" applyFill="1" applyBorder="1" applyAlignment="1">
      <alignment wrapText="1" readingOrder="1"/>
    </xf>
    <xf numFmtId="10" fontId="21" fillId="28" borderId="58" xfId="0" applyNumberFormat="1" applyFont="1" applyFill="1" applyBorder="1" applyAlignment="1">
      <alignment readingOrder="1"/>
    </xf>
    <xf numFmtId="0" fontId="0" fillId="0" borderId="0" xfId="0" applyAlignment="1">
      <alignment vertical="top" wrapText="1"/>
    </xf>
    <xf numFmtId="0" fontId="21" fillId="0" borderId="56" xfId="0" applyFont="1" applyBorder="1" applyAlignment="1">
      <alignment vertical="center" wrapText="1" readingOrder="1"/>
    </xf>
    <xf numFmtId="0" fontId="14" fillId="20" borderId="33" xfId="0" applyFont="1" applyFill="1" applyBorder="1" applyAlignment="1">
      <alignment horizontal="left" vertical="center" wrapText="1"/>
    </xf>
    <xf numFmtId="0" fontId="14" fillId="12"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18" fillId="0" borderId="54"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D22" sqref="D22"/>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(Fonctionnalités!E15)</f>
        <v>0.89599999999999991</v>
      </c>
      <c r="C4" s="108">
        <f>'Assurance Qualité'!C59</f>
        <v>0.80900000000000005</v>
      </c>
      <c r="D4" s="108">
        <f>B4*0.6+C4*0.4 - 0.1*E4</f>
        <v>0.86119999999999997</v>
      </c>
      <c r="E4" s="109"/>
      <c r="F4" s="110">
        <v>20</v>
      </c>
      <c r="G4" s="111">
        <f>D4*F4</f>
        <v>17.224</v>
      </c>
      <c r="H4" s="111"/>
    </row>
    <row r="5" spans="1:8">
      <c r="A5" s="112" t="s">
        <v>8</v>
      </c>
      <c r="B5" s="113">
        <f>(Fonctionnalités!E28)</f>
        <v>0.85099999999999998</v>
      </c>
      <c r="C5" s="113">
        <f>'Assurance Qualité'!F59</f>
        <v>0.61449999999999994</v>
      </c>
      <c r="D5" s="113">
        <f t="shared" ref="D5:D6" si="0">B5*0.6+C5*0.4 - 0.1*E5</f>
        <v>0.75639999999999996</v>
      </c>
      <c r="E5" s="114"/>
      <c r="F5" s="115">
        <v>20</v>
      </c>
      <c r="G5" s="116">
        <f t="shared" ref="G5:G7" si="1">D5*F5</f>
        <v>15.128</v>
      </c>
      <c r="H5" s="116">
        <f>AVERAGE(Documents!B18,Documents!F18)*5</f>
        <v>3.7124999999999995</v>
      </c>
    </row>
    <row r="6" spans="1:8">
      <c r="A6" s="117" t="s">
        <v>9</v>
      </c>
      <c r="B6" s="118">
        <f>(Fonctionnalités!E43)</f>
        <v>0</v>
      </c>
      <c r="C6" s="118">
        <f>'Assurance Qualité'!I59</f>
        <v>0</v>
      </c>
      <c r="D6" s="118">
        <f t="shared" si="0"/>
        <v>0</v>
      </c>
      <c r="E6" s="119"/>
      <c r="F6" s="120">
        <v>20</v>
      </c>
      <c r="G6" s="121">
        <f t="shared" si="1"/>
        <v>0</v>
      </c>
      <c r="H6" s="121">
        <f>AVERAGE(Documents!C18,Documents!G18)*5</f>
        <v>0</v>
      </c>
    </row>
    <row r="7" spans="1:8">
      <c r="A7" s="122" t="s">
        <v>10</v>
      </c>
      <c r="B7" s="122"/>
      <c r="C7" s="122"/>
      <c r="D7" s="123">
        <v>0</v>
      </c>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59" zoomScaleNormal="100" workbookViewId="0">
      <selection activeCell="H45" sqref="H45"/>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37" t="s">
        <v>11</v>
      </c>
      <c r="B2" s="237"/>
      <c r="C2" s="237"/>
      <c r="D2" s="237"/>
      <c r="E2" s="237"/>
      <c r="F2" s="237"/>
      <c r="G2" s="237"/>
      <c r="H2" s="237"/>
      <c r="I2" s="237"/>
      <c r="J2" s="237"/>
      <c r="K2" s="237"/>
      <c r="L2" s="7"/>
      <c r="M2" s="7"/>
    </row>
    <row r="4" spans="1:17" ht="18.399999999999999" customHeight="1">
      <c r="A4" s="238" t="s">
        <v>12</v>
      </c>
      <c r="B4" s="238"/>
      <c r="C4" s="238"/>
      <c r="D4" s="238"/>
      <c r="E4" s="238"/>
      <c r="F4" s="238"/>
      <c r="G4" s="238"/>
      <c r="H4" s="238"/>
      <c r="I4" s="238"/>
      <c r="J4" s="238"/>
      <c r="K4" s="238"/>
      <c r="L4" s="4"/>
      <c r="M4" s="4"/>
    </row>
    <row r="5" spans="1:17" ht="18.75">
      <c r="A5" s="11"/>
      <c r="B5" s="41"/>
      <c r="C5" s="2"/>
      <c r="D5" s="2"/>
      <c r="E5" s="41"/>
      <c r="F5" s="2"/>
      <c r="G5" s="2"/>
      <c r="H5" s="41"/>
      <c r="I5" s="2"/>
      <c r="J5" s="2"/>
      <c r="K5" s="41"/>
      <c r="L5" s="2"/>
      <c r="M5" s="2"/>
    </row>
    <row r="6" spans="1:17" ht="18.399999999999999" customHeight="1">
      <c r="A6" s="255" t="s">
        <v>13</v>
      </c>
      <c r="B6" s="242" t="s">
        <v>14</v>
      </c>
      <c r="C6" s="257" t="s">
        <v>7</v>
      </c>
      <c r="D6" s="258"/>
      <c r="E6" s="258"/>
      <c r="F6" s="259" t="s">
        <v>8</v>
      </c>
      <c r="G6" s="260"/>
      <c r="H6" s="261"/>
      <c r="I6" s="239" t="s">
        <v>9</v>
      </c>
      <c r="J6" s="240"/>
      <c r="K6" s="241"/>
      <c r="L6" s="3"/>
      <c r="M6" s="3"/>
      <c r="N6" s="253"/>
      <c r="O6" s="254"/>
      <c r="P6" s="254"/>
    </row>
    <row r="7" spans="1:17" ht="18.75">
      <c r="A7" s="256"/>
      <c r="B7" s="243"/>
      <c r="C7" s="14" t="s">
        <v>15</v>
      </c>
      <c r="D7" s="15" t="s">
        <v>4</v>
      </c>
      <c r="E7" s="21" t="s">
        <v>16</v>
      </c>
      <c r="F7" s="16" t="s">
        <v>15</v>
      </c>
      <c r="G7" s="17" t="s">
        <v>4</v>
      </c>
      <c r="H7" s="20" t="s">
        <v>16</v>
      </c>
      <c r="I7" s="18" t="s">
        <v>15</v>
      </c>
      <c r="J7" s="19" t="s">
        <v>4</v>
      </c>
      <c r="K7" s="22" t="s">
        <v>16</v>
      </c>
      <c r="L7" s="3"/>
      <c r="M7" s="3"/>
      <c r="N7" s="40"/>
      <c r="O7" s="40"/>
      <c r="P7" s="40"/>
      <c r="Q7" s="40"/>
    </row>
    <row r="8" spans="1:17" ht="18.75">
      <c r="A8" s="252" t="s">
        <v>17</v>
      </c>
      <c r="B8" s="252"/>
      <c r="C8" s="245" t="s">
        <v>18</v>
      </c>
      <c r="D8" s="246"/>
      <c r="E8" s="46"/>
      <c r="F8" s="245" t="s">
        <v>18</v>
      </c>
      <c r="G8" s="246"/>
      <c r="H8" s="46"/>
      <c r="I8" s="245" t="s">
        <v>18</v>
      </c>
      <c r="J8" s="246"/>
      <c r="K8" s="46"/>
      <c r="L8" s="3"/>
      <c r="M8" s="3"/>
      <c r="N8" s="40"/>
      <c r="O8" s="40"/>
      <c r="P8" s="40"/>
      <c r="Q8" s="40"/>
    </row>
    <row r="9" spans="1:17" ht="45.75">
      <c r="A9" s="29" t="s">
        <v>19</v>
      </c>
      <c r="B9" s="29" t="s">
        <v>20</v>
      </c>
      <c r="C9" s="100">
        <v>0.75</v>
      </c>
      <c r="D9" s="98">
        <v>6</v>
      </c>
      <c r="E9" s="101" t="s">
        <v>21</v>
      </c>
      <c r="F9" s="102">
        <v>0.7</v>
      </c>
      <c r="G9" s="99">
        <v>6</v>
      </c>
      <c r="H9" s="103" t="s">
        <v>22</v>
      </c>
      <c r="I9" s="104"/>
      <c r="J9" s="105">
        <v>6</v>
      </c>
      <c r="K9" s="106"/>
      <c r="L9" s="3"/>
      <c r="M9" s="3"/>
      <c r="N9" s="40"/>
      <c r="O9" s="40"/>
      <c r="P9" s="40"/>
      <c r="Q9" s="40"/>
    </row>
    <row r="10" spans="1:17" ht="76.5">
      <c r="A10" s="23" t="s">
        <v>23</v>
      </c>
      <c r="B10" s="23" t="s">
        <v>24</v>
      </c>
      <c r="C10" s="100">
        <v>0.9</v>
      </c>
      <c r="D10" s="98">
        <v>2</v>
      </c>
      <c r="E10" s="101" t="s">
        <v>25</v>
      </c>
      <c r="F10" s="102">
        <v>0.8</v>
      </c>
      <c r="G10" s="99">
        <v>2</v>
      </c>
      <c r="H10" s="103" t="s">
        <v>26</v>
      </c>
      <c r="I10" s="104"/>
      <c r="J10" s="105">
        <v>2</v>
      </c>
      <c r="K10" s="106"/>
      <c r="L10" s="3"/>
      <c r="M10" s="3"/>
      <c r="N10" s="40"/>
      <c r="O10" s="40"/>
      <c r="P10" s="40"/>
      <c r="Q10" s="40"/>
    </row>
    <row r="11" spans="1:17" s="30" customFormat="1" ht="15.75">
      <c r="A11" s="247" t="s">
        <v>27</v>
      </c>
      <c r="B11" s="248"/>
      <c r="C11" s="47">
        <f>SUMPRODUCT(C6:C10,D6:D10)</f>
        <v>6.3</v>
      </c>
      <c r="D11" s="48">
        <f>SUM(D6:D10)</f>
        <v>8</v>
      </c>
      <c r="E11" s="49"/>
      <c r="F11" s="50">
        <f>SUMPRODUCT(F6:F10,G6:G10)</f>
        <v>5.7999999999999989</v>
      </c>
      <c r="G11" s="51">
        <f>SUM(G6:G10)</f>
        <v>8</v>
      </c>
      <c r="H11" s="52"/>
      <c r="I11" s="53">
        <f>SUMPRODUCT(I6:I10,J6:J10)</f>
        <v>0</v>
      </c>
      <c r="J11" s="54">
        <f>SUM(J6:J10)</f>
        <v>8</v>
      </c>
      <c r="K11" s="55"/>
      <c r="L11" s="56"/>
      <c r="M11" s="56"/>
      <c r="N11" s="44"/>
      <c r="O11" s="44"/>
      <c r="P11" s="44"/>
      <c r="Q11" s="44"/>
    </row>
    <row r="12" spans="1:17" s="12" customFormat="1" ht="18.399999999999999" customHeight="1">
      <c r="A12" s="252" t="s">
        <v>28</v>
      </c>
      <c r="B12" s="252"/>
      <c r="C12" s="245" t="s">
        <v>18</v>
      </c>
      <c r="D12" s="246"/>
      <c r="E12" s="46" t="s">
        <v>29</v>
      </c>
      <c r="F12" s="245" t="s">
        <v>18</v>
      </c>
      <c r="G12" s="246"/>
      <c r="H12" s="46"/>
      <c r="I12" s="245" t="s">
        <v>18</v>
      </c>
      <c r="J12" s="246"/>
      <c r="K12" s="46"/>
      <c r="L12" s="4"/>
      <c r="M12" s="4"/>
      <c r="N12" s="43"/>
      <c r="O12" s="43"/>
      <c r="P12" s="43"/>
      <c r="Q12" s="43"/>
    </row>
    <row r="13" spans="1:17">
      <c r="A13" s="29" t="s">
        <v>30</v>
      </c>
      <c r="B13" s="29" t="s">
        <v>31</v>
      </c>
      <c r="C13" s="79">
        <v>1</v>
      </c>
      <c r="D13" s="80">
        <v>3</v>
      </c>
      <c r="E13" s="81" t="s">
        <v>32</v>
      </c>
      <c r="F13" s="89">
        <v>1</v>
      </c>
      <c r="G13" s="90">
        <f>D13</f>
        <v>3</v>
      </c>
      <c r="H13" s="91" t="s">
        <v>32</v>
      </c>
      <c r="I13" s="92"/>
      <c r="J13" s="93">
        <f>G13</f>
        <v>3</v>
      </c>
      <c r="K13" s="94"/>
      <c r="L13" s="5"/>
      <c r="M13" s="5"/>
    </row>
    <row r="14" spans="1:17" ht="45.75">
      <c r="A14" s="23" t="s">
        <v>33</v>
      </c>
      <c r="B14" s="23" t="s">
        <v>34</v>
      </c>
      <c r="C14" s="83">
        <v>1</v>
      </c>
      <c r="D14" s="84">
        <v>2</v>
      </c>
      <c r="E14" s="85" t="s">
        <v>32</v>
      </c>
      <c r="F14" s="86">
        <v>1</v>
      </c>
      <c r="G14" s="90">
        <f t="shared" ref="G14:G17" si="0">D14</f>
        <v>2</v>
      </c>
      <c r="H14" s="88" t="s">
        <v>32</v>
      </c>
      <c r="I14" s="76"/>
      <c r="J14" s="93">
        <f t="shared" ref="J14:J17" si="1">G14</f>
        <v>2</v>
      </c>
      <c r="K14" s="78"/>
      <c r="L14" s="5"/>
      <c r="M14" s="5"/>
    </row>
    <row r="15" spans="1:17" ht="45.75">
      <c r="A15" s="23" t="s">
        <v>35</v>
      </c>
      <c r="B15" s="23" t="s">
        <v>36</v>
      </c>
      <c r="C15" s="83">
        <v>0</v>
      </c>
      <c r="D15" s="84">
        <v>2</v>
      </c>
      <c r="E15" s="85" t="s">
        <v>37</v>
      </c>
      <c r="F15" s="86">
        <v>0</v>
      </c>
      <c r="G15" s="90">
        <f t="shared" si="0"/>
        <v>2</v>
      </c>
      <c r="H15" s="88" t="s">
        <v>37</v>
      </c>
      <c r="I15" s="76"/>
      <c r="J15" s="93">
        <f t="shared" si="1"/>
        <v>2</v>
      </c>
      <c r="K15" s="78"/>
      <c r="L15" s="5"/>
      <c r="M15" s="5"/>
    </row>
    <row r="16" spans="1:17" ht="60.75">
      <c r="A16" s="23" t="s">
        <v>38</v>
      </c>
      <c r="B16" s="23" t="s">
        <v>39</v>
      </c>
      <c r="C16" s="83">
        <v>1</v>
      </c>
      <c r="D16" s="84">
        <v>4</v>
      </c>
      <c r="E16" s="85" t="s">
        <v>32</v>
      </c>
      <c r="F16" s="86">
        <v>0.25</v>
      </c>
      <c r="G16" s="90">
        <f t="shared" si="0"/>
        <v>4</v>
      </c>
      <c r="H16" s="88" t="s">
        <v>40</v>
      </c>
      <c r="I16" s="76"/>
      <c r="J16" s="93">
        <f t="shared" si="1"/>
        <v>4</v>
      </c>
      <c r="K16" s="78"/>
      <c r="L16" s="5"/>
      <c r="M16" s="5"/>
    </row>
    <row r="17" spans="1:17" ht="198">
      <c r="A17" s="23" t="s">
        <v>41</v>
      </c>
      <c r="B17" s="23" t="s">
        <v>42</v>
      </c>
      <c r="C17" s="83">
        <v>0</v>
      </c>
      <c r="D17" s="84">
        <v>4</v>
      </c>
      <c r="E17" s="85" t="s">
        <v>43</v>
      </c>
      <c r="F17" s="86">
        <v>0</v>
      </c>
      <c r="G17" s="90">
        <f t="shared" si="0"/>
        <v>4</v>
      </c>
      <c r="H17" s="88" t="s">
        <v>44</v>
      </c>
      <c r="I17" s="76"/>
      <c r="J17" s="93">
        <f t="shared" si="1"/>
        <v>4</v>
      </c>
      <c r="K17" s="78"/>
      <c r="L17" s="5"/>
      <c r="M17" s="5"/>
    </row>
    <row r="18" spans="1:17" s="30" customFormat="1" ht="15.75">
      <c r="A18" s="247" t="s">
        <v>27</v>
      </c>
      <c r="B18" s="248"/>
      <c r="C18" s="47">
        <f>SUMPRODUCT(C13:C17,D13:D17)</f>
        <v>9</v>
      </c>
      <c r="D18" s="48">
        <f>SUM(D13:D17)</f>
        <v>15</v>
      </c>
      <c r="E18" s="49"/>
      <c r="F18" s="50">
        <f>SUMPRODUCT(F13:F17,G13:G17)</f>
        <v>6</v>
      </c>
      <c r="G18" s="51">
        <f>SUM(G13:G17)</f>
        <v>15</v>
      </c>
      <c r="H18" s="52"/>
      <c r="I18" s="53">
        <f>SUMPRODUCT(I13:I17,J13:J17)</f>
        <v>0</v>
      </c>
      <c r="J18" s="54">
        <f>SUM(J13:J17)</f>
        <v>15</v>
      </c>
      <c r="K18" s="55"/>
      <c r="L18" s="56"/>
      <c r="M18" s="56"/>
      <c r="N18" s="44"/>
      <c r="O18" s="44"/>
      <c r="P18" s="44"/>
      <c r="Q18" s="44"/>
    </row>
    <row r="19" spans="1:17" s="43" customFormat="1" ht="18.399999999999999" customHeight="1">
      <c r="A19" s="244" t="s">
        <v>45</v>
      </c>
      <c r="B19" s="244"/>
      <c r="C19" s="245" t="s">
        <v>18</v>
      </c>
      <c r="D19" s="246"/>
      <c r="E19" s="46" t="s">
        <v>29</v>
      </c>
      <c r="F19" s="245" t="s">
        <v>18</v>
      </c>
      <c r="G19" s="246"/>
      <c r="H19" s="46"/>
      <c r="I19" s="245" t="s">
        <v>18</v>
      </c>
      <c r="J19" s="246"/>
      <c r="K19" s="46"/>
      <c r="L19" s="4"/>
      <c r="M19" s="4"/>
    </row>
    <row r="20" spans="1:17" ht="45.75">
      <c r="A20" s="23" t="s">
        <v>46</v>
      </c>
      <c r="B20" s="23" t="s">
        <v>47</v>
      </c>
      <c r="C20" s="83">
        <v>0.8</v>
      </c>
      <c r="D20" s="84">
        <v>3</v>
      </c>
      <c r="E20" s="85" t="s">
        <v>48</v>
      </c>
      <c r="F20" s="86">
        <v>0.25</v>
      </c>
      <c r="G20" s="87">
        <v>3</v>
      </c>
      <c r="H20" s="88" t="s">
        <v>49</v>
      </c>
      <c r="I20" s="76"/>
      <c r="J20" s="77">
        <v>3</v>
      </c>
      <c r="K20" s="78"/>
      <c r="L20" s="5"/>
      <c r="M20" s="5"/>
    </row>
    <row r="21" spans="1:17" ht="30.75">
      <c r="A21" s="23" t="s">
        <v>50</v>
      </c>
      <c r="B21" s="23" t="s">
        <v>51</v>
      </c>
      <c r="C21" s="83">
        <v>1</v>
      </c>
      <c r="D21" s="84">
        <v>3</v>
      </c>
      <c r="E21" s="85" t="s">
        <v>32</v>
      </c>
      <c r="F21" s="86">
        <v>1</v>
      </c>
      <c r="G21" s="87">
        <v>3</v>
      </c>
      <c r="H21" s="88" t="s">
        <v>32</v>
      </c>
      <c r="I21" s="76"/>
      <c r="J21" s="77">
        <v>3</v>
      </c>
      <c r="K21" s="78"/>
      <c r="L21" s="5"/>
      <c r="M21" s="5"/>
    </row>
    <row r="22" spans="1:17" s="44" customFormat="1" ht="15.75">
      <c r="A22" s="249" t="s">
        <v>27</v>
      </c>
      <c r="B22" s="250"/>
      <c r="C22" s="57">
        <f>SUMPRODUCT(C20:C21,D20:D21)</f>
        <v>5.4</v>
      </c>
      <c r="D22" s="58">
        <f>SUM(D20:D21)</f>
        <v>6</v>
      </c>
      <c r="E22" s="59"/>
      <c r="F22" s="60">
        <f>SUMPRODUCT(F20:F21,G20:G21)</f>
        <v>3.75</v>
      </c>
      <c r="G22" s="61">
        <f>SUM(G20:G21)</f>
        <v>6</v>
      </c>
      <c r="H22" s="62"/>
      <c r="I22" s="63">
        <f>SUMPRODUCT(I20:I21,J20:J21)</f>
        <v>0</v>
      </c>
      <c r="J22" s="64">
        <f>SUM(J20:J21)</f>
        <v>6</v>
      </c>
      <c r="K22" s="65"/>
      <c r="L22" s="56"/>
      <c r="M22" s="56"/>
    </row>
    <row r="23" spans="1:17" ht="18.75" customHeight="1">
      <c r="A23" s="214" t="s">
        <v>52</v>
      </c>
      <c r="B23" s="214"/>
      <c r="C23" s="245" t="s">
        <v>18</v>
      </c>
      <c r="D23" s="246"/>
      <c r="E23" s="46" t="s">
        <v>29</v>
      </c>
      <c r="F23" s="245" t="s">
        <v>18</v>
      </c>
      <c r="G23" s="246"/>
      <c r="H23" s="46"/>
      <c r="I23" s="245" t="s">
        <v>18</v>
      </c>
      <c r="J23" s="246"/>
      <c r="K23" s="46"/>
      <c r="L23" s="4"/>
      <c r="M23" s="4"/>
    </row>
    <row r="24" spans="1:17" ht="30.75">
      <c r="A24" s="42" t="s">
        <v>53</v>
      </c>
      <c r="B24" s="42" t="s">
        <v>54</v>
      </c>
      <c r="C24" s="97">
        <v>1</v>
      </c>
      <c r="D24" s="25">
        <v>1</v>
      </c>
      <c r="E24" s="26" t="s">
        <v>32</v>
      </c>
      <c r="F24" s="82">
        <v>1</v>
      </c>
      <c r="G24" s="27">
        <v>1</v>
      </c>
      <c r="H24" s="28" t="s">
        <v>32</v>
      </c>
      <c r="I24" s="73"/>
      <c r="J24" s="74">
        <v>1</v>
      </c>
      <c r="K24" s="75"/>
      <c r="L24" s="5"/>
      <c r="M24" s="5"/>
    </row>
    <row r="25" spans="1:17" ht="121.5">
      <c r="A25" s="23" t="s">
        <v>55</v>
      </c>
      <c r="B25" s="23" t="s">
        <v>56</v>
      </c>
      <c r="C25" s="83">
        <v>0.8</v>
      </c>
      <c r="D25" s="84">
        <v>2</v>
      </c>
      <c r="E25" s="85" t="s">
        <v>57</v>
      </c>
      <c r="F25" s="86">
        <v>0</v>
      </c>
      <c r="G25" s="87">
        <v>2</v>
      </c>
      <c r="H25" s="88" t="s">
        <v>58</v>
      </c>
      <c r="I25" s="76"/>
      <c r="J25" s="77">
        <v>2</v>
      </c>
      <c r="K25" s="78"/>
      <c r="L25" s="5"/>
      <c r="M25" s="5"/>
    </row>
    <row r="26" spans="1:17">
      <c r="A26" s="23" t="s">
        <v>59</v>
      </c>
      <c r="B26" s="23" t="s">
        <v>60</v>
      </c>
      <c r="C26" s="83">
        <v>1</v>
      </c>
      <c r="D26" s="84">
        <v>1</v>
      </c>
      <c r="E26" s="85" t="s">
        <v>32</v>
      </c>
      <c r="F26" s="86">
        <v>1</v>
      </c>
      <c r="G26" s="87">
        <v>1</v>
      </c>
      <c r="H26" s="88" t="s">
        <v>32</v>
      </c>
      <c r="I26" s="76"/>
      <c r="J26" s="77">
        <v>1</v>
      </c>
      <c r="K26" s="78"/>
      <c r="L26" s="5"/>
      <c r="M26" s="5"/>
    </row>
    <row r="27" spans="1:17" s="44" customFormat="1" ht="15.75">
      <c r="A27" s="251" t="s">
        <v>27</v>
      </c>
      <c r="B27" s="250"/>
      <c r="C27" s="47">
        <f>SUMPRODUCT(C24:C26,D24:D26)</f>
        <v>3.6</v>
      </c>
      <c r="D27" s="48">
        <f>SUM(D24:D26)</f>
        <v>4</v>
      </c>
      <c r="E27" s="49"/>
      <c r="F27" s="60">
        <f>SUMPRODUCT(F24:F26,G24:G26)</f>
        <v>2</v>
      </c>
      <c r="G27" s="61">
        <f>SUM(G24:G26)</f>
        <v>4</v>
      </c>
      <c r="H27" s="62"/>
      <c r="I27" s="63">
        <f>SUMPRODUCT(I24:I26,J24:J26)</f>
        <v>0</v>
      </c>
      <c r="J27" s="64">
        <f>SUM(J24:J26)</f>
        <v>4</v>
      </c>
      <c r="K27" s="65"/>
      <c r="L27" s="56"/>
      <c r="M27" s="56"/>
    </row>
    <row r="28" spans="1:17" ht="21" customHeight="1">
      <c r="A28" s="244" t="s">
        <v>61</v>
      </c>
      <c r="B28" s="244"/>
      <c r="C28" s="245" t="s">
        <v>18</v>
      </c>
      <c r="D28" s="246"/>
      <c r="E28" s="46" t="s">
        <v>62</v>
      </c>
      <c r="F28" s="245" t="s">
        <v>18</v>
      </c>
      <c r="G28" s="246"/>
      <c r="H28" s="66"/>
      <c r="I28" s="245" t="s">
        <v>18</v>
      </c>
      <c r="J28" s="246"/>
      <c r="K28" s="46"/>
      <c r="L28" s="9"/>
      <c r="M28" s="4"/>
    </row>
    <row r="29" spans="1:17" ht="30.75">
      <c r="A29" s="31" t="s">
        <v>63</v>
      </c>
      <c r="B29" s="31" t="s">
        <v>64</v>
      </c>
      <c r="C29" s="79">
        <v>1</v>
      </c>
      <c r="D29" s="80">
        <v>2</v>
      </c>
      <c r="E29" s="81" t="s">
        <v>65</v>
      </c>
      <c r="F29" s="89">
        <v>0.25</v>
      </c>
      <c r="G29" s="90">
        <f>D29</f>
        <v>2</v>
      </c>
      <c r="H29" s="95" t="s">
        <v>66</v>
      </c>
      <c r="I29" s="92"/>
      <c r="J29" s="93">
        <f>D29</f>
        <v>2</v>
      </c>
      <c r="K29" s="94"/>
      <c r="L29" s="5"/>
      <c r="M29" s="5"/>
    </row>
    <row r="30" spans="1:17">
      <c r="A30" s="24" t="s">
        <v>67</v>
      </c>
      <c r="B30" s="24" t="s">
        <v>68</v>
      </c>
      <c r="C30" s="83">
        <v>1</v>
      </c>
      <c r="D30" s="84">
        <v>2</v>
      </c>
      <c r="E30" s="85"/>
      <c r="F30" s="86">
        <v>1</v>
      </c>
      <c r="G30" s="90">
        <f t="shared" ref="G30:G31" si="2">D30</f>
        <v>2</v>
      </c>
      <c r="H30" s="96"/>
      <c r="I30" s="76"/>
      <c r="J30" s="93">
        <f t="shared" ref="J30:J31" si="3">D30</f>
        <v>2</v>
      </c>
      <c r="K30" s="78"/>
      <c r="L30" s="5"/>
      <c r="M30" s="5"/>
    </row>
    <row r="31" spans="1:17" ht="30.75">
      <c r="A31" s="24" t="s">
        <v>69</v>
      </c>
      <c r="B31" s="24" t="s">
        <v>70</v>
      </c>
      <c r="C31" s="83">
        <v>0.5</v>
      </c>
      <c r="D31" s="84">
        <v>2</v>
      </c>
      <c r="E31" s="85" t="s">
        <v>71</v>
      </c>
      <c r="F31" s="86">
        <v>1</v>
      </c>
      <c r="G31" s="90">
        <f t="shared" si="2"/>
        <v>2</v>
      </c>
      <c r="H31" s="96"/>
      <c r="I31" s="76"/>
      <c r="J31" s="93">
        <f t="shared" si="3"/>
        <v>2</v>
      </c>
      <c r="K31" s="78"/>
      <c r="L31" s="5"/>
      <c r="M31" s="5"/>
    </row>
    <row r="32" spans="1:17" s="44" customFormat="1" ht="15.75">
      <c r="A32" s="247" t="s">
        <v>27</v>
      </c>
      <c r="B32" s="248"/>
      <c r="C32" s="47">
        <f>SUMPRODUCT(C29:C31,D29:D31)</f>
        <v>5</v>
      </c>
      <c r="D32" s="48">
        <f>SUM(D29:D31)</f>
        <v>6</v>
      </c>
      <c r="E32" s="49"/>
      <c r="F32" s="50">
        <f>SUMPRODUCT(F29:F31,G29:G31)</f>
        <v>4.5</v>
      </c>
      <c r="G32" s="51">
        <f>SUM(G29:G31)</f>
        <v>6</v>
      </c>
      <c r="H32" s="67"/>
      <c r="I32" s="63">
        <f>SUMPRODUCT(I29:I31,J29:J31)</f>
        <v>0</v>
      </c>
      <c r="J32" s="64">
        <f>SUM(J29:J31)</f>
        <v>6</v>
      </c>
      <c r="K32" s="65"/>
      <c r="L32" s="56"/>
      <c r="M32" s="56"/>
    </row>
    <row r="33" spans="1:13" ht="18.75" customHeight="1">
      <c r="A33" s="252" t="s">
        <v>72</v>
      </c>
      <c r="B33" s="252"/>
      <c r="C33" s="245" t="s">
        <v>18</v>
      </c>
      <c r="D33" s="246"/>
      <c r="E33" s="46" t="s">
        <v>62</v>
      </c>
      <c r="F33" s="245" t="s">
        <v>18</v>
      </c>
      <c r="G33" s="246"/>
      <c r="H33" s="46"/>
      <c r="I33" s="68" t="s">
        <v>18</v>
      </c>
      <c r="J33" s="66"/>
      <c r="K33" s="46"/>
      <c r="L33" s="8"/>
      <c r="M33" s="4"/>
    </row>
    <row r="34" spans="1:13" ht="30.75">
      <c r="A34" s="29" t="s">
        <v>73</v>
      </c>
      <c r="B34" s="29" t="s">
        <v>74</v>
      </c>
      <c r="C34" s="79">
        <v>1</v>
      </c>
      <c r="D34" s="80">
        <v>2</v>
      </c>
      <c r="E34" s="81"/>
      <c r="F34" s="89">
        <v>1</v>
      </c>
      <c r="G34" s="90">
        <v>2</v>
      </c>
      <c r="H34" s="91"/>
      <c r="I34" s="92"/>
      <c r="J34" s="93">
        <v>2</v>
      </c>
      <c r="K34" s="94"/>
      <c r="L34" s="5"/>
      <c r="M34" s="5"/>
    </row>
    <row r="35" spans="1:13">
      <c r="A35" s="23" t="s">
        <v>75</v>
      </c>
      <c r="B35" s="23" t="s">
        <v>76</v>
      </c>
      <c r="C35" s="83">
        <v>1</v>
      </c>
      <c r="D35" s="84">
        <v>2</v>
      </c>
      <c r="E35" s="85"/>
      <c r="F35" s="86">
        <v>1</v>
      </c>
      <c r="G35" s="87">
        <v>2</v>
      </c>
      <c r="H35" s="88"/>
      <c r="I35" s="76"/>
      <c r="J35" s="77">
        <v>2</v>
      </c>
      <c r="K35" s="78"/>
      <c r="L35" s="5"/>
      <c r="M35" s="5"/>
    </row>
    <row r="36" spans="1:13">
      <c r="A36" s="23" t="s">
        <v>77</v>
      </c>
      <c r="B36" s="23" t="s">
        <v>78</v>
      </c>
      <c r="C36" s="83">
        <v>1</v>
      </c>
      <c r="D36" s="84">
        <v>3</v>
      </c>
      <c r="E36" s="85"/>
      <c r="F36" s="86">
        <v>1</v>
      </c>
      <c r="G36" s="87">
        <v>3</v>
      </c>
      <c r="H36" s="88"/>
      <c r="I36" s="76"/>
      <c r="J36" s="77">
        <v>3</v>
      </c>
      <c r="K36" s="78"/>
      <c r="L36" s="5"/>
      <c r="M36" s="5"/>
    </row>
    <row r="37" spans="1:13" ht="45.75">
      <c r="A37" s="23" t="s">
        <v>79</v>
      </c>
      <c r="B37" s="23" t="s">
        <v>80</v>
      </c>
      <c r="C37" s="83">
        <v>0.7</v>
      </c>
      <c r="D37" s="84">
        <v>3</v>
      </c>
      <c r="E37" s="85" t="s">
        <v>81</v>
      </c>
      <c r="F37" s="86">
        <v>1</v>
      </c>
      <c r="G37" s="87">
        <v>3</v>
      </c>
      <c r="H37" s="88"/>
      <c r="I37" s="76"/>
      <c r="J37" s="77">
        <v>3</v>
      </c>
      <c r="K37" s="78"/>
      <c r="L37" s="5"/>
      <c r="M37" s="5"/>
    </row>
    <row r="38" spans="1:13" s="44" customFormat="1" ht="16.5">
      <c r="A38" s="247" t="s">
        <v>27</v>
      </c>
      <c r="B38" s="248"/>
      <c r="C38" s="69">
        <f>SUMPRODUCT(C34:C37,D34:D37)</f>
        <v>9.1</v>
      </c>
      <c r="D38" s="48">
        <f>SUM(D34:D37)</f>
        <v>10</v>
      </c>
      <c r="E38" s="49"/>
      <c r="F38" s="70">
        <f>SUMPRODUCT(F34:F37,G34:G37)</f>
        <v>10</v>
      </c>
      <c r="G38" s="51">
        <f>SUM(G34:G37)</f>
        <v>10</v>
      </c>
      <c r="H38" s="52" t="s">
        <v>65</v>
      </c>
      <c r="I38" s="63">
        <f>SUMPRODUCT(I34:I37,J34:J37)</f>
        <v>0</v>
      </c>
      <c r="J38" s="64">
        <f>SUM(J34:J37)</f>
        <v>10</v>
      </c>
      <c r="K38" s="65"/>
      <c r="L38" s="56"/>
      <c r="M38" s="56"/>
    </row>
    <row r="39" spans="1:13" ht="18.75" customHeight="1">
      <c r="A39" s="45" t="s">
        <v>82</v>
      </c>
      <c r="B39" s="45"/>
      <c r="C39" s="245" t="s">
        <v>18</v>
      </c>
      <c r="D39" s="246"/>
      <c r="E39" s="66" t="s">
        <v>83</v>
      </c>
      <c r="F39" s="245" t="s">
        <v>18</v>
      </c>
      <c r="G39" s="246"/>
      <c r="H39" s="46"/>
      <c r="I39" s="245" t="s">
        <v>18</v>
      </c>
      <c r="J39" s="246"/>
      <c r="K39" s="46"/>
      <c r="L39" s="4"/>
      <c r="M39" s="4"/>
    </row>
    <row r="40" spans="1:13" ht="60.75">
      <c r="A40" s="23" t="s">
        <v>84</v>
      </c>
      <c r="B40" s="23" t="s">
        <v>85</v>
      </c>
      <c r="C40" s="83">
        <v>1</v>
      </c>
      <c r="D40" s="84">
        <v>2</v>
      </c>
      <c r="E40" s="85" t="s">
        <v>65</v>
      </c>
      <c r="F40" s="86">
        <v>0.5</v>
      </c>
      <c r="G40" s="87">
        <f>D40</f>
        <v>2</v>
      </c>
      <c r="H40" s="88" t="s">
        <v>86</v>
      </c>
      <c r="I40" s="76"/>
      <c r="J40" s="77">
        <f>D40</f>
        <v>2</v>
      </c>
      <c r="K40" s="78"/>
      <c r="L40" s="5"/>
      <c r="M40" s="5"/>
    </row>
    <row r="41" spans="1:13">
      <c r="A41" s="23" t="s">
        <v>87</v>
      </c>
      <c r="B41" s="23" t="s">
        <v>88</v>
      </c>
      <c r="C41" s="83">
        <v>1</v>
      </c>
      <c r="D41" s="84">
        <v>2</v>
      </c>
      <c r="E41" s="85" t="s">
        <v>89</v>
      </c>
      <c r="F41" s="86">
        <v>0</v>
      </c>
      <c r="G41" s="87">
        <f t="shared" ref="G41:G48" si="4">D41</f>
        <v>2</v>
      </c>
      <c r="H41" s="88" t="s">
        <v>90</v>
      </c>
      <c r="I41" s="76"/>
      <c r="J41" s="77">
        <f t="shared" ref="J41:J48" si="5">D41</f>
        <v>2</v>
      </c>
      <c r="K41" s="78"/>
      <c r="L41" s="5"/>
      <c r="M41" s="5"/>
    </row>
    <row r="42" spans="1:13" ht="30.75">
      <c r="A42" s="23" t="s">
        <v>91</v>
      </c>
      <c r="B42" s="23" t="s">
        <v>92</v>
      </c>
      <c r="C42" s="83">
        <v>0</v>
      </c>
      <c r="D42" s="84">
        <v>2</v>
      </c>
      <c r="E42" s="85" t="s">
        <v>93</v>
      </c>
      <c r="F42" s="86">
        <v>0</v>
      </c>
      <c r="G42" s="87">
        <f t="shared" si="4"/>
        <v>2</v>
      </c>
      <c r="H42" s="88" t="s">
        <v>94</v>
      </c>
      <c r="I42" s="76"/>
      <c r="J42" s="77">
        <f t="shared" si="5"/>
        <v>2</v>
      </c>
      <c r="K42" s="78"/>
      <c r="L42" s="5"/>
    </row>
    <row r="43" spans="1:13" ht="60.75">
      <c r="A43" s="23" t="s">
        <v>95</v>
      </c>
      <c r="B43" s="23" t="s">
        <v>96</v>
      </c>
      <c r="C43" s="83">
        <v>1</v>
      </c>
      <c r="D43" s="84">
        <v>4</v>
      </c>
      <c r="E43" s="85" t="s">
        <v>89</v>
      </c>
      <c r="F43" s="86">
        <v>0.75</v>
      </c>
      <c r="G43" s="87">
        <f t="shared" si="4"/>
        <v>4</v>
      </c>
      <c r="H43" s="88" t="s">
        <v>97</v>
      </c>
      <c r="I43" s="76"/>
      <c r="J43" s="77">
        <f t="shared" si="5"/>
        <v>4</v>
      </c>
      <c r="K43" s="78"/>
      <c r="L43" s="5"/>
      <c r="M43" s="5"/>
    </row>
    <row r="44" spans="1:13">
      <c r="A44" s="23" t="s">
        <v>98</v>
      </c>
      <c r="B44" s="23" t="s">
        <v>99</v>
      </c>
      <c r="C44" s="83">
        <v>1</v>
      </c>
      <c r="D44" s="84">
        <v>6</v>
      </c>
      <c r="E44" s="85" t="s">
        <v>89</v>
      </c>
      <c r="F44" s="86">
        <v>1</v>
      </c>
      <c r="G44" s="87">
        <f t="shared" si="4"/>
        <v>6</v>
      </c>
      <c r="H44" s="88" t="s">
        <v>89</v>
      </c>
      <c r="I44" s="76"/>
      <c r="J44" s="77">
        <f t="shared" si="5"/>
        <v>6</v>
      </c>
      <c r="K44" s="78"/>
      <c r="L44" s="5"/>
      <c r="M44" s="5"/>
    </row>
    <row r="45" spans="1:13" ht="106.5">
      <c r="A45" s="23" t="s">
        <v>100</v>
      </c>
      <c r="B45" s="23" t="s">
        <v>101</v>
      </c>
      <c r="C45" s="83">
        <v>0.5</v>
      </c>
      <c r="D45" s="84">
        <v>8</v>
      </c>
      <c r="E45" s="85" t="s">
        <v>102</v>
      </c>
      <c r="F45" s="86">
        <v>0</v>
      </c>
      <c r="G45" s="87">
        <f t="shared" si="4"/>
        <v>8</v>
      </c>
      <c r="H45" s="88" t="s">
        <v>103</v>
      </c>
      <c r="I45" s="76"/>
      <c r="J45" s="77">
        <f t="shared" si="5"/>
        <v>8</v>
      </c>
      <c r="K45" s="78"/>
      <c r="L45" s="5"/>
      <c r="M45" s="5"/>
    </row>
    <row r="46" spans="1:13" ht="30.75">
      <c r="A46" s="23" t="s">
        <v>104</v>
      </c>
      <c r="B46" s="23" t="s">
        <v>105</v>
      </c>
      <c r="C46" s="83">
        <v>1</v>
      </c>
      <c r="D46" s="84">
        <v>6</v>
      </c>
      <c r="E46" s="85" t="s">
        <v>89</v>
      </c>
      <c r="F46" s="86">
        <v>0.8</v>
      </c>
      <c r="G46" s="87">
        <f t="shared" si="4"/>
        <v>6</v>
      </c>
      <c r="H46" s="88" t="s">
        <v>106</v>
      </c>
      <c r="I46" s="76"/>
      <c r="J46" s="77">
        <f t="shared" si="5"/>
        <v>6</v>
      </c>
      <c r="K46" s="78"/>
      <c r="L46" s="5"/>
      <c r="M46" s="5"/>
    </row>
    <row r="47" spans="1:13" ht="106.5">
      <c r="A47" s="23" t="s">
        <v>107</v>
      </c>
      <c r="B47" s="23" t="s">
        <v>108</v>
      </c>
      <c r="C47" s="83">
        <v>0.75</v>
      </c>
      <c r="D47" s="84">
        <v>6</v>
      </c>
      <c r="E47" s="85" t="s">
        <v>109</v>
      </c>
      <c r="F47" s="86">
        <v>0.6</v>
      </c>
      <c r="G47" s="87">
        <f t="shared" si="4"/>
        <v>6</v>
      </c>
      <c r="H47" s="88" t="s">
        <v>110</v>
      </c>
      <c r="I47" s="76"/>
      <c r="J47" s="77">
        <f t="shared" si="5"/>
        <v>6</v>
      </c>
      <c r="K47" s="78"/>
      <c r="L47" s="5"/>
      <c r="M47" s="5"/>
    </row>
    <row r="48" spans="1:13">
      <c r="A48" s="13" t="s">
        <v>111</v>
      </c>
      <c r="B48" s="23" t="s">
        <v>112</v>
      </c>
      <c r="C48" s="83">
        <v>1</v>
      </c>
      <c r="D48" s="84">
        <v>4</v>
      </c>
      <c r="E48" s="85" t="s">
        <v>89</v>
      </c>
      <c r="F48" s="86">
        <v>1</v>
      </c>
      <c r="G48" s="87">
        <f t="shared" si="4"/>
        <v>4</v>
      </c>
      <c r="H48" s="88"/>
      <c r="I48" s="76"/>
      <c r="J48" s="77">
        <f t="shared" si="5"/>
        <v>4</v>
      </c>
      <c r="K48" s="78"/>
      <c r="L48" s="5"/>
      <c r="M48" s="5"/>
    </row>
    <row r="49" spans="1:17" s="30" customFormat="1" ht="15.75">
      <c r="A49" s="247" t="s">
        <v>27</v>
      </c>
      <c r="B49" s="248"/>
      <c r="C49" s="71">
        <f>SUMPRODUCT(C40:C48,D40:D48)</f>
        <v>32.5</v>
      </c>
      <c r="D49" s="58">
        <f>SUM(D40:D48)</f>
        <v>40</v>
      </c>
      <c r="E49" s="59"/>
      <c r="F49" s="70">
        <f>SUMPRODUCT(F40:F48,G40:G48)</f>
        <v>22.4</v>
      </c>
      <c r="G49" s="51">
        <f>SUM(G40:G48)</f>
        <v>40</v>
      </c>
      <c r="H49" s="52"/>
      <c r="I49" s="53">
        <f>SUMPRODUCT(I40:I48,J40:J48)</f>
        <v>0</v>
      </c>
      <c r="J49" s="54">
        <f>SUM(J40:J48)</f>
        <v>40</v>
      </c>
      <c r="K49" s="55"/>
      <c r="L49" s="56"/>
      <c r="M49" s="56"/>
      <c r="N49" s="44"/>
      <c r="O49" s="44"/>
      <c r="P49" s="44"/>
      <c r="Q49" s="44"/>
    </row>
    <row r="50" spans="1:17" ht="18.399999999999999" customHeight="1">
      <c r="A50" s="252" t="s">
        <v>113</v>
      </c>
      <c r="B50" s="252"/>
      <c r="C50" s="245" t="s">
        <v>18</v>
      </c>
      <c r="D50" s="246"/>
      <c r="E50" s="46" t="s">
        <v>83</v>
      </c>
      <c r="F50" s="245" t="s">
        <v>18</v>
      </c>
      <c r="G50" s="246"/>
      <c r="H50" s="46" t="s">
        <v>83</v>
      </c>
      <c r="I50" s="245" t="s">
        <v>18</v>
      </c>
      <c r="J50" s="246"/>
      <c r="K50" s="46"/>
      <c r="L50" s="8"/>
      <c r="M50" s="4"/>
    </row>
    <row r="51" spans="1:17">
      <c r="A51" s="29" t="s">
        <v>114</v>
      </c>
      <c r="B51" s="29" t="s">
        <v>115</v>
      </c>
      <c r="C51" s="79">
        <v>1</v>
      </c>
      <c r="D51" s="80">
        <v>2</v>
      </c>
      <c r="E51" s="81" t="s">
        <v>65</v>
      </c>
      <c r="F51" s="82">
        <v>1</v>
      </c>
      <c r="G51" s="27">
        <v>2</v>
      </c>
      <c r="H51" s="28" t="s">
        <v>89</v>
      </c>
      <c r="I51" s="73"/>
      <c r="J51" s="74">
        <v>2</v>
      </c>
      <c r="K51" s="75"/>
      <c r="L51" s="5"/>
      <c r="M51" s="5"/>
    </row>
    <row r="52" spans="1:17">
      <c r="A52" s="23" t="s">
        <v>116</v>
      </c>
      <c r="B52" s="23" t="s">
        <v>117</v>
      </c>
      <c r="C52" s="83">
        <v>1</v>
      </c>
      <c r="D52" s="84">
        <v>2</v>
      </c>
      <c r="E52" s="85" t="s">
        <v>89</v>
      </c>
      <c r="F52" s="86">
        <v>1</v>
      </c>
      <c r="G52" s="87">
        <v>2</v>
      </c>
      <c r="H52" s="88" t="s">
        <v>89</v>
      </c>
      <c r="I52" s="76"/>
      <c r="J52" s="77">
        <v>2</v>
      </c>
      <c r="K52" s="78"/>
      <c r="L52" s="5"/>
      <c r="M52" s="5"/>
    </row>
    <row r="53" spans="1:17" ht="30.75">
      <c r="A53" s="23" t="s">
        <v>118</v>
      </c>
      <c r="B53" s="23" t="s">
        <v>119</v>
      </c>
      <c r="C53" s="83">
        <v>0</v>
      </c>
      <c r="D53" s="84">
        <v>1</v>
      </c>
      <c r="E53" s="85" t="s">
        <v>120</v>
      </c>
      <c r="F53" s="86">
        <v>1</v>
      </c>
      <c r="G53" s="87">
        <v>1</v>
      </c>
      <c r="H53" s="88" t="s">
        <v>65</v>
      </c>
      <c r="I53" s="76"/>
      <c r="J53" s="77">
        <v>1</v>
      </c>
      <c r="K53" s="78"/>
      <c r="L53" s="5"/>
      <c r="M53" s="5"/>
    </row>
    <row r="54" spans="1:17" ht="91.5">
      <c r="A54" s="23" t="s">
        <v>121</v>
      </c>
      <c r="B54" s="23" t="s">
        <v>122</v>
      </c>
      <c r="C54" s="83">
        <v>1</v>
      </c>
      <c r="D54" s="84">
        <v>4</v>
      </c>
      <c r="E54" s="85"/>
      <c r="F54" s="86">
        <v>0</v>
      </c>
      <c r="G54" s="87">
        <v>4</v>
      </c>
      <c r="H54" s="88" t="s">
        <v>123</v>
      </c>
      <c r="I54" s="76"/>
      <c r="J54" s="77">
        <v>4</v>
      </c>
      <c r="K54" s="78"/>
      <c r="L54" s="5"/>
      <c r="M54" s="5"/>
    </row>
    <row r="55" spans="1:17" ht="30.75">
      <c r="A55" s="23" t="s">
        <v>124</v>
      </c>
      <c r="B55" s="23" t="s">
        <v>125</v>
      </c>
      <c r="C55" s="83">
        <v>1</v>
      </c>
      <c r="D55" s="84">
        <v>2</v>
      </c>
      <c r="E55" s="85"/>
      <c r="F55" s="86">
        <v>1</v>
      </c>
      <c r="G55" s="87">
        <v>2</v>
      </c>
      <c r="H55" s="88" t="s">
        <v>89</v>
      </c>
      <c r="I55" s="76"/>
      <c r="J55" s="77">
        <v>2</v>
      </c>
      <c r="K55" s="78"/>
      <c r="L55" s="6"/>
      <c r="M55" s="5"/>
    </row>
    <row r="56" spans="1:17" s="44" customFormat="1" ht="15.75">
      <c r="A56" s="247" t="s">
        <v>27</v>
      </c>
      <c r="B56" s="248"/>
      <c r="C56" s="57">
        <f>SUMPRODUCT(C51:C55,D51:D55)</f>
        <v>10</v>
      </c>
      <c r="D56" s="58">
        <f>SUM(D51:D55)</f>
        <v>11</v>
      </c>
      <c r="E56" s="59"/>
      <c r="F56" s="60">
        <f>SUMPRODUCT(F51:F55,G51:G55)</f>
        <v>7</v>
      </c>
      <c r="G56" s="61">
        <f>SUM(G51:G55)</f>
        <v>11</v>
      </c>
      <c r="H56" s="62"/>
      <c r="I56" s="53">
        <f>SUMPRODUCT(I51:I55,J51:J55)</f>
        <v>0</v>
      </c>
      <c r="J56" s="54">
        <f>SUM(J51:J55)</f>
        <v>11</v>
      </c>
      <c r="K56" s="55"/>
      <c r="L56" s="56"/>
      <c r="M56" s="56"/>
    </row>
    <row r="57" spans="1:17" ht="18.75" customHeight="1">
      <c r="A57" s="275" t="s">
        <v>2</v>
      </c>
      <c r="B57" s="276"/>
      <c r="C57" s="276"/>
      <c r="D57" s="276"/>
      <c r="E57" s="276"/>
      <c r="F57" s="276"/>
      <c r="G57" s="276"/>
      <c r="H57" s="276"/>
      <c r="I57" s="276"/>
      <c r="J57" s="276"/>
      <c r="K57" s="277"/>
      <c r="L57" s="4"/>
      <c r="M57" s="4"/>
    </row>
    <row r="58" spans="1:17">
      <c r="A58" s="262" t="s">
        <v>126</v>
      </c>
      <c r="B58" s="263"/>
      <c r="C58" s="34">
        <f>C11+C18+C22+C27+C32+C38+C49+C56</f>
        <v>80.900000000000006</v>
      </c>
      <c r="D58" s="25">
        <f>D11+D18+D22+D27+D32+D38+D49+D56</f>
        <v>100</v>
      </c>
      <c r="E58" s="26"/>
      <c r="F58" s="35">
        <f>F11+F18+F22+F27+F32+F38+F49+F56</f>
        <v>61.449999999999996</v>
      </c>
      <c r="G58" s="27">
        <f>G11+G18+G22+G27+G32+G38+G49+G56</f>
        <v>100</v>
      </c>
      <c r="H58" s="28"/>
      <c r="I58" s="213">
        <f>I11+I18+I22+I27+I32+I38+I49+I56</f>
        <v>0</v>
      </c>
      <c r="J58" s="32">
        <f>J11+J18+J22+J27+J32+J38+J49+J56</f>
        <v>100</v>
      </c>
      <c r="K58" s="33"/>
      <c r="L58" s="6"/>
      <c r="M58" s="5"/>
    </row>
    <row r="59" spans="1:17" s="44" customFormat="1" ht="15.75">
      <c r="A59" s="264" t="s">
        <v>127</v>
      </c>
      <c r="B59" s="265"/>
      <c r="C59" s="266">
        <f>C58/D58</f>
        <v>0.80900000000000005</v>
      </c>
      <c r="D59" s="267"/>
      <c r="E59" s="268"/>
      <c r="F59" s="269">
        <f>F58/G58</f>
        <v>0.61449999999999994</v>
      </c>
      <c r="G59" s="270"/>
      <c r="H59" s="271"/>
      <c r="I59" s="272">
        <f>I58/J58</f>
        <v>0</v>
      </c>
      <c r="J59" s="273"/>
      <c r="K59" s="274"/>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abSelected="1" topLeftCell="A15" workbookViewId="0">
      <selection activeCell="C27" sqref="C27"/>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72.42578125" style="37" customWidth="1"/>
    <col min="8" max="16384" width="9.140625" style="37"/>
  </cols>
  <sheetData>
    <row r="2" spans="1:7" ht="18.75">
      <c r="A2" s="278" t="s">
        <v>11</v>
      </c>
      <c r="B2" s="278"/>
      <c r="C2" s="278"/>
      <c r="D2" s="278"/>
      <c r="E2" s="278"/>
      <c r="F2" s="278"/>
      <c r="G2" s="278"/>
    </row>
    <row r="3" spans="1:7">
      <c r="A3" s="38"/>
      <c r="B3" s="38"/>
      <c r="C3" s="39"/>
      <c r="D3" s="39"/>
      <c r="E3" s="38"/>
      <c r="F3" s="38"/>
      <c r="G3" s="39"/>
    </row>
    <row r="4" spans="1:7" ht="18.75">
      <c r="A4" s="36" t="s">
        <v>128</v>
      </c>
      <c r="B4" s="36"/>
      <c r="C4" s="36"/>
      <c r="D4" s="36"/>
      <c r="E4" s="36"/>
      <c r="F4" s="36"/>
      <c r="G4" s="36"/>
    </row>
    <row r="5" spans="1:7" ht="15.75" thickBot="1"/>
    <row r="6" spans="1:7" ht="23.25">
      <c r="A6" s="282" t="s">
        <v>7</v>
      </c>
      <c r="B6" s="283"/>
      <c r="C6" s="283"/>
      <c r="D6" s="283"/>
      <c r="E6" s="283"/>
      <c r="F6" s="283"/>
      <c r="G6" s="284"/>
    </row>
    <row r="7" spans="1:7">
      <c r="A7" s="130" t="s">
        <v>129</v>
      </c>
      <c r="B7" s="131" t="s">
        <v>15</v>
      </c>
      <c r="C7" s="131" t="s">
        <v>130</v>
      </c>
      <c r="D7" s="131" t="s">
        <v>4</v>
      </c>
      <c r="E7" s="131" t="s">
        <v>131</v>
      </c>
      <c r="F7" s="131" t="s">
        <v>18</v>
      </c>
      <c r="G7" s="132" t="s">
        <v>16</v>
      </c>
    </row>
    <row r="8" spans="1:7">
      <c r="A8" s="133" t="s">
        <v>132</v>
      </c>
      <c r="B8" s="134">
        <v>1</v>
      </c>
      <c r="C8" s="134">
        <v>1</v>
      </c>
      <c r="D8" s="134">
        <v>4</v>
      </c>
      <c r="E8" s="134">
        <f t="shared" ref="E8:E14" si="0">B8*C8*D8</f>
        <v>4</v>
      </c>
      <c r="F8" s="134" t="s">
        <v>29</v>
      </c>
      <c r="G8" s="135" t="s">
        <v>32</v>
      </c>
    </row>
    <row r="9" spans="1:7">
      <c r="A9" s="136" t="s">
        <v>133</v>
      </c>
      <c r="B9" s="137">
        <v>1</v>
      </c>
      <c r="C9" s="137">
        <v>1</v>
      </c>
      <c r="D9" s="137">
        <v>12</v>
      </c>
      <c r="E9" s="137">
        <f t="shared" si="0"/>
        <v>12</v>
      </c>
      <c r="F9" s="137" t="s">
        <v>62</v>
      </c>
      <c r="G9" s="138" t="s">
        <v>65</v>
      </c>
    </row>
    <row r="10" spans="1:7">
      <c r="A10" s="133" t="s">
        <v>134</v>
      </c>
      <c r="B10" s="134">
        <v>1</v>
      </c>
      <c r="C10" s="134">
        <v>1</v>
      </c>
      <c r="D10" s="134">
        <v>10</v>
      </c>
      <c r="E10" s="134">
        <f t="shared" si="0"/>
        <v>10</v>
      </c>
      <c r="F10" s="134" t="s">
        <v>62</v>
      </c>
      <c r="G10" s="135" t="s">
        <v>65</v>
      </c>
    </row>
    <row r="11" spans="1:7">
      <c r="A11" s="136" t="s">
        <v>135</v>
      </c>
      <c r="B11" s="137">
        <v>0.9</v>
      </c>
      <c r="C11" s="137">
        <v>0.75</v>
      </c>
      <c r="D11" s="137">
        <v>16</v>
      </c>
      <c r="E11" s="137">
        <f t="shared" si="0"/>
        <v>10.8</v>
      </c>
      <c r="F11" s="137" t="s">
        <v>83</v>
      </c>
      <c r="G11" s="138" t="s">
        <v>136</v>
      </c>
    </row>
    <row r="12" spans="1:7">
      <c r="A12" s="133" t="s">
        <v>137</v>
      </c>
      <c r="B12" s="134">
        <v>1</v>
      </c>
      <c r="C12" s="134">
        <v>1</v>
      </c>
      <c r="D12" s="134">
        <v>20</v>
      </c>
      <c r="E12" s="134">
        <f t="shared" si="0"/>
        <v>20</v>
      </c>
      <c r="F12" s="134" t="s">
        <v>83</v>
      </c>
      <c r="G12" s="135" t="s">
        <v>32</v>
      </c>
    </row>
    <row r="13" spans="1:7">
      <c r="A13" s="133" t="s">
        <v>138</v>
      </c>
      <c r="B13" s="134">
        <v>1</v>
      </c>
      <c r="C13" s="134">
        <v>1</v>
      </c>
      <c r="D13" s="134">
        <v>12</v>
      </c>
      <c r="E13" s="134">
        <f t="shared" si="0"/>
        <v>12</v>
      </c>
      <c r="F13" s="134"/>
      <c r="G13" s="135"/>
    </row>
    <row r="14" spans="1:7" ht="45.75">
      <c r="A14" s="136" t="s">
        <v>139</v>
      </c>
      <c r="B14" s="137">
        <v>0.8</v>
      </c>
      <c r="C14" s="137">
        <v>1</v>
      </c>
      <c r="D14" s="137">
        <v>26</v>
      </c>
      <c r="E14" s="137">
        <f t="shared" si="0"/>
        <v>20.8</v>
      </c>
      <c r="F14" s="137"/>
      <c r="G14" s="217" t="s">
        <v>140</v>
      </c>
    </row>
    <row r="15" spans="1:7">
      <c r="A15" s="139" t="s">
        <v>141</v>
      </c>
      <c r="B15" s="285"/>
      <c r="C15" s="285"/>
      <c r="D15" s="140">
        <f>SUM(D8:D14)</f>
        <v>100</v>
      </c>
      <c r="E15" s="141">
        <f>(SUM(E8:E14)+E17+E18)/D15</f>
        <v>0.89599999999999991</v>
      </c>
      <c r="F15" s="141"/>
      <c r="G15" s="142"/>
    </row>
    <row r="16" spans="1:7">
      <c r="A16" s="143" t="s">
        <v>142</v>
      </c>
      <c r="B16" s="144" t="s">
        <v>15</v>
      </c>
      <c r="C16" s="144"/>
      <c r="D16" s="144" t="s">
        <v>4</v>
      </c>
      <c r="E16" s="145" t="s">
        <v>131</v>
      </c>
      <c r="F16" s="145"/>
      <c r="G16" s="146" t="s">
        <v>16</v>
      </c>
    </row>
    <row r="17" spans="1:7">
      <c r="A17" s="147" t="s">
        <v>143</v>
      </c>
      <c r="B17" s="148">
        <v>0</v>
      </c>
      <c r="C17" s="148"/>
      <c r="D17" s="149">
        <v>-10</v>
      </c>
      <c r="E17" s="148">
        <f>B17*D17</f>
        <v>0</v>
      </c>
      <c r="F17" s="148"/>
      <c r="G17" s="150"/>
    </row>
    <row r="18" spans="1:7">
      <c r="A18" s="151" t="s">
        <v>144</v>
      </c>
      <c r="B18" s="152">
        <v>0</v>
      </c>
      <c r="C18" s="152"/>
      <c r="D18" s="153">
        <v>-15</v>
      </c>
      <c r="E18" s="152">
        <f>B18*D18</f>
        <v>0</v>
      </c>
      <c r="F18" s="152"/>
      <c r="G18" s="154"/>
    </row>
    <row r="19" spans="1:7" ht="23.25">
      <c r="A19" s="286" t="s">
        <v>8</v>
      </c>
      <c r="B19" s="287"/>
      <c r="C19" s="287"/>
      <c r="D19" s="287"/>
      <c r="E19" s="287"/>
      <c r="F19" s="287"/>
      <c r="G19" s="288"/>
    </row>
    <row r="20" spans="1:7">
      <c r="A20" s="155" t="s">
        <v>129</v>
      </c>
      <c r="B20" s="156" t="s">
        <v>15</v>
      </c>
      <c r="C20" s="156" t="s">
        <v>130</v>
      </c>
      <c r="D20" s="156" t="s">
        <v>4</v>
      </c>
      <c r="E20" s="156" t="s">
        <v>131</v>
      </c>
      <c r="F20" s="156" t="s">
        <v>18</v>
      </c>
      <c r="G20" s="157" t="s">
        <v>16</v>
      </c>
    </row>
    <row r="21" spans="1:7" ht="30.75">
      <c r="A21" s="158" t="s">
        <v>145</v>
      </c>
      <c r="B21" s="159">
        <v>0.95</v>
      </c>
      <c r="C21" s="159">
        <v>1</v>
      </c>
      <c r="D21" s="159">
        <v>26</v>
      </c>
      <c r="E21" s="159">
        <f>B21*C21*D21</f>
        <v>24.7</v>
      </c>
      <c r="F21" s="159" t="s">
        <v>29</v>
      </c>
      <c r="G21" s="236" t="s">
        <v>146</v>
      </c>
    </row>
    <row r="22" spans="1:7" ht="30.75">
      <c r="A22" s="161" t="s">
        <v>147</v>
      </c>
      <c r="B22" s="162">
        <v>1</v>
      </c>
      <c r="C22" s="162">
        <v>0.5</v>
      </c>
      <c r="D22" s="162">
        <v>14</v>
      </c>
      <c r="E22" s="162">
        <f t="shared" ref="E22:E28" si="1">B22*C22*D22</f>
        <v>7</v>
      </c>
      <c r="F22" s="162" t="s">
        <v>62</v>
      </c>
      <c r="G22" s="235" t="s">
        <v>148</v>
      </c>
    </row>
    <row r="23" spans="1:7">
      <c r="A23" s="158" t="s">
        <v>149</v>
      </c>
      <c r="B23" s="159">
        <v>0.9</v>
      </c>
      <c r="C23" s="159">
        <v>1</v>
      </c>
      <c r="D23" s="159">
        <v>26</v>
      </c>
      <c r="E23" s="159">
        <f t="shared" si="1"/>
        <v>23.400000000000002</v>
      </c>
      <c r="F23" s="159" t="s">
        <v>83</v>
      </c>
      <c r="G23" s="160" t="s">
        <v>150</v>
      </c>
    </row>
    <row r="24" spans="1:7">
      <c r="A24" s="161" t="s">
        <v>151</v>
      </c>
      <c r="B24" s="162">
        <v>1</v>
      </c>
      <c r="C24" s="162">
        <v>1</v>
      </c>
      <c r="D24" s="162">
        <v>12</v>
      </c>
      <c r="E24" s="162">
        <f t="shared" si="1"/>
        <v>12</v>
      </c>
      <c r="F24" s="162" t="s">
        <v>62</v>
      </c>
      <c r="G24" s="163" t="s">
        <v>65</v>
      </c>
    </row>
    <row r="25" spans="1:7">
      <c r="A25" s="158" t="s">
        <v>152</v>
      </c>
      <c r="B25" s="159">
        <v>0.8</v>
      </c>
      <c r="C25" s="159">
        <v>1</v>
      </c>
      <c r="D25" s="159">
        <v>8</v>
      </c>
      <c r="E25" s="159">
        <f t="shared" si="1"/>
        <v>6.4</v>
      </c>
      <c r="F25" s="159" t="s">
        <v>83</v>
      </c>
      <c r="G25" s="160" t="s">
        <v>153</v>
      </c>
    </row>
    <row r="26" spans="1:7">
      <c r="A26" s="161" t="s">
        <v>154</v>
      </c>
      <c r="B26" s="162">
        <v>1</v>
      </c>
      <c r="C26" s="162">
        <v>1</v>
      </c>
      <c r="D26" s="162">
        <v>6</v>
      </c>
      <c r="E26" s="162">
        <f t="shared" si="1"/>
        <v>6</v>
      </c>
      <c r="F26" s="162" t="s">
        <v>62</v>
      </c>
      <c r="G26" s="163" t="s">
        <v>65</v>
      </c>
    </row>
    <row r="27" spans="1:7" ht="30.75">
      <c r="A27" s="215" t="s">
        <v>155</v>
      </c>
      <c r="B27" s="215">
        <v>0.95</v>
      </c>
      <c r="C27" s="215">
        <v>1</v>
      </c>
      <c r="D27" s="215">
        <v>8</v>
      </c>
      <c r="E27" s="162">
        <f t="shared" si="1"/>
        <v>7.6</v>
      </c>
      <c r="F27" s="215" t="s">
        <v>29</v>
      </c>
      <c r="G27" s="215" t="s">
        <v>156</v>
      </c>
    </row>
    <row r="28" spans="1:7">
      <c r="A28" s="164" t="s">
        <v>141</v>
      </c>
      <c r="B28" s="165"/>
      <c r="C28" s="165"/>
      <c r="D28" s="165">
        <f>SUM(D21:D27)</f>
        <v>100</v>
      </c>
      <c r="E28" s="166">
        <f>(SUM(E21:E27) + E30+E31+E32)/D28</f>
        <v>0.85099999999999998</v>
      </c>
      <c r="F28" s="166"/>
      <c r="G28" s="167"/>
    </row>
    <row r="29" spans="1:7">
      <c r="A29" s="168" t="s">
        <v>142</v>
      </c>
      <c r="B29" s="169" t="s">
        <v>15</v>
      </c>
      <c r="C29" s="169"/>
      <c r="D29" s="169" t="s">
        <v>4</v>
      </c>
      <c r="E29" s="170" t="s">
        <v>131</v>
      </c>
      <c r="F29" s="170"/>
      <c r="G29" s="171" t="s">
        <v>16</v>
      </c>
    </row>
    <row r="30" spans="1:7">
      <c r="A30" s="172" t="s">
        <v>143</v>
      </c>
      <c r="B30" s="173">
        <v>0.2</v>
      </c>
      <c r="C30" s="173"/>
      <c r="D30" s="174">
        <v>-10</v>
      </c>
      <c r="E30" s="173">
        <f>B30*D30</f>
        <v>-2</v>
      </c>
      <c r="F30" s="173"/>
      <c r="G30" s="175" t="s">
        <v>157</v>
      </c>
    </row>
    <row r="31" spans="1:7">
      <c r="A31" s="176" t="s">
        <v>158</v>
      </c>
      <c r="B31" s="177">
        <v>0</v>
      </c>
      <c r="C31" s="177"/>
      <c r="D31" s="178">
        <v>-15</v>
      </c>
      <c r="E31" s="177">
        <f>B31*D31</f>
        <v>0</v>
      </c>
      <c r="F31" s="177"/>
      <c r="G31" s="179"/>
    </row>
    <row r="32" spans="1:7">
      <c r="A32" s="180" t="s">
        <v>159</v>
      </c>
      <c r="B32" s="181">
        <v>0</v>
      </c>
      <c r="C32" s="181"/>
      <c r="D32" s="182">
        <v>-5</v>
      </c>
      <c r="E32" s="181">
        <f>B32*D32</f>
        <v>0</v>
      </c>
      <c r="F32" s="181"/>
      <c r="G32" s="183"/>
    </row>
    <row r="33" spans="1:7" ht="23.25">
      <c r="A33" s="279" t="s">
        <v>9</v>
      </c>
      <c r="B33" s="280"/>
      <c r="C33" s="280"/>
      <c r="D33" s="280"/>
      <c r="E33" s="280"/>
      <c r="F33" s="280"/>
      <c r="G33" s="281"/>
    </row>
    <row r="34" spans="1:7">
      <c r="A34" s="184" t="s">
        <v>129</v>
      </c>
      <c r="B34" s="185" t="s">
        <v>15</v>
      </c>
      <c r="C34" s="185" t="s">
        <v>130</v>
      </c>
      <c r="D34" s="185" t="s">
        <v>4</v>
      </c>
      <c r="E34" s="185" t="s">
        <v>131</v>
      </c>
      <c r="F34" s="185" t="s">
        <v>18</v>
      </c>
      <c r="G34" s="186" t="s">
        <v>16</v>
      </c>
    </row>
    <row r="35" spans="1:7">
      <c r="A35" s="187" t="s">
        <v>160</v>
      </c>
      <c r="B35" s="188">
        <v>0</v>
      </c>
      <c r="C35" s="188">
        <v>0</v>
      </c>
      <c r="D35" s="188">
        <v>24</v>
      </c>
      <c r="E35" s="188">
        <f t="shared" ref="E35:E42" si="2">B35*C35*D35</f>
        <v>0</v>
      </c>
      <c r="F35" s="188"/>
      <c r="G35" s="189"/>
    </row>
    <row r="36" spans="1:7">
      <c r="A36" s="190" t="s">
        <v>161</v>
      </c>
      <c r="B36" s="191">
        <v>0</v>
      </c>
      <c r="C36" s="191">
        <v>0</v>
      </c>
      <c r="D36" s="191">
        <v>6</v>
      </c>
      <c r="E36" s="191">
        <f t="shared" si="2"/>
        <v>0</v>
      </c>
      <c r="F36" s="191"/>
      <c r="G36" s="192"/>
    </row>
    <row r="37" spans="1:7">
      <c r="A37" s="187" t="s">
        <v>162</v>
      </c>
      <c r="B37" s="188">
        <v>0</v>
      </c>
      <c r="C37" s="188">
        <v>0</v>
      </c>
      <c r="D37" s="188">
        <v>6</v>
      </c>
      <c r="E37" s="188">
        <f t="shared" si="2"/>
        <v>0</v>
      </c>
      <c r="F37" s="188"/>
      <c r="G37" s="189"/>
    </row>
    <row r="38" spans="1:7">
      <c r="A38" s="190" t="s">
        <v>163</v>
      </c>
      <c r="B38" s="191">
        <v>0</v>
      </c>
      <c r="C38" s="191">
        <v>0</v>
      </c>
      <c r="D38" s="191">
        <v>12</v>
      </c>
      <c r="E38" s="191">
        <f t="shared" si="2"/>
        <v>0</v>
      </c>
      <c r="F38" s="191"/>
      <c r="G38" s="192"/>
    </row>
    <row r="39" spans="1:7">
      <c r="A39" s="187" t="s">
        <v>164</v>
      </c>
      <c r="B39" s="188">
        <v>0</v>
      </c>
      <c r="C39" s="188">
        <v>0</v>
      </c>
      <c r="D39" s="188">
        <v>12</v>
      </c>
      <c r="E39" s="188">
        <f t="shared" si="2"/>
        <v>0</v>
      </c>
      <c r="F39" s="188"/>
      <c r="G39" s="189"/>
    </row>
    <row r="40" spans="1:7">
      <c r="A40" s="190" t="s">
        <v>165</v>
      </c>
      <c r="B40" s="191">
        <v>0</v>
      </c>
      <c r="C40" s="191">
        <v>0</v>
      </c>
      <c r="D40" s="191">
        <v>14</v>
      </c>
      <c r="E40" s="191">
        <f t="shared" si="2"/>
        <v>0</v>
      </c>
      <c r="F40" s="191"/>
      <c r="G40" s="192"/>
    </row>
    <row r="41" spans="1:7">
      <c r="A41" s="187" t="s">
        <v>166</v>
      </c>
      <c r="B41" s="188">
        <v>0</v>
      </c>
      <c r="C41" s="188">
        <v>0</v>
      </c>
      <c r="D41" s="188">
        <v>6</v>
      </c>
      <c r="E41" s="188">
        <f t="shared" si="2"/>
        <v>0</v>
      </c>
      <c r="F41" s="188"/>
      <c r="G41" s="189"/>
    </row>
    <row r="42" spans="1:7">
      <c r="A42" s="216" t="s">
        <v>167</v>
      </c>
      <c r="B42" s="216">
        <v>0</v>
      </c>
      <c r="C42" s="216">
        <v>0</v>
      </c>
      <c r="D42" s="216">
        <v>20</v>
      </c>
      <c r="E42" s="188">
        <f t="shared" si="2"/>
        <v>0</v>
      </c>
      <c r="F42" s="216"/>
      <c r="G42" s="216"/>
    </row>
    <row r="43" spans="1:7">
      <c r="A43" s="193" t="s">
        <v>141</v>
      </c>
      <c r="B43" s="194"/>
      <c r="C43" s="194"/>
      <c r="D43" s="194">
        <f>SUM(D35:D42)</f>
        <v>100</v>
      </c>
      <c r="E43" s="195">
        <f>(SUM(E35:E42) +E45+E46+E47)/D43</f>
        <v>0</v>
      </c>
      <c r="F43" s="195"/>
      <c r="G43" s="196"/>
    </row>
    <row r="44" spans="1:7">
      <c r="A44" s="197" t="s">
        <v>142</v>
      </c>
      <c r="B44" s="198" t="s">
        <v>15</v>
      </c>
      <c r="C44" s="198"/>
      <c r="D44" s="198" t="s">
        <v>4</v>
      </c>
      <c r="E44" s="199" t="s">
        <v>131</v>
      </c>
      <c r="F44" s="199"/>
      <c r="G44" s="200" t="s">
        <v>16</v>
      </c>
    </row>
    <row r="45" spans="1:7">
      <c r="A45" s="201" t="s">
        <v>143</v>
      </c>
      <c r="B45" s="202">
        <v>0</v>
      </c>
      <c r="C45" s="202"/>
      <c r="D45" s="203">
        <v>-10</v>
      </c>
      <c r="E45" s="202">
        <f>B45*D45</f>
        <v>0</v>
      </c>
      <c r="F45" s="202"/>
      <c r="G45" s="204"/>
    </row>
    <row r="46" spans="1:7">
      <c r="A46" s="205" t="s">
        <v>168</v>
      </c>
      <c r="B46" s="206">
        <v>0</v>
      </c>
      <c r="C46" s="206"/>
      <c r="D46" s="207">
        <v>-15</v>
      </c>
      <c r="E46" s="206">
        <f>B46*D46</f>
        <v>0</v>
      </c>
      <c r="F46" s="206"/>
      <c r="G46" s="208"/>
    </row>
    <row r="47" spans="1:7">
      <c r="A47" s="209" t="s">
        <v>159</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8A34-AAF1-43A5-99A4-46A8EF195F17}">
  <dimension ref="A1:G18"/>
  <sheetViews>
    <sheetView topLeftCell="A11" workbookViewId="0">
      <selection activeCell="A11" sqref="A11:XFD11"/>
    </sheetView>
  </sheetViews>
  <sheetFormatPr defaultRowHeight="15"/>
  <cols>
    <col min="1" max="1" width="29.28515625" customWidth="1"/>
    <col min="2" max="2" width="88.85546875" customWidth="1"/>
    <col min="5" max="5" width="44.140625" customWidth="1"/>
    <col min="6" max="6" width="51.85546875" customWidth="1"/>
  </cols>
  <sheetData>
    <row r="1" spans="1:7" ht="15" customHeight="1">
      <c r="A1" s="289" t="s">
        <v>169</v>
      </c>
      <c r="B1" s="289"/>
      <c r="E1" s="289" t="s">
        <v>170</v>
      </c>
      <c r="F1" s="289"/>
    </row>
    <row r="2" spans="1:7" ht="15" customHeight="1">
      <c r="B2" s="218" t="s">
        <v>8</v>
      </c>
      <c r="C2" s="218" t="s">
        <v>9</v>
      </c>
      <c r="D2" s="218"/>
      <c r="E2" s="218"/>
      <c r="F2" s="218" t="s">
        <v>8</v>
      </c>
      <c r="G2" s="218" t="s">
        <v>9</v>
      </c>
    </row>
    <row r="3" spans="1:7" ht="15.75" customHeight="1">
      <c r="A3" s="219" t="s">
        <v>171</v>
      </c>
      <c r="B3" s="220"/>
      <c r="E3" s="219" t="s">
        <v>171</v>
      </c>
      <c r="F3" s="220"/>
    </row>
    <row r="4" spans="1:7" ht="15.75" customHeight="1">
      <c r="A4" s="221" t="s">
        <v>172</v>
      </c>
      <c r="B4" s="222">
        <v>1</v>
      </c>
      <c r="C4" s="222"/>
      <c r="E4" s="221" t="s">
        <v>172</v>
      </c>
      <c r="F4" s="222">
        <v>1</v>
      </c>
      <c r="G4" s="222"/>
    </row>
    <row r="5" spans="1:7" ht="16.5">
      <c r="A5" s="219"/>
      <c r="B5" s="223" t="s">
        <v>173</v>
      </c>
      <c r="E5" s="219" t="s">
        <v>174</v>
      </c>
      <c r="F5" s="223" t="s">
        <v>175</v>
      </c>
    </row>
    <row r="6" spans="1:7" ht="16.5">
      <c r="A6" s="221" t="s">
        <v>176</v>
      </c>
      <c r="B6" s="222">
        <v>4</v>
      </c>
      <c r="C6" s="222"/>
      <c r="E6" s="221" t="s">
        <v>177</v>
      </c>
      <c r="F6" s="222">
        <v>5.5</v>
      </c>
      <c r="G6" s="222"/>
    </row>
    <row r="7" spans="1:7" ht="307.5">
      <c r="A7" s="219"/>
      <c r="B7" s="220" t="s">
        <v>178</v>
      </c>
      <c r="E7" s="219"/>
      <c r="F7" s="220" t="s">
        <v>179</v>
      </c>
    </row>
    <row r="8" spans="1:7" ht="16.5">
      <c r="A8" s="221" t="s">
        <v>180</v>
      </c>
      <c r="B8" s="222">
        <v>4.75</v>
      </c>
      <c r="C8" s="222"/>
      <c r="E8" s="221" t="s">
        <v>181</v>
      </c>
      <c r="F8" s="222">
        <v>7.5</v>
      </c>
      <c r="G8" s="222"/>
    </row>
    <row r="9" spans="1:7" ht="307.5">
      <c r="A9" s="219"/>
      <c r="B9" s="220" t="s">
        <v>182</v>
      </c>
      <c r="E9" s="225"/>
      <c r="F9" s="224" t="s">
        <v>183</v>
      </c>
    </row>
    <row r="10" spans="1:7" ht="16.5">
      <c r="A10" s="221" t="s">
        <v>184</v>
      </c>
      <c r="B10" s="222">
        <v>3.5</v>
      </c>
      <c r="C10" s="222"/>
    </row>
    <row r="11" spans="1:7" ht="243">
      <c r="A11" s="219"/>
      <c r="B11" s="226" t="s">
        <v>185</v>
      </c>
    </row>
    <row r="12" spans="1:7" ht="16.5">
      <c r="A12" s="221" t="s">
        <v>186</v>
      </c>
      <c r="B12" s="222">
        <v>1.75</v>
      </c>
      <c r="C12" s="222"/>
    </row>
    <row r="13" spans="1:7" ht="91.5">
      <c r="A13" s="225"/>
      <c r="B13" s="233" t="s">
        <v>187</v>
      </c>
    </row>
    <row r="14" spans="1:7" ht="16.5">
      <c r="A14" s="227" t="s">
        <v>188</v>
      </c>
      <c r="B14" s="222">
        <v>0.9</v>
      </c>
      <c r="C14" s="222"/>
      <c r="E14" s="227" t="s">
        <v>188</v>
      </c>
      <c r="F14" s="228">
        <v>0.9</v>
      </c>
      <c r="G14" s="222"/>
    </row>
    <row r="15" spans="1:7" ht="32.25">
      <c r="A15" s="219"/>
      <c r="B15" s="234" t="s">
        <v>189</v>
      </c>
      <c r="E15" s="219"/>
      <c r="F15" s="224" t="s">
        <v>190</v>
      </c>
    </row>
    <row r="16" spans="1:7" ht="16.5">
      <c r="A16" s="229" t="s">
        <v>191</v>
      </c>
      <c r="B16" s="230">
        <f t="shared" ref="B16" si="0">SUM(B4,B6,B8,B10,B12)</f>
        <v>15</v>
      </c>
      <c r="C16" s="230">
        <f>SUM(C4,C6,C8,C10,C12)</f>
        <v>0</v>
      </c>
      <c r="E16" s="229" t="s">
        <v>191</v>
      </c>
      <c r="F16" s="230">
        <f>SUM(F4,F6,F8)</f>
        <v>14</v>
      </c>
      <c r="G16" s="230">
        <f>SUM(G4,G6,G8)</f>
        <v>0</v>
      </c>
    </row>
    <row r="17" spans="1:7" ht="16.5">
      <c r="A17" s="229" t="s">
        <v>192</v>
      </c>
      <c r="B17" s="230">
        <f t="shared" ref="B17" si="1">B14</f>
        <v>0.9</v>
      </c>
      <c r="C17" s="230">
        <f>C14</f>
        <v>0</v>
      </c>
      <c r="E17" s="229" t="s">
        <v>192</v>
      </c>
      <c r="F17" s="230">
        <f>F14</f>
        <v>0.9</v>
      </c>
      <c r="G17" s="230">
        <f>G14</f>
        <v>0</v>
      </c>
    </row>
    <row r="18" spans="1:7" ht="16.5">
      <c r="A18" s="231" t="s">
        <v>193</v>
      </c>
      <c r="B18" s="232">
        <f t="shared" ref="B18" si="2">B16/20*0.9+B17*0.1</f>
        <v>0.76500000000000001</v>
      </c>
      <c r="C18" s="232">
        <f>C16/20*0.9+C17*0.1</f>
        <v>0</v>
      </c>
      <c r="E18" s="231" t="s">
        <v>193</v>
      </c>
      <c r="F18" s="232">
        <f>F16/20*0.9+F17*0.1</f>
        <v>0.72</v>
      </c>
      <c r="G18" s="232">
        <f>G16/20*0.9+G17*0.1</f>
        <v>0</v>
      </c>
    </row>
  </sheetData>
  <mergeCells count="2">
    <mergeCell ref="A1:B1"/>
    <mergeCell ref="E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2023-04-07T21:20:12Z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