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319\stataproject\community detection\reg\复现\"/>
    </mc:Choice>
  </mc:AlternateContent>
  <xr:revisionPtr revIDLastSave="0" documentId="8_{C0DB4D87-1CD5-4B54-A858-FA43DFB49FF5}" xr6:coauthVersionLast="47" xr6:coauthVersionMax="47" xr10:uidLastSave="{00000000-0000-0000-0000-000000000000}"/>
  <bookViews>
    <workbookView xWindow="-120" yWindow="-120" windowWidth="29040" windowHeight="15720"/>
  </bookViews>
  <sheets>
    <sheet name="reg_results_chem" sheetId="1" r:id="rId1"/>
  </sheets>
  <calcPr calcId="0"/>
</workbook>
</file>

<file path=xl/calcChain.xml><?xml version="1.0" encoding="utf-8"?>
<calcChain xmlns="http://schemas.openxmlformats.org/spreadsheetml/2006/main">
  <c r="A1" i="1" l="1"/>
  <c r="A2" i="1"/>
  <c r="B2" i="1"/>
  <c r="C2" i="1"/>
  <c r="D2" i="1"/>
  <c r="E2" i="1"/>
  <c r="F2" i="1"/>
  <c r="G2" i="1"/>
  <c r="H2" i="1"/>
  <c r="I2" i="1"/>
  <c r="J2" i="1"/>
  <c r="K2" i="1"/>
  <c r="A3" i="1"/>
  <c r="B3" i="1"/>
  <c r="C3" i="1"/>
  <c r="D3" i="1"/>
  <c r="E3" i="1"/>
  <c r="F3" i="1"/>
  <c r="G3" i="1"/>
  <c r="H3" i="1"/>
  <c r="I3" i="1"/>
  <c r="J3" i="1"/>
  <c r="K3" i="1"/>
  <c r="A4" i="1"/>
  <c r="B4" i="1"/>
  <c r="C4" i="1"/>
  <c r="D4" i="1"/>
  <c r="E4" i="1"/>
  <c r="F4" i="1"/>
  <c r="G4" i="1"/>
  <c r="H4" i="1"/>
  <c r="I4" i="1"/>
  <c r="J4" i="1"/>
  <c r="K4" i="1"/>
  <c r="A5" i="1"/>
  <c r="B5" i="1"/>
  <c r="C5" i="1"/>
  <c r="D5" i="1"/>
  <c r="E5" i="1"/>
  <c r="F5" i="1"/>
  <c r="G5" i="1"/>
  <c r="H5" i="1"/>
  <c r="I5" i="1"/>
  <c r="J5" i="1"/>
  <c r="K5" i="1"/>
  <c r="A6" i="1"/>
  <c r="B6" i="1"/>
  <c r="C6" i="1"/>
  <c r="D6" i="1"/>
  <c r="E6" i="1"/>
  <c r="F6" i="1"/>
  <c r="G6" i="1"/>
  <c r="H6" i="1"/>
  <c r="I6" i="1"/>
  <c r="J6" i="1"/>
  <c r="K6" i="1"/>
  <c r="A7" i="1"/>
  <c r="B7" i="1"/>
  <c r="C7" i="1"/>
  <c r="D7" i="1"/>
  <c r="E7" i="1"/>
  <c r="F7" i="1"/>
  <c r="G7" i="1"/>
  <c r="H7" i="1"/>
  <c r="I7" i="1"/>
  <c r="J7" i="1"/>
  <c r="K7" i="1"/>
  <c r="A8" i="1"/>
  <c r="B8" i="1"/>
  <c r="C8" i="1"/>
  <c r="D8" i="1"/>
  <c r="E8" i="1"/>
  <c r="F8" i="1"/>
  <c r="G8" i="1"/>
  <c r="H8" i="1"/>
  <c r="I8" i="1"/>
  <c r="J8" i="1"/>
  <c r="K8" i="1"/>
  <c r="A9" i="1"/>
  <c r="B9" i="1"/>
  <c r="C9" i="1"/>
  <c r="D9" i="1"/>
  <c r="E9" i="1"/>
  <c r="F9" i="1"/>
  <c r="G9" i="1"/>
  <c r="H9" i="1"/>
  <c r="I9" i="1"/>
  <c r="J9" i="1"/>
  <c r="K9" i="1"/>
  <c r="A10" i="1"/>
  <c r="B10" i="1"/>
  <c r="C10" i="1"/>
  <c r="D10" i="1"/>
  <c r="E10" i="1"/>
  <c r="F10" i="1"/>
  <c r="G10" i="1"/>
  <c r="H10" i="1"/>
  <c r="I10" i="1"/>
  <c r="J10" i="1"/>
  <c r="K10" i="1"/>
  <c r="A11" i="1"/>
  <c r="B11" i="1"/>
  <c r="C11" i="1"/>
  <c r="D11" i="1"/>
  <c r="E11" i="1"/>
  <c r="F11" i="1"/>
  <c r="G11" i="1"/>
  <c r="H11" i="1"/>
  <c r="I11" i="1"/>
  <c r="J11" i="1"/>
  <c r="K11" i="1"/>
  <c r="A12" i="1"/>
  <c r="B12" i="1"/>
  <c r="C12" i="1"/>
  <c r="D12" i="1"/>
  <c r="E12" i="1"/>
  <c r="F12" i="1"/>
  <c r="G12" i="1"/>
  <c r="H12" i="1"/>
  <c r="I12" i="1"/>
  <c r="J12" i="1"/>
  <c r="K12" i="1"/>
  <c r="A13" i="1"/>
  <c r="B13" i="1"/>
  <c r="C13" i="1"/>
  <c r="D13" i="1"/>
  <c r="E13" i="1"/>
  <c r="F13" i="1"/>
  <c r="G13" i="1"/>
  <c r="H13" i="1"/>
  <c r="I13" i="1"/>
  <c r="J13" i="1"/>
  <c r="K13" i="1"/>
  <c r="A14" i="1"/>
  <c r="B14" i="1"/>
  <c r="C14" i="1"/>
  <c r="D14" i="1"/>
  <c r="E14" i="1"/>
  <c r="F14" i="1"/>
  <c r="G14" i="1"/>
  <c r="H14" i="1"/>
  <c r="I14" i="1"/>
  <c r="J14" i="1"/>
  <c r="K14" i="1"/>
  <c r="A15" i="1"/>
  <c r="B15" i="1"/>
  <c r="C15" i="1"/>
  <c r="D15" i="1"/>
  <c r="E15" i="1"/>
  <c r="F15" i="1"/>
  <c r="G15" i="1"/>
  <c r="H15" i="1"/>
  <c r="I15" i="1"/>
  <c r="J15" i="1"/>
  <c r="K15" i="1"/>
  <c r="A16" i="1"/>
  <c r="B16" i="1"/>
  <c r="C16" i="1"/>
  <c r="D16" i="1"/>
  <c r="E16" i="1"/>
  <c r="F16" i="1"/>
  <c r="G16" i="1"/>
  <c r="H16" i="1"/>
  <c r="I16" i="1"/>
  <c r="J16" i="1"/>
  <c r="K16" i="1"/>
  <c r="A17" i="1"/>
  <c r="B17" i="1"/>
  <c r="C17" i="1"/>
  <c r="D17" i="1"/>
  <c r="E17" i="1"/>
  <c r="F17" i="1"/>
  <c r="G17" i="1"/>
  <c r="H17" i="1"/>
  <c r="I17" i="1"/>
  <c r="J17" i="1"/>
  <c r="K17" i="1"/>
  <c r="A18" i="1"/>
  <c r="B18" i="1"/>
  <c r="C18" i="1"/>
  <c r="D18" i="1"/>
  <c r="E18" i="1"/>
  <c r="F18" i="1"/>
  <c r="G18" i="1"/>
  <c r="H18" i="1"/>
  <c r="I18" i="1"/>
  <c r="J18" i="1"/>
  <c r="K18" i="1"/>
  <c r="A19" i="1"/>
  <c r="B19" i="1"/>
  <c r="C19" i="1"/>
  <c r="D19" i="1"/>
  <c r="E19" i="1"/>
  <c r="F19" i="1"/>
  <c r="G19" i="1"/>
  <c r="H19" i="1"/>
  <c r="I19" i="1"/>
  <c r="J19" i="1"/>
  <c r="K19" i="1"/>
  <c r="A20" i="1"/>
  <c r="B20" i="1"/>
  <c r="C20" i="1"/>
  <c r="D20" i="1"/>
  <c r="E20" i="1"/>
  <c r="F20" i="1"/>
  <c r="G20" i="1"/>
  <c r="H20" i="1"/>
  <c r="I20" i="1"/>
  <c r="J20" i="1"/>
  <c r="K20" i="1"/>
  <c r="A21" i="1"/>
  <c r="B21" i="1"/>
  <c r="C21" i="1"/>
  <c r="D21" i="1"/>
  <c r="E21" i="1"/>
  <c r="F21" i="1"/>
  <c r="G21" i="1"/>
  <c r="H21" i="1"/>
  <c r="I21" i="1"/>
  <c r="J21" i="1"/>
  <c r="K21" i="1"/>
  <c r="A22" i="1"/>
  <c r="B22" i="1"/>
  <c r="C22" i="1"/>
  <c r="D22" i="1"/>
  <c r="E22" i="1"/>
  <c r="F22" i="1"/>
  <c r="G22" i="1"/>
  <c r="H22" i="1"/>
  <c r="I22" i="1"/>
  <c r="J22" i="1"/>
  <c r="K22" i="1"/>
  <c r="A23" i="1"/>
  <c r="B23" i="1"/>
  <c r="C23" i="1"/>
  <c r="D23" i="1"/>
  <c r="E23" i="1"/>
  <c r="F23" i="1"/>
  <c r="G23" i="1"/>
  <c r="H23" i="1"/>
  <c r="I23" i="1"/>
  <c r="J23" i="1"/>
  <c r="K23" i="1"/>
  <c r="A24" i="1"/>
  <c r="B24" i="1"/>
  <c r="C24" i="1"/>
  <c r="D24" i="1"/>
  <c r="E24" i="1"/>
  <c r="F24" i="1"/>
  <c r="G24" i="1"/>
  <c r="H24" i="1"/>
  <c r="I24" i="1"/>
  <c r="J24" i="1"/>
  <c r="K24" i="1"/>
  <c r="A25" i="1"/>
  <c r="B25" i="1"/>
  <c r="C25" i="1"/>
  <c r="D25" i="1"/>
  <c r="E25" i="1"/>
  <c r="F25" i="1"/>
  <c r="G25" i="1"/>
  <c r="H25" i="1"/>
  <c r="I25" i="1"/>
  <c r="J25" i="1"/>
  <c r="K25" i="1"/>
  <c r="A26" i="1"/>
  <c r="B26" i="1"/>
  <c r="C26" i="1"/>
  <c r="D26" i="1"/>
  <c r="E26" i="1"/>
  <c r="F26" i="1"/>
  <c r="G26" i="1"/>
  <c r="H26" i="1"/>
  <c r="I26" i="1"/>
  <c r="J26" i="1"/>
  <c r="K2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1"/>
    </sheetView>
  </sheetViews>
  <sheetFormatPr defaultRowHeight="14.25" x14ac:dyDescent="0.2"/>
  <sheetData>
    <row r="1" spans="1:11" x14ac:dyDescent="0.2">
      <c r="A1" s="1" t="str">
        <f>"Regression Results(chem)"</f>
        <v>Regression Results(chem)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tr">
        <f>""</f>
        <v/>
      </c>
      <c r="B2" t="str">
        <f>"Model 1"</f>
        <v>Model 1</v>
      </c>
      <c r="C2" t="str">
        <f>"Model 2"</f>
        <v>Model 2</v>
      </c>
      <c r="D2" t="str">
        <f>"Model 3"</f>
        <v>Model 3</v>
      </c>
      <c r="E2" t="str">
        <f>"Model 4"</f>
        <v>Model 4</v>
      </c>
      <c r="F2" t="str">
        <f>"Model 5"</f>
        <v>Model 5</v>
      </c>
      <c r="G2" t="str">
        <f>"Model 6"</f>
        <v>Model 6</v>
      </c>
      <c r="H2" t="str">
        <f>"Model 7"</f>
        <v>Model 7</v>
      </c>
      <c r="I2" t="str">
        <f>"Model 8"</f>
        <v>Model 8</v>
      </c>
      <c r="J2" t="str">
        <f>"Model 9"</f>
        <v>Model 9</v>
      </c>
      <c r="K2" t="str">
        <f>"Model 10"</f>
        <v>Model 10</v>
      </c>
    </row>
    <row r="3" spans="1:11" x14ac:dyDescent="0.2">
      <c r="A3" t="str">
        <f>"ave_distance"</f>
        <v>ave_distance</v>
      </c>
      <c r="B3" t="str">
        <f>"-0.068***"</f>
        <v>-0.068***</v>
      </c>
      <c r="C3" t="str">
        <f>"0.333***"</f>
        <v>0.333***</v>
      </c>
      <c r="D3" t="str">
        <f>"0.297***"</f>
        <v>0.297***</v>
      </c>
      <c r="E3" t="str">
        <f>"0.175***"</f>
        <v>0.175***</v>
      </c>
      <c r="F3" t="str">
        <f>"0.246***"</f>
        <v>0.246***</v>
      </c>
      <c r="G3" t="str">
        <f>"0.391***"</f>
        <v>0.391***</v>
      </c>
      <c r="H3" t="str">
        <f>"0.388***"</f>
        <v>0.388***</v>
      </c>
      <c r="I3" t="str">
        <f>"0.397***"</f>
        <v>0.397***</v>
      </c>
      <c r="J3" t="str">
        <f>"0.366***"</f>
        <v>0.366***</v>
      </c>
      <c r="K3" t="str">
        <f>"0.448***"</f>
        <v>0.448***</v>
      </c>
    </row>
    <row r="4" spans="1:11" x14ac:dyDescent="0.2">
      <c r="A4" t="str">
        <f>""</f>
        <v/>
      </c>
      <c r="B4" t="str">
        <f>"(0.015)"</f>
        <v>(0.015)</v>
      </c>
      <c r="C4" t="str">
        <f>"(0.064)"</f>
        <v>(0.064)</v>
      </c>
      <c r="D4" t="str">
        <f>"(0.063)"</f>
        <v>(0.063)</v>
      </c>
      <c r="E4" t="str">
        <f>"(0.061)"</f>
        <v>(0.061)</v>
      </c>
      <c r="F4" t="str">
        <f>"(0.061)"</f>
        <v>(0.061)</v>
      </c>
      <c r="G4" t="str">
        <f>"(0.058)"</f>
        <v>(0.058)</v>
      </c>
      <c r="H4" t="str">
        <f>"(0.059)"</f>
        <v>(0.059)</v>
      </c>
      <c r="I4" t="str">
        <f>"(0.058)"</f>
        <v>(0.058)</v>
      </c>
      <c r="J4" t="str">
        <f>"(0.059)"</f>
        <v>(0.059)</v>
      </c>
      <c r="K4" t="str">
        <f>"(0.058)"</f>
        <v>(0.058)</v>
      </c>
    </row>
    <row r="5" spans="1:11" x14ac:dyDescent="0.2">
      <c r="A5" t="str">
        <f>"ave_distance_sq"</f>
        <v>ave_distance_sq</v>
      </c>
      <c r="B5" t="str">
        <f>""</f>
        <v/>
      </c>
      <c r="C5" t="str">
        <f>"-0.048***"</f>
        <v>-0.048***</v>
      </c>
      <c r="D5" t="str">
        <f>"-0.045***"</f>
        <v>-0.045***</v>
      </c>
      <c r="E5" t="str">
        <f>"-0.034***"</f>
        <v>-0.034***</v>
      </c>
      <c r="F5" t="str">
        <f>"-0.041***"</f>
        <v>-0.041***</v>
      </c>
      <c r="G5" t="str">
        <f>"-0.044***"</f>
        <v>-0.044***</v>
      </c>
      <c r="H5" t="str">
        <f>"-0.044***"</f>
        <v>-0.044***</v>
      </c>
      <c r="I5" t="str">
        <f>"-0.044***"</f>
        <v>-0.044***</v>
      </c>
      <c r="J5" t="str">
        <f>"-0.042***"</f>
        <v>-0.042***</v>
      </c>
      <c r="K5" t="str">
        <f>"-0.048***"</f>
        <v>-0.048***</v>
      </c>
    </row>
    <row r="6" spans="1:11" x14ac:dyDescent="0.2">
      <c r="A6" t="str">
        <f>""</f>
        <v/>
      </c>
      <c r="B6" t="str">
        <f>""</f>
        <v/>
      </c>
      <c r="C6" t="str">
        <f t="shared" ref="C6:K6" si="0">"(0.007)"</f>
        <v>(0.007)</v>
      </c>
      <c r="D6" t="str">
        <f t="shared" si="0"/>
        <v>(0.007)</v>
      </c>
      <c r="E6" t="str">
        <f t="shared" si="0"/>
        <v>(0.007)</v>
      </c>
      <c r="F6" t="str">
        <f t="shared" si="0"/>
        <v>(0.007)</v>
      </c>
      <c r="G6" t="str">
        <f t="shared" si="0"/>
        <v>(0.007)</v>
      </c>
      <c r="H6" t="str">
        <f t="shared" si="0"/>
        <v>(0.007)</v>
      </c>
      <c r="I6" t="str">
        <f t="shared" si="0"/>
        <v>(0.007)</v>
      </c>
      <c r="J6" t="str">
        <f t="shared" si="0"/>
        <v>(0.007)</v>
      </c>
      <c r="K6" t="str">
        <f t="shared" si="0"/>
        <v>(0.007)</v>
      </c>
    </row>
    <row r="7" spans="1:11" x14ac:dyDescent="0.2">
      <c r="A7" t="str">
        <f>"ln_career_len_mte"</f>
        <v>ln_career_len_mte</v>
      </c>
      <c r="B7" t="str">
        <f>""</f>
        <v/>
      </c>
      <c r="C7" t="str">
        <f>""</f>
        <v/>
      </c>
      <c r="D7" t="str">
        <f>"0.703***"</f>
        <v>0.703***</v>
      </c>
      <c r="E7" t="str">
        <f>"1.166***"</f>
        <v>1.166***</v>
      </c>
      <c r="F7" t="str">
        <f>"1.042***"</f>
        <v>1.042***</v>
      </c>
      <c r="G7" t="str">
        <f>"1.260***"</f>
        <v>1.260***</v>
      </c>
      <c r="H7" t="str">
        <f>"1.259***"</f>
        <v>1.259***</v>
      </c>
      <c r="I7" t="str">
        <f>"1.285***"</f>
        <v>1.285***</v>
      </c>
      <c r="J7" t="str">
        <f>"1.292***"</f>
        <v>1.292***</v>
      </c>
      <c r="K7" t="str">
        <f>"1.303***"</f>
        <v>1.303***</v>
      </c>
    </row>
    <row r="8" spans="1:11" x14ac:dyDescent="0.2">
      <c r="A8" t="str">
        <f>""</f>
        <v/>
      </c>
      <c r="B8" t="str">
        <f>""</f>
        <v/>
      </c>
      <c r="C8" t="str">
        <f>""</f>
        <v/>
      </c>
      <c r="D8" t="str">
        <f>"(0.063)"</f>
        <v>(0.063)</v>
      </c>
      <c r="E8" t="str">
        <f>"(0.062)"</f>
        <v>(0.062)</v>
      </c>
      <c r="F8" t="str">
        <f>"(0.062)"</f>
        <v>(0.062)</v>
      </c>
      <c r="G8" t="str">
        <f>"(0.060)"</f>
        <v>(0.060)</v>
      </c>
      <c r="H8" t="str">
        <f>"(0.060)"</f>
        <v>(0.060)</v>
      </c>
      <c r="I8" t="str">
        <f>"(0.060)"</f>
        <v>(0.060)</v>
      </c>
      <c r="J8" t="str">
        <f>"(0.060)"</f>
        <v>(0.060)</v>
      </c>
      <c r="K8" t="str">
        <f>"(0.060)"</f>
        <v>(0.060)</v>
      </c>
    </row>
    <row r="9" spans="1:11" x14ac:dyDescent="0.2">
      <c r="A9" t="str">
        <f>"ln_mte_work_count_first_5y"</f>
        <v>ln_mte_work_count_first_5y</v>
      </c>
      <c r="B9" t="str">
        <f>""</f>
        <v/>
      </c>
      <c r="C9" t="str">
        <f>""</f>
        <v/>
      </c>
      <c r="D9" t="str">
        <f>""</f>
        <v/>
      </c>
      <c r="E9" t="str">
        <f>"0.552***"</f>
        <v>0.552***</v>
      </c>
      <c r="F9" t="str">
        <f>"0.528***"</f>
        <v>0.528***</v>
      </c>
      <c r="G9" t="str">
        <f>"0.586***"</f>
        <v>0.586***</v>
      </c>
      <c r="H9" t="str">
        <f>"0.586***"</f>
        <v>0.586***</v>
      </c>
      <c r="I9" t="str">
        <f>"0.549***"</f>
        <v>0.549***</v>
      </c>
      <c r="J9" t="str">
        <f>"0.531***"</f>
        <v>0.531***</v>
      </c>
      <c r="K9" t="str">
        <f>"0.559***"</f>
        <v>0.559***</v>
      </c>
    </row>
    <row r="10" spans="1:11" x14ac:dyDescent="0.2">
      <c r="A10" t="str">
        <f>""</f>
        <v/>
      </c>
      <c r="B10" t="str">
        <f>""</f>
        <v/>
      </c>
      <c r="C10" t="str">
        <f>""</f>
        <v/>
      </c>
      <c r="D10" t="str">
        <f>""</f>
        <v/>
      </c>
      <c r="E10" t="str">
        <f>"(0.018)"</f>
        <v>(0.018)</v>
      </c>
      <c r="F10" t="str">
        <f>"(0.018)"</f>
        <v>(0.018)</v>
      </c>
      <c r="G10" t="str">
        <f>"(0.017)"</f>
        <v>(0.017)</v>
      </c>
      <c r="H10" t="str">
        <f>"(0.017)"</f>
        <v>(0.017)</v>
      </c>
      <c r="I10" t="str">
        <f>"(0.019)"</f>
        <v>(0.019)</v>
      </c>
      <c r="J10" t="str">
        <f>"(0.020)"</f>
        <v>(0.020)</v>
      </c>
      <c r="K10" t="str">
        <f>"(0.020)"</f>
        <v>(0.020)</v>
      </c>
    </row>
    <row r="11" spans="1:11" x14ac:dyDescent="0.2">
      <c r="A11" t="str">
        <f>"ln_topic_num_mto"</f>
        <v>ln_topic_num_mto</v>
      </c>
      <c r="B11" t="str">
        <f>""</f>
        <v/>
      </c>
      <c r="C11" t="str">
        <f>""</f>
        <v/>
      </c>
      <c r="D11" t="str">
        <f>""</f>
        <v/>
      </c>
      <c r="E11" t="str">
        <f>""</f>
        <v/>
      </c>
      <c r="F11" t="str">
        <f>"-0.356***"</f>
        <v>-0.356***</v>
      </c>
      <c r="G11" t="str">
        <f>"-1.212***"</f>
        <v>-1.212***</v>
      </c>
      <c r="H11" t="str">
        <f>"-1.210***"</f>
        <v>-1.210***</v>
      </c>
      <c r="I11" t="str">
        <f>"-1.229***"</f>
        <v>-1.229***</v>
      </c>
      <c r="J11" t="str">
        <f>"-1.212***"</f>
        <v>-1.212***</v>
      </c>
      <c r="K11" t="str">
        <f>"-1.219***"</f>
        <v>-1.219***</v>
      </c>
    </row>
    <row r="12" spans="1:11" x14ac:dyDescent="0.2">
      <c r="A12" t="str">
        <f>""</f>
        <v/>
      </c>
      <c r="B12" t="str">
        <f>""</f>
        <v/>
      </c>
      <c r="C12" t="str">
        <f>""</f>
        <v/>
      </c>
      <c r="D12" t="str">
        <f>""</f>
        <v/>
      </c>
      <c r="E12" t="str">
        <f>""</f>
        <v/>
      </c>
      <c r="F12" t="str">
        <f>"(0.029)"</f>
        <v>(0.029)</v>
      </c>
      <c r="G12" t="str">
        <f>"(0.037)"</f>
        <v>(0.037)</v>
      </c>
      <c r="H12" t="str">
        <f>"(0.038)"</f>
        <v>(0.038)</v>
      </c>
      <c r="I12" t="str">
        <f>"(0.038)"</f>
        <v>(0.038)</v>
      </c>
      <c r="J12" t="str">
        <f>"(0.038)"</f>
        <v>(0.038)</v>
      </c>
      <c r="K12" t="str">
        <f>"(0.038)"</f>
        <v>(0.038)</v>
      </c>
    </row>
    <row r="13" spans="1:11" x14ac:dyDescent="0.2">
      <c r="A13" t="str">
        <f>"ln_total_cits_mto"</f>
        <v>ln_total_cits_mto</v>
      </c>
      <c r="B13" t="str">
        <f>""</f>
        <v/>
      </c>
      <c r="C13" t="str">
        <f>""</f>
        <v/>
      </c>
      <c r="D13" t="str">
        <f>""</f>
        <v/>
      </c>
      <c r="E13" t="str">
        <f>""</f>
        <v/>
      </c>
      <c r="F13" t="str">
        <f>""</f>
        <v/>
      </c>
      <c r="G13" t="str">
        <f>"0.440***"</f>
        <v>0.440***</v>
      </c>
      <c r="H13" t="str">
        <f>"0.440***"</f>
        <v>0.440***</v>
      </c>
      <c r="I13" t="str">
        <f>"0.442***"</f>
        <v>0.442***</v>
      </c>
      <c r="J13" t="str">
        <f>"0.447***"</f>
        <v>0.447***</v>
      </c>
      <c r="K13" t="str">
        <f>"0.390***"</f>
        <v>0.390***</v>
      </c>
    </row>
    <row r="14" spans="1:11" x14ac:dyDescent="0.2">
      <c r="A14" t="str">
        <f>""</f>
        <v/>
      </c>
      <c r="B14" t="str">
        <f>""</f>
        <v/>
      </c>
      <c r="C14" t="str">
        <f>""</f>
        <v/>
      </c>
      <c r="D14" t="str">
        <f>""</f>
        <v/>
      </c>
      <c r="E14" t="str">
        <f>""</f>
        <v/>
      </c>
      <c r="F14" t="str">
        <f>""</f>
        <v/>
      </c>
      <c r="G14" t="str">
        <f>"(0.013)"</f>
        <v>(0.013)</v>
      </c>
      <c r="H14" t="str">
        <f>"(0.013)"</f>
        <v>(0.013)</v>
      </c>
      <c r="I14" t="str">
        <f>"(0.013)"</f>
        <v>(0.013)</v>
      </c>
      <c r="J14" t="str">
        <f>"(0.013)"</f>
        <v>(0.013)</v>
      </c>
      <c r="K14" t="str">
        <f>"(0.014)"</f>
        <v>(0.014)</v>
      </c>
    </row>
    <row r="15" spans="1:11" x14ac:dyDescent="0.2">
      <c r="A15" t="str">
        <f>"ln_colla_work_count"</f>
        <v>ln_colla_work_count</v>
      </c>
      <c r="B15" t="str">
        <f>""</f>
        <v/>
      </c>
      <c r="C15" t="str">
        <f>""</f>
        <v/>
      </c>
      <c r="D15" t="str">
        <f>""</f>
        <v/>
      </c>
      <c r="E15" t="str">
        <f>""</f>
        <v/>
      </c>
      <c r="F15" t="str">
        <f>""</f>
        <v/>
      </c>
      <c r="G15" t="str">
        <f>""</f>
        <v/>
      </c>
      <c r="H15" t="str">
        <f>"-0.004"</f>
        <v>-0.004</v>
      </c>
      <c r="I15" t="str">
        <f>""</f>
        <v/>
      </c>
      <c r="J15" t="str">
        <f>""</f>
        <v/>
      </c>
      <c r="K15" t="str">
        <f>""</f>
        <v/>
      </c>
    </row>
    <row r="16" spans="1:11" x14ac:dyDescent="0.2">
      <c r="A16" t="str">
        <f>""</f>
        <v/>
      </c>
      <c r="B16" t="str">
        <f>""</f>
        <v/>
      </c>
      <c r="C16" t="str">
        <f>""</f>
        <v/>
      </c>
      <c r="D16" t="str">
        <f>""</f>
        <v/>
      </c>
      <c r="E16" t="str">
        <f>""</f>
        <v/>
      </c>
      <c r="F16" t="str">
        <f>""</f>
        <v/>
      </c>
      <c r="G16" t="str">
        <f>""</f>
        <v/>
      </c>
      <c r="H16" t="str">
        <f>"(0.012)"</f>
        <v>(0.012)</v>
      </c>
      <c r="I16" t="str">
        <f>""</f>
        <v/>
      </c>
      <c r="J16" t="str">
        <f>""</f>
        <v/>
      </c>
      <c r="K16" t="str">
        <f>""</f>
        <v/>
      </c>
    </row>
    <row r="17" spans="1:11" x14ac:dyDescent="0.2">
      <c r="A17" t="str">
        <f>"ln_colla_work_count_first_5y"</f>
        <v>ln_colla_work_count_first_5y</v>
      </c>
      <c r="B17" t="str">
        <f>""</f>
        <v/>
      </c>
      <c r="C17" t="str">
        <f>""</f>
        <v/>
      </c>
      <c r="D17" t="str">
        <f>""</f>
        <v/>
      </c>
      <c r="E17" t="str">
        <f>""</f>
        <v/>
      </c>
      <c r="F17" t="str">
        <f>""</f>
        <v/>
      </c>
      <c r="G17" t="str">
        <f>""</f>
        <v/>
      </c>
      <c r="H17" t="str">
        <f>""</f>
        <v/>
      </c>
      <c r="I17" t="str">
        <f>"0.073***"</f>
        <v>0.073***</v>
      </c>
      <c r="J17" t="str">
        <f>"0.085***"</f>
        <v>0.085***</v>
      </c>
      <c r="K17" t="str">
        <f>"-0.026"</f>
        <v>-0.026</v>
      </c>
    </row>
    <row r="18" spans="1:11" x14ac:dyDescent="0.2">
      <c r="A18" t="str">
        <f>""</f>
        <v/>
      </c>
      <c r="B18" t="str">
        <f>""</f>
        <v/>
      </c>
      <c r="C18" t="str">
        <f>""</f>
        <v/>
      </c>
      <c r="D18" t="str">
        <f>""</f>
        <v/>
      </c>
      <c r="E18" t="str">
        <f>""</f>
        <v/>
      </c>
      <c r="F18" t="str">
        <f>""</f>
        <v/>
      </c>
      <c r="G18" t="str">
        <f>""</f>
        <v/>
      </c>
      <c r="H18" t="str">
        <f>""</f>
        <v/>
      </c>
      <c r="I18" t="str">
        <f>"(0.017)"</f>
        <v>(0.017)</v>
      </c>
      <c r="J18" t="str">
        <f>"(0.017)"</f>
        <v>(0.017)</v>
      </c>
      <c r="K18" t="str">
        <f>"(0.019)"</f>
        <v>(0.019)</v>
      </c>
    </row>
    <row r="19" spans="1:11" x14ac:dyDescent="0.2">
      <c r="A19" t="str">
        <f>"ln_colla_work_count_later"</f>
        <v>ln_colla_work_count_later</v>
      </c>
      <c r="B19" t="str">
        <f>""</f>
        <v/>
      </c>
      <c r="C19" t="str">
        <f>""</f>
        <v/>
      </c>
      <c r="D19" t="str">
        <f>""</f>
        <v/>
      </c>
      <c r="E19" t="str">
        <f>""</f>
        <v/>
      </c>
      <c r="F19" t="str">
        <f>""</f>
        <v/>
      </c>
      <c r="G19" t="str">
        <f>""</f>
        <v/>
      </c>
      <c r="H19" t="str">
        <f>""</f>
        <v/>
      </c>
      <c r="I19" t="str">
        <f>""</f>
        <v/>
      </c>
      <c r="J19" t="str">
        <f>"-0.051***"</f>
        <v>-0.051***</v>
      </c>
      <c r="K19" t="str">
        <f>"-0.190***"</f>
        <v>-0.190***</v>
      </c>
    </row>
    <row r="20" spans="1:11" x14ac:dyDescent="0.2">
      <c r="A20" t="str">
        <f>""</f>
        <v/>
      </c>
      <c r="B20" t="str">
        <f>""</f>
        <v/>
      </c>
      <c r="C20" t="str">
        <f>""</f>
        <v/>
      </c>
      <c r="D20" t="str">
        <f>""</f>
        <v/>
      </c>
      <c r="E20" t="str">
        <f>""</f>
        <v/>
      </c>
      <c r="F20" t="str">
        <f>""</f>
        <v/>
      </c>
      <c r="G20" t="str">
        <f>""</f>
        <v/>
      </c>
      <c r="H20" t="str">
        <f>""</f>
        <v/>
      </c>
      <c r="I20" t="str">
        <f>""</f>
        <v/>
      </c>
      <c r="J20" t="str">
        <f>"(0.013)"</f>
        <v>(0.013)</v>
      </c>
      <c r="K20" t="str">
        <f>"(0.016)"</f>
        <v>(0.016)</v>
      </c>
    </row>
    <row r="21" spans="1:11" x14ac:dyDescent="0.2">
      <c r="A21" t="str">
        <f>"ln_common_cllaborators_count"</f>
        <v>ln_common_cllaborators_count</v>
      </c>
      <c r="B21" t="str">
        <f>""</f>
        <v/>
      </c>
      <c r="C21" t="str">
        <f>""</f>
        <v/>
      </c>
      <c r="D21" t="str">
        <f>""</f>
        <v/>
      </c>
      <c r="E21" t="str">
        <f>""</f>
        <v/>
      </c>
      <c r="F21" t="str">
        <f>""</f>
        <v/>
      </c>
      <c r="G21" t="str">
        <f>""</f>
        <v/>
      </c>
      <c r="H21" t="str">
        <f>""</f>
        <v/>
      </c>
      <c r="I21" t="str">
        <f>""</f>
        <v/>
      </c>
      <c r="J21" t="str">
        <f>""</f>
        <v/>
      </c>
      <c r="K21" t="str">
        <f>"0.353***"</f>
        <v>0.353***</v>
      </c>
    </row>
    <row r="22" spans="1:11" x14ac:dyDescent="0.2">
      <c r="A22" t="str">
        <f>""</f>
        <v/>
      </c>
      <c r="B22" t="str">
        <f>""</f>
        <v/>
      </c>
      <c r="C22" t="str">
        <f>""</f>
        <v/>
      </c>
      <c r="D22" t="str">
        <f>""</f>
        <v/>
      </c>
      <c r="E22" t="str">
        <f>""</f>
        <v/>
      </c>
      <c r="F22" t="str">
        <f>""</f>
        <v/>
      </c>
      <c r="G22" t="str">
        <f>""</f>
        <v/>
      </c>
      <c r="H22" t="str">
        <f>""</f>
        <v/>
      </c>
      <c r="I22" t="str">
        <f>""</f>
        <v/>
      </c>
      <c r="J22" t="str">
        <f>""</f>
        <v/>
      </c>
      <c r="K22" t="str">
        <f>"(0.025)"</f>
        <v>(0.025)</v>
      </c>
    </row>
    <row r="23" spans="1:11" x14ac:dyDescent="0.2">
      <c r="A23" t="str">
        <f>"_cons"</f>
        <v>_cons</v>
      </c>
      <c r="B23" t="str">
        <f>"6.076***"</f>
        <v>6.076***</v>
      </c>
      <c r="C23" t="str">
        <f>"5.312***"</f>
        <v>5.312***</v>
      </c>
      <c r="D23" t="str">
        <f>"2.681***"</f>
        <v>2.681***</v>
      </c>
      <c r="E23" t="str">
        <f>"0.032"</f>
        <v>0.032</v>
      </c>
      <c r="F23" t="str">
        <f>"0.892***"</f>
        <v>0.892***</v>
      </c>
      <c r="G23" t="str">
        <f>"-2.945***"</f>
        <v>-2.945***</v>
      </c>
      <c r="H23" t="str">
        <f>"-2.937***"</f>
        <v>-2.937***</v>
      </c>
      <c r="I23" t="str">
        <f>"-3.032***"</f>
        <v>-3.032***</v>
      </c>
      <c r="J23" t="str">
        <f>"-2.969***"</f>
        <v>-2.969***</v>
      </c>
      <c r="K23" t="str">
        <f>"-3.058***"</f>
        <v>-3.058***</v>
      </c>
    </row>
    <row r="24" spans="1:11" x14ac:dyDescent="0.2">
      <c r="A24" t="str">
        <f>""</f>
        <v/>
      </c>
      <c r="B24" t="str">
        <f>"(0.052)"</f>
        <v>(0.052)</v>
      </c>
      <c r="C24" t="str">
        <f>"(0.129)"</f>
        <v>(0.129)</v>
      </c>
      <c r="D24" t="str">
        <f>"(0.267)"</f>
        <v>(0.267)</v>
      </c>
      <c r="E24" t="str">
        <f>"(0.271)"</f>
        <v>(0.271)</v>
      </c>
      <c r="F24" t="str">
        <f>"(0.278)"</f>
        <v>(0.278)</v>
      </c>
      <c r="G24" t="str">
        <f>"(0.288)"</f>
        <v>(0.288)</v>
      </c>
      <c r="H24" t="str">
        <f>"(0.289)"</f>
        <v>(0.289)</v>
      </c>
      <c r="I24" t="str">
        <f>"(0.289)"</f>
        <v>(0.289)</v>
      </c>
      <c r="J24" t="str">
        <f>"(0.289)"</f>
        <v>(0.289)</v>
      </c>
      <c r="K24" t="str">
        <f>"(0.287)"</f>
        <v>(0.287)</v>
      </c>
    </row>
    <row r="25" spans="1:11" x14ac:dyDescent="0.2">
      <c r="A25" t="str">
        <f>"R-squared"</f>
        <v>R-squared</v>
      </c>
      <c r="B25" t="str">
        <f>"0.002"</f>
        <v>0.002</v>
      </c>
      <c r="C25" t="str">
        <f>"0.006"</f>
        <v>0.006</v>
      </c>
      <c r="D25" t="str">
        <f>"0.016"</f>
        <v>0.016</v>
      </c>
      <c r="E25" t="str">
        <f>"0.091"</f>
        <v>0.091</v>
      </c>
      <c r="F25" t="str">
        <f>"0.103"</f>
        <v>0.103</v>
      </c>
      <c r="G25" t="str">
        <f>"0.185"</f>
        <v>0.185</v>
      </c>
      <c r="H25" t="str">
        <f>"0.185"</f>
        <v>0.185</v>
      </c>
      <c r="I25" t="str">
        <f>"0.186"</f>
        <v>0.186</v>
      </c>
      <c r="J25" t="str">
        <f>"0.187"</f>
        <v>0.187</v>
      </c>
      <c r="K25" t="str">
        <f>"0.202"</f>
        <v>0.202</v>
      </c>
    </row>
    <row r="26" spans="1:11" x14ac:dyDescent="0.2">
      <c r="A26" t="str">
        <f>"Observations"</f>
        <v>Observations</v>
      </c>
      <c r="B26" t="str">
        <f t="shared" ref="B26:K26" si="1">"11389.000"</f>
        <v>11389.000</v>
      </c>
      <c r="C26" t="str">
        <f t="shared" si="1"/>
        <v>11389.000</v>
      </c>
      <c r="D26" t="str">
        <f t="shared" si="1"/>
        <v>11389.000</v>
      </c>
      <c r="E26" t="str">
        <f t="shared" si="1"/>
        <v>11389.000</v>
      </c>
      <c r="F26" t="str">
        <f t="shared" si="1"/>
        <v>11389.000</v>
      </c>
      <c r="G26" t="str">
        <f t="shared" si="1"/>
        <v>11389.000</v>
      </c>
      <c r="H26" t="str">
        <f t="shared" si="1"/>
        <v>11389.000</v>
      </c>
      <c r="I26" t="str">
        <f t="shared" si="1"/>
        <v>11389.000</v>
      </c>
      <c r="J26" t="str">
        <f t="shared" si="1"/>
        <v>11389.000</v>
      </c>
      <c r="K26" t="str">
        <f t="shared" si="1"/>
        <v>11389.000</v>
      </c>
    </row>
  </sheetData>
  <mergeCells count="1">
    <mergeCell ref="A1:K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reg_results_chem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潘童心</dc:creator>
  <cp:lastModifiedBy>潘童心</cp:lastModifiedBy>
  <dcterms:created xsi:type="dcterms:W3CDTF">2025-05-27T10:08:01Z</dcterms:created>
  <dcterms:modified xsi:type="dcterms:W3CDTF">2025-05-27T10:08:01Z</dcterms:modified>
</cp:coreProperties>
</file>