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319\stataproject\community detection\reg\复现\"/>
    </mc:Choice>
  </mc:AlternateContent>
  <xr:revisionPtr revIDLastSave="0" documentId="13_ncr:40009_{F25556C8-C930-4D58-8FFF-0C2C4BDC6A56}" xr6:coauthVersionLast="47" xr6:coauthVersionMax="47" xr10:uidLastSave="{00000000-0000-0000-0000-000000000000}"/>
  <bookViews>
    <workbookView xWindow="-120" yWindow="-120" windowWidth="29040" windowHeight="15720"/>
  </bookViews>
  <sheets>
    <sheet name="reg_results_physics" sheetId="1" r:id="rId1"/>
  </sheets>
  <calcPr calcId="0"/>
</workbook>
</file>

<file path=xl/calcChain.xml><?xml version="1.0" encoding="utf-8"?>
<calcChain xmlns="http://schemas.openxmlformats.org/spreadsheetml/2006/main">
  <c r="A1" i="1" l="1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K1"/>
    </sheetView>
  </sheetViews>
  <sheetFormatPr defaultRowHeight="14.25" x14ac:dyDescent="0.2"/>
  <sheetData>
    <row r="1" spans="1:11" x14ac:dyDescent="0.2">
      <c r="A1" s="1" t="str">
        <f>"Regression Results(physics)"</f>
        <v>Regression Results(physics)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t="str">
        <f>""</f>
        <v/>
      </c>
      <c r="B2" t="str">
        <f>"Model 1"</f>
        <v>Model 1</v>
      </c>
      <c r="C2" t="str">
        <f>"Model 2"</f>
        <v>Model 2</v>
      </c>
      <c r="D2" t="str">
        <f>"Model 3"</f>
        <v>Model 3</v>
      </c>
      <c r="E2" t="str">
        <f>"Model 4"</f>
        <v>Model 4</v>
      </c>
      <c r="F2" t="str">
        <f>"Model 5"</f>
        <v>Model 5</v>
      </c>
      <c r="G2" t="str">
        <f>"Model 6"</f>
        <v>Model 6</v>
      </c>
      <c r="H2" t="str">
        <f>"Model 7"</f>
        <v>Model 7</v>
      </c>
      <c r="I2" t="str">
        <f>"Model 8"</f>
        <v>Model 8</v>
      </c>
      <c r="J2" t="str">
        <f>"Model 9"</f>
        <v>Model 9</v>
      </c>
      <c r="K2" t="str">
        <f>"Model 10"</f>
        <v>Model 10</v>
      </c>
    </row>
    <row r="3" spans="1:11" x14ac:dyDescent="0.2">
      <c r="A3" t="str">
        <f>"ave_distance"</f>
        <v>ave_distance</v>
      </c>
      <c r="B3" t="str">
        <f>"0.090***"</f>
        <v>0.090***</v>
      </c>
      <c r="C3" t="str">
        <f>"0.919***"</f>
        <v>0.919***</v>
      </c>
      <c r="D3" t="str">
        <f>"0.920***"</f>
        <v>0.920***</v>
      </c>
      <c r="E3" t="str">
        <f>"0.753***"</f>
        <v>0.753***</v>
      </c>
      <c r="F3" t="str">
        <f>"0.826***"</f>
        <v>0.826***</v>
      </c>
      <c r="G3" t="str">
        <f>"0.838***"</f>
        <v>0.838***</v>
      </c>
      <c r="H3" t="str">
        <f>"0.856***"</f>
        <v>0.856***</v>
      </c>
      <c r="I3" t="str">
        <f>"0.832***"</f>
        <v>0.832***</v>
      </c>
      <c r="J3" t="str">
        <f>"0.889***"</f>
        <v>0.889***</v>
      </c>
      <c r="K3" t="str">
        <f>"0.897***"</f>
        <v>0.897***</v>
      </c>
    </row>
    <row r="4" spans="1:11" x14ac:dyDescent="0.2">
      <c r="A4" t="str">
        <f>""</f>
        <v/>
      </c>
      <c r="B4" t="str">
        <f>"(0.031)"</f>
        <v>(0.031)</v>
      </c>
      <c r="C4" t="str">
        <f>"(0.140)"</f>
        <v>(0.140)</v>
      </c>
      <c r="D4" t="str">
        <f>"(0.140)"</f>
        <v>(0.140)</v>
      </c>
      <c r="E4" t="str">
        <f>"(0.136)"</f>
        <v>(0.136)</v>
      </c>
      <c r="F4" t="str">
        <f>"(0.137)"</f>
        <v>(0.137)</v>
      </c>
      <c r="G4" t="str">
        <f>"(0.132)"</f>
        <v>(0.132)</v>
      </c>
      <c r="H4" t="str">
        <f>"(0.132)"</f>
        <v>(0.132)</v>
      </c>
      <c r="I4" t="str">
        <f>"(0.132)"</f>
        <v>(0.132)</v>
      </c>
      <c r="J4" t="str">
        <f>"(0.132)"</f>
        <v>(0.132)</v>
      </c>
      <c r="K4" t="str">
        <f>"(0.132)"</f>
        <v>(0.132)</v>
      </c>
    </row>
    <row r="5" spans="1:11" x14ac:dyDescent="0.2">
      <c r="A5" t="str">
        <f>"ave_distance_sq"</f>
        <v>ave_distance_sq</v>
      </c>
      <c r="B5" t="str">
        <f>""</f>
        <v/>
      </c>
      <c r="C5" t="str">
        <f>"-0.102***"</f>
        <v>-0.102***</v>
      </c>
      <c r="D5" t="str">
        <f>"-0.102***"</f>
        <v>-0.102***</v>
      </c>
      <c r="E5" t="str">
        <f>"-0.087***"</f>
        <v>-0.087***</v>
      </c>
      <c r="F5" t="str">
        <f>"-0.094***"</f>
        <v>-0.094***</v>
      </c>
      <c r="G5" t="str">
        <f>"-0.089***"</f>
        <v>-0.089***</v>
      </c>
      <c r="H5" t="str">
        <f>"-0.091***"</f>
        <v>-0.091***</v>
      </c>
      <c r="I5" t="str">
        <f>"-0.089***"</f>
        <v>-0.089***</v>
      </c>
      <c r="J5" t="str">
        <f>"-0.094***"</f>
        <v>-0.094***</v>
      </c>
      <c r="K5" t="str">
        <f>"-0.094***"</f>
        <v>-0.094***</v>
      </c>
    </row>
    <row r="6" spans="1:11" x14ac:dyDescent="0.2">
      <c r="A6" t="str">
        <f>""</f>
        <v/>
      </c>
      <c r="B6" t="str">
        <f>""</f>
        <v/>
      </c>
      <c r="C6" t="str">
        <f>"(0.017)"</f>
        <v>(0.017)</v>
      </c>
      <c r="D6" t="str">
        <f>"(0.017)"</f>
        <v>(0.017)</v>
      </c>
      <c r="E6" t="str">
        <f t="shared" ref="E6:K6" si="0">"(0.016)"</f>
        <v>(0.016)</v>
      </c>
      <c r="F6" t="str">
        <f t="shared" si="0"/>
        <v>(0.016)</v>
      </c>
      <c r="G6" t="str">
        <f t="shared" si="0"/>
        <v>(0.016)</v>
      </c>
      <c r="H6" t="str">
        <f t="shared" si="0"/>
        <v>(0.016)</v>
      </c>
      <c r="I6" t="str">
        <f t="shared" si="0"/>
        <v>(0.016)</v>
      </c>
      <c r="J6" t="str">
        <f t="shared" si="0"/>
        <v>(0.016)</v>
      </c>
      <c r="K6" t="str">
        <f t="shared" si="0"/>
        <v>(0.016)</v>
      </c>
    </row>
    <row r="7" spans="1:11" x14ac:dyDescent="0.2">
      <c r="A7" t="str">
        <f>"ln_career_len_mte"</f>
        <v>ln_career_len_mte</v>
      </c>
      <c r="B7" t="str">
        <f>""</f>
        <v/>
      </c>
      <c r="C7" t="str">
        <f>""</f>
        <v/>
      </c>
      <c r="D7" t="str">
        <f>"-0.030"</f>
        <v>-0.030</v>
      </c>
      <c r="E7" t="str">
        <f>"0.424***"</f>
        <v>0.424***</v>
      </c>
      <c r="F7" t="str">
        <f>"0.337***"</f>
        <v>0.337***</v>
      </c>
      <c r="G7" t="str">
        <f>"0.556***"</f>
        <v>0.556***</v>
      </c>
      <c r="H7" t="str">
        <f>"0.573***"</f>
        <v>0.573***</v>
      </c>
      <c r="I7" t="str">
        <f>"0.523***"</f>
        <v>0.523***</v>
      </c>
      <c r="J7" t="str">
        <f>"0.531***"</f>
        <v>0.531***</v>
      </c>
      <c r="K7" t="str">
        <f>"0.560***"</f>
        <v>0.560***</v>
      </c>
    </row>
    <row r="8" spans="1:11" x14ac:dyDescent="0.2">
      <c r="A8" t="str">
        <f>""</f>
        <v/>
      </c>
      <c r="B8" t="str">
        <f>""</f>
        <v/>
      </c>
      <c r="C8" t="str">
        <f>""</f>
        <v/>
      </c>
      <c r="D8" t="str">
        <f>"(0.113)"</f>
        <v>(0.113)</v>
      </c>
      <c r="E8" t="str">
        <f>"(0.113)"</f>
        <v>(0.113)</v>
      </c>
      <c r="F8" t="str">
        <f>"(0.115)"</f>
        <v>(0.115)</v>
      </c>
      <c r="G8" t="str">
        <f>"(0.112)"</f>
        <v>(0.112)</v>
      </c>
      <c r="H8" t="str">
        <f>"(0.112)"</f>
        <v>(0.112)</v>
      </c>
      <c r="I8" t="str">
        <f>"(0.113)"</f>
        <v>(0.113)</v>
      </c>
      <c r="J8" t="str">
        <f>"(0.112)"</f>
        <v>(0.112)</v>
      </c>
      <c r="K8" t="str">
        <f>"(0.113)"</f>
        <v>(0.113)</v>
      </c>
    </row>
    <row r="9" spans="1:11" x14ac:dyDescent="0.2">
      <c r="A9" t="str">
        <f>"ln_mte_work_count_first_5y"</f>
        <v>ln_mte_work_count_first_5y</v>
      </c>
      <c r="B9" t="str">
        <f>""</f>
        <v/>
      </c>
      <c r="C9" t="str">
        <f>""</f>
        <v/>
      </c>
      <c r="D9" t="str">
        <f>""</f>
        <v/>
      </c>
      <c r="E9" t="str">
        <f>"0.574***"</f>
        <v>0.574***</v>
      </c>
      <c r="F9" t="str">
        <f>"0.561***"</f>
        <v>0.561***</v>
      </c>
      <c r="G9" t="str">
        <f>"0.576***"</f>
        <v>0.576***</v>
      </c>
      <c r="H9" t="str">
        <f>"0.573***"</f>
        <v>0.573***</v>
      </c>
      <c r="I9" t="str">
        <f>"0.613***"</f>
        <v>0.613***</v>
      </c>
      <c r="J9" t="str">
        <f>"0.649***"</f>
        <v>0.649***</v>
      </c>
      <c r="K9" t="str">
        <f>"0.651***"</f>
        <v>0.651***</v>
      </c>
    </row>
    <row r="10" spans="1:11" x14ac:dyDescent="0.2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"(0.038)"</f>
        <v>(0.038)</v>
      </c>
      <c r="F10" t="str">
        <f>"(0.038)"</f>
        <v>(0.038)</v>
      </c>
      <c r="G10" t="str">
        <f>"(0.037)"</f>
        <v>(0.037)</v>
      </c>
      <c r="H10" t="str">
        <f>"(0.037)"</f>
        <v>(0.037)</v>
      </c>
      <c r="I10" t="str">
        <f>"(0.041)"</f>
        <v>(0.041)</v>
      </c>
      <c r="J10" t="str">
        <f>"(0.042)"</f>
        <v>(0.042)</v>
      </c>
      <c r="K10" t="str">
        <f>"(0.042)"</f>
        <v>(0.042)</v>
      </c>
    </row>
    <row r="11" spans="1:11" x14ac:dyDescent="0.2">
      <c r="A11" t="str">
        <f>"ln_topic_num_mto"</f>
        <v>ln_topic_num_mto</v>
      </c>
      <c r="B11" t="str">
        <f>""</f>
        <v/>
      </c>
      <c r="C11" t="str">
        <f>""</f>
        <v/>
      </c>
      <c r="D11" t="str">
        <f>""</f>
        <v/>
      </c>
      <c r="E11" t="str">
        <f>""</f>
        <v/>
      </c>
      <c r="F11" t="str">
        <f>"-0.235***"</f>
        <v>-0.235***</v>
      </c>
      <c r="G11" t="str">
        <f>"-1.148***"</f>
        <v>-1.148***</v>
      </c>
      <c r="H11" t="str">
        <f>"-1.163***"</f>
        <v>-1.163***</v>
      </c>
      <c r="I11" t="str">
        <f>"-1.127***"</f>
        <v>-1.127***</v>
      </c>
      <c r="J11" t="str">
        <f>"-1.147***"</f>
        <v>-1.147***</v>
      </c>
      <c r="K11" t="str">
        <f>"-1.147***"</f>
        <v>-1.147***</v>
      </c>
    </row>
    <row r="12" spans="1:11" x14ac:dyDescent="0.2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""</f>
        <v/>
      </c>
      <c r="F12" t="str">
        <f>"(0.059)"</f>
        <v>(0.059)</v>
      </c>
      <c r="G12" t="str">
        <f>"(0.081)"</f>
        <v>(0.081)</v>
      </c>
      <c r="H12" t="str">
        <f>"(0.081)"</f>
        <v>(0.081)</v>
      </c>
      <c r="I12" t="str">
        <f>"(0.081)"</f>
        <v>(0.081)</v>
      </c>
      <c r="J12" t="str">
        <f>"(0.081)"</f>
        <v>(0.081)</v>
      </c>
      <c r="K12" t="str">
        <f>"(0.081)"</f>
        <v>(0.081)</v>
      </c>
    </row>
    <row r="13" spans="1:11" x14ac:dyDescent="0.2">
      <c r="A13" t="str">
        <f>"ln_total_cits_mto"</f>
        <v>ln_total_cits_mto</v>
      </c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"0.515***"</f>
        <v>0.515***</v>
      </c>
      <c r="H13" t="str">
        <f>"0.508***"</f>
        <v>0.508***</v>
      </c>
      <c r="I13" t="str">
        <f>"0.515***"</f>
        <v>0.515***</v>
      </c>
      <c r="J13" t="str">
        <f>"0.495***"</f>
        <v>0.495***</v>
      </c>
      <c r="K13" t="str">
        <f>"0.478***"</f>
        <v>0.478***</v>
      </c>
    </row>
    <row r="14" spans="1:11" x14ac:dyDescent="0.2">
      <c r="A14" t="str">
        <f>""</f>
        <v/>
      </c>
      <c r="B14" t="str">
        <f>""</f>
        <v/>
      </c>
      <c r="C14" t="str">
        <f>""</f>
        <v/>
      </c>
      <c r="D14" t="str">
        <f>""</f>
        <v/>
      </c>
      <c r="E14" t="str">
        <f>""</f>
        <v/>
      </c>
      <c r="F14" t="str">
        <f>""</f>
        <v/>
      </c>
      <c r="G14" t="str">
        <f>"(0.032)"</f>
        <v>(0.032)</v>
      </c>
      <c r="H14" t="str">
        <f>"(0.033)"</f>
        <v>(0.033)</v>
      </c>
      <c r="I14" t="str">
        <f>"(0.032)"</f>
        <v>(0.032)</v>
      </c>
      <c r="J14" t="str">
        <f>"(0.032)"</f>
        <v>(0.032)</v>
      </c>
      <c r="K14" t="str">
        <f>"(0.033)"</f>
        <v>(0.033)</v>
      </c>
    </row>
    <row r="15" spans="1:11" x14ac:dyDescent="0.2">
      <c r="A15" t="str">
        <f>"ln_colla_work_count"</f>
        <v>ln_colla_work_count</v>
      </c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""</f>
        <v/>
      </c>
      <c r="G15" t="str">
        <f>""</f>
        <v/>
      </c>
      <c r="H15" t="str">
        <f>"0.035"</f>
        <v>0.035</v>
      </c>
      <c r="I15" t="str">
        <f>""</f>
        <v/>
      </c>
      <c r="J15" t="str">
        <f>""</f>
        <v/>
      </c>
      <c r="K15" t="str">
        <f>""</f>
        <v/>
      </c>
    </row>
    <row r="16" spans="1:11" x14ac:dyDescent="0.2">
      <c r="A16" t="str">
        <f>""</f>
        <v/>
      </c>
      <c r="B16" t="str">
        <f>""</f>
        <v/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""</f>
        <v/>
      </c>
      <c r="H16" t="str">
        <f>"(0.024)"</f>
        <v>(0.024)</v>
      </c>
      <c r="I16" t="str">
        <f>""</f>
        <v/>
      </c>
      <c r="J16" t="str">
        <f>""</f>
        <v/>
      </c>
      <c r="K16" t="str">
        <f>""</f>
        <v/>
      </c>
    </row>
    <row r="17" spans="1:11" x14ac:dyDescent="0.2">
      <c r="A17" t="str">
        <f>"ln_colla_work_count_first_5y"</f>
        <v>ln_colla_work_count_first_5y</v>
      </c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""</f>
        <v/>
      </c>
      <c r="H17" t="str">
        <f>""</f>
        <v/>
      </c>
      <c r="I17" t="str">
        <f>"-0.078**"</f>
        <v>-0.078**</v>
      </c>
      <c r="J17" t="str">
        <f>"-0.118***"</f>
        <v>-0.118***</v>
      </c>
      <c r="K17" t="str">
        <f>"-0.150***"</f>
        <v>-0.150***</v>
      </c>
    </row>
    <row r="18" spans="1:11" x14ac:dyDescent="0.2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  <c r="I18" t="str">
        <f>"(0.037)"</f>
        <v>(0.037)</v>
      </c>
      <c r="J18" t="str">
        <f>"(0.039)"</f>
        <v>(0.039)</v>
      </c>
      <c r="K18" t="str">
        <f>"(0.041)"</f>
        <v>(0.041)</v>
      </c>
    </row>
    <row r="19" spans="1:11" x14ac:dyDescent="0.2">
      <c r="A19" t="str">
        <f>"ln_colla_work_count_later"</f>
        <v>ln_colla_work_count_later</v>
      </c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"0.100***"</f>
        <v>0.100***</v>
      </c>
      <c r="K19" t="str">
        <f>"0.038"</f>
        <v>0.038</v>
      </c>
    </row>
    <row r="20" spans="1:11" x14ac:dyDescent="0.2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"(0.026)"</f>
        <v>(0.026)</v>
      </c>
      <c r="K20" t="str">
        <f>"(0.035)"</f>
        <v>(0.035)</v>
      </c>
    </row>
    <row r="21" spans="1:11" x14ac:dyDescent="0.2">
      <c r="A21" t="str">
        <f>"ln_common_cllaborators_count"</f>
        <v>ln_common_cllaborators_count</v>
      </c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"0.081**"</f>
        <v>0.081**</v>
      </c>
    </row>
    <row r="22" spans="1:11" x14ac:dyDescent="0.2">
      <c r="A22" t="str">
        <f>""</f>
        <v/>
      </c>
      <c r="B22" t="str">
        <f>""</f>
        <v/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"(0.032)"</f>
        <v>(0.032)</v>
      </c>
    </row>
    <row r="23" spans="1:11" x14ac:dyDescent="0.2">
      <c r="A23" t="str">
        <f>"_cons"</f>
        <v>_cons</v>
      </c>
      <c r="B23" t="str">
        <f>"4.857***"</f>
        <v>4.857***</v>
      </c>
      <c r="C23" t="str">
        <f>"3.320***"</f>
        <v>3.320***</v>
      </c>
      <c r="D23" t="str">
        <f>"3.434***"</f>
        <v>3.434***</v>
      </c>
      <c r="E23" t="str">
        <f>"0.815"</f>
        <v>0.815</v>
      </c>
      <c r="F23" t="str">
        <f>"1.312**"</f>
        <v>1.312**</v>
      </c>
      <c r="G23" t="str">
        <f>"-2.542***"</f>
        <v>-2.542***</v>
      </c>
      <c r="H23" t="str">
        <f>"-2.615***"</f>
        <v>-2.615***</v>
      </c>
      <c r="I23" t="str">
        <f>"-2.455***"</f>
        <v>-2.455***</v>
      </c>
      <c r="J23" t="str">
        <f>"-2.582***"</f>
        <v>-2.582***</v>
      </c>
      <c r="K23" t="str">
        <f>"-2.689***"</f>
        <v>-2.689***</v>
      </c>
    </row>
    <row r="24" spans="1:11" x14ac:dyDescent="0.2">
      <c r="A24" t="str">
        <f>""</f>
        <v/>
      </c>
      <c r="B24" t="str">
        <f>"(0.109)"</f>
        <v>(0.109)</v>
      </c>
      <c r="C24" t="str">
        <f>"(0.276)"</f>
        <v>(0.276)</v>
      </c>
      <c r="D24" t="str">
        <f>"(0.514)"</f>
        <v>(0.514)</v>
      </c>
      <c r="E24" t="str">
        <f>"(0.526)"</f>
        <v>(0.526)</v>
      </c>
      <c r="F24" t="str">
        <f>"(0.539)"</f>
        <v>(0.539)</v>
      </c>
      <c r="G24" t="str">
        <f>"(0.572)"</f>
        <v>(0.572)</v>
      </c>
      <c r="H24" t="str">
        <f>"(0.574)"</f>
        <v>(0.574)</v>
      </c>
      <c r="I24" t="str">
        <f>"(0.573)"</f>
        <v>(0.573)</v>
      </c>
      <c r="J24" t="str">
        <f>"(0.573)"</f>
        <v>(0.573)</v>
      </c>
      <c r="K24" t="str">
        <f>"(0.574)"</f>
        <v>(0.574)</v>
      </c>
    </row>
    <row r="25" spans="1:11" x14ac:dyDescent="0.2">
      <c r="A25" t="str">
        <f>"R-squared"</f>
        <v>R-squared</v>
      </c>
      <c r="B25" t="str">
        <f>"0.003"</f>
        <v>0.003</v>
      </c>
      <c r="C25" t="str">
        <f>"0.014"</f>
        <v>0.014</v>
      </c>
      <c r="D25" t="str">
        <f>"0.014"</f>
        <v>0.014</v>
      </c>
      <c r="E25" t="str">
        <f>"0.081"</f>
        <v>0.081</v>
      </c>
      <c r="F25" t="str">
        <f>"0.085"</f>
        <v>0.085</v>
      </c>
      <c r="G25" t="str">
        <f>"0.155"</f>
        <v>0.155</v>
      </c>
      <c r="H25" t="str">
        <f>"0.155"</f>
        <v>0.155</v>
      </c>
      <c r="I25" t="str">
        <f>"0.156"</f>
        <v>0.156</v>
      </c>
      <c r="J25" t="str">
        <f>"0.160"</f>
        <v>0.160</v>
      </c>
      <c r="K25" t="str">
        <f>"0.162"</f>
        <v>0.162</v>
      </c>
    </row>
    <row r="26" spans="1:11" x14ac:dyDescent="0.2">
      <c r="A26" t="str">
        <f>"Observations"</f>
        <v>Observations</v>
      </c>
      <c r="B26" t="str">
        <f t="shared" ref="B26:K26" si="1">"3124.000"</f>
        <v>3124.000</v>
      </c>
      <c r="C26" t="str">
        <f t="shared" si="1"/>
        <v>3124.000</v>
      </c>
      <c r="D26" t="str">
        <f t="shared" si="1"/>
        <v>3124.000</v>
      </c>
      <c r="E26" t="str">
        <f t="shared" si="1"/>
        <v>3124.000</v>
      </c>
      <c r="F26" t="str">
        <f t="shared" si="1"/>
        <v>3124.000</v>
      </c>
      <c r="G26" t="str">
        <f t="shared" si="1"/>
        <v>3124.000</v>
      </c>
      <c r="H26" t="str">
        <f t="shared" si="1"/>
        <v>3124.000</v>
      </c>
      <c r="I26" t="str">
        <f t="shared" si="1"/>
        <v>3124.000</v>
      </c>
      <c r="J26" t="str">
        <f t="shared" si="1"/>
        <v>3124.000</v>
      </c>
      <c r="K26" t="str">
        <f t="shared" si="1"/>
        <v>3124.000</v>
      </c>
    </row>
  </sheetData>
  <mergeCells count="1">
    <mergeCell ref="A1:K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reg_results_physics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潘童心</dc:creator>
  <cp:lastModifiedBy>潘童心</cp:lastModifiedBy>
  <dcterms:created xsi:type="dcterms:W3CDTF">2025-05-27T10:02:28Z</dcterms:created>
  <dcterms:modified xsi:type="dcterms:W3CDTF">2025-05-27T10:02:34Z</dcterms:modified>
</cp:coreProperties>
</file>