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90" windowWidth="17220" windowHeight="7095" tabRatio="805" activeTab="5"/>
  </bookViews>
  <sheets>
    <sheet name="Type loan" sheetId="3" r:id="rId1"/>
    <sheet name="currency" sheetId="4" r:id="rId2"/>
    <sheet name="BS NBC" sheetId="8" r:id="rId3"/>
    <sheet name="IS NBC" sheetId="2" r:id="rId4"/>
    <sheet name="Loan issue " sheetId="5" r:id="rId5"/>
    <sheet name="IS Takeo 16" sheetId="10" r:id="rId6"/>
    <sheet name="BS Takeo 16" sheetId="11" r:id="rId7"/>
  </sheets>
  <calcPr calcId="144525"/>
</workbook>
</file>

<file path=xl/calcChain.xml><?xml version="1.0" encoding="utf-8"?>
<calcChain xmlns="http://schemas.openxmlformats.org/spreadsheetml/2006/main">
  <c r="F18" i="11"/>
  <c r="F14"/>
  <c r="F44" i="10"/>
  <c r="G20" i="11"/>
  <c r="G9"/>
  <c r="G38"/>
  <c r="C34" i="10"/>
  <c r="C13"/>
  <c r="E13"/>
  <c r="C18"/>
  <c r="D18"/>
  <c r="E18"/>
  <c r="F19"/>
  <c r="E30"/>
  <c r="E34"/>
  <c r="E37"/>
  <c r="E40"/>
  <c r="F42"/>
  <c r="E31" i="11"/>
  <c r="C31"/>
  <c r="D31"/>
  <c r="F32"/>
  <c r="E26"/>
  <c r="C26"/>
  <c r="D26"/>
  <c r="F27"/>
  <c r="G35"/>
  <c r="C26" i="8"/>
  <c r="C15" s="1"/>
  <c r="E15" s="1"/>
  <c r="K86" i="10"/>
  <c r="G99"/>
  <c r="C57" i="2"/>
  <c r="H36"/>
  <c r="C21"/>
  <c r="C9"/>
  <c r="C19"/>
  <c r="C27"/>
  <c r="C29"/>
  <c r="C40"/>
  <c r="C41"/>
  <c r="C51"/>
  <c r="C53"/>
  <c r="C55"/>
  <c r="C58" i="8"/>
  <c r="E58" s="1"/>
  <c r="C4"/>
  <c r="C9"/>
  <c r="E9" s="1"/>
  <c r="D72"/>
  <c r="E57"/>
  <c r="E53"/>
  <c r="E26"/>
  <c r="E23"/>
  <c r="E13"/>
  <c r="E12"/>
  <c r="E5"/>
  <c r="E4"/>
  <c r="D60" i="2"/>
  <c r="D59"/>
  <c r="H22"/>
  <c r="M32"/>
  <c r="I16"/>
  <c r="C14"/>
  <c r="H27"/>
  <c r="J32"/>
  <c r="D8" i="5"/>
  <c r="D15" s="1"/>
  <c r="C17" s="1"/>
  <c r="D16" s="1"/>
  <c r="C8"/>
  <c r="C15" s="1"/>
  <c r="J16" i="3"/>
  <c r="G16"/>
  <c r="D16"/>
  <c r="I16"/>
  <c r="H16"/>
  <c r="F16"/>
  <c r="E16"/>
  <c r="C16"/>
  <c r="B16"/>
  <c r="K15"/>
  <c r="M15"/>
  <c r="K14"/>
  <c r="M14"/>
  <c r="K13"/>
  <c r="M13"/>
  <c r="K12"/>
  <c r="M12"/>
  <c r="K11"/>
  <c r="M11"/>
  <c r="K10"/>
  <c r="E7" i="5"/>
  <c r="M16" i="3"/>
  <c r="K16"/>
  <c r="M10"/>
  <c r="E30" i="2"/>
  <c r="E54"/>
  <c r="E41"/>
  <c r="E43"/>
  <c r="E42"/>
  <c r="E39"/>
  <c r="E35"/>
  <c r="E32"/>
  <c r="E26"/>
  <c r="E25"/>
  <c r="E23"/>
  <c r="E21"/>
  <c r="F9"/>
  <c r="E11"/>
  <c r="E29"/>
  <c r="E9"/>
  <c r="E19"/>
  <c r="E27"/>
  <c r="E40"/>
  <c r="E51"/>
  <c r="E53"/>
  <c r="E55"/>
  <c r="E6" i="5" l="1"/>
  <c r="E5"/>
  <c r="E8" s="1"/>
  <c r="E15" s="1"/>
  <c r="C31" i="8"/>
  <c r="C51"/>
  <c r="C63" l="1"/>
  <c r="D65" s="1"/>
  <c r="E65" s="1"/>
  <c r="E31"/>
  <c r="C62"/>
  <c r="E51"/>
  <c r="C65" l="1"/>
  <c r="C64"/>
  <c r="E62"/>
</calcChain>
</file>

<file path=xl/sharedStrings.xml><?xml version="1.0" encoding="utf-8"?>
<sst xmlns="http://schemas.openxmlformats.org/spreadsheetml/2006/main" count="291" uniqueCount="234">
  <si>
    <t>ទ្រព្យសកម្ម</t>
  </si>
  <si>
    <t>ជារៀល</t>
  </si>
  <si>
    <t>រូបិយប័ណ្ណផ្សេងគិតជារៀល</t>
  </si>
  <si>
    <t>សរុបជារៀល</t>
  </si>
  <si>
    <t>១.សាច់ប្រាក់និងប្រាក់បញ្ញើនៅធនាគារជាតិ និងធនាគារផ្សេងៗ</t>
  </si>
  <si>
    <t xml:space="preserve">    ១.១ សាច់ប្រាក់នៅក្នុងដៃ </t>
  </si>
  <si>
    <t xml:space="preserve">    ១.២ ប្រាក់បញ្ញើនៅធនាគារជាតិ</t>
  </si>
  <si>
    <t xml:space="preserve">    ១.៣ ប្រាក់បញ្ញើនៅធនាគារផ្សេងៗ</t>
  </si>
  <si>
    <t xml:space="preserve">    ១.៤ ប្រាក់បញ្ញើផ្សេងៗ</t>
  </si>
  <si>
    <t>២. ឥណទាននិងបុរេប្រទានឲ្យអតិថិជនមិនមែនធនាគារ</t>
  </si>
  <si>
    <t xml:space="preserve">    ២.១ សមតុល្យឥណទាន</t>
  </si>
  <si>
    <t xml:space="preserve">        ២.១.១ ដែលក្នុងនោះសមតុល្យនៅសល់តិចជាងមួយខែ</t>
  </si>
  <si>
    <t xml:space="preserve">        ២.១.២ ដកទុនបម្រុងការខាតបង់</t>
  </si>
  <si>
    <t xml:space="preserve">    ២.២ សមតុល្យឥណទានសុទ្ធ</t>
  </si>
  <si>
    <t xml:space="preserve">    ២.៣ ការប្រាក់បង្គរដែលត្រូវទទួល</t>
  </si>
  <si>
    <t>៣. អចលនទ្រព្យ</t>
  </si>
  <si>
    <t xml:space="preserve">    ៣.១ ដី (សុទ្ធ)</t>
  </si>
  <si>
    <t xml:space="preserve">        ៣.១.១ ដី (តម្លៃសរុប)</t>
  </si>
  <si>
    <t xml:space="preserve">        ៣.១.២ ដករំលស់បង្គរ</t>
  </si>
  <si>
    <t xml:space="preserve">    ៣.២ អគារ (សុទ្ធ)</t>
  </si>
  <si>
    <t xml:space="preserve">        ៣.២.១ អគារ (តម្លៃសរុប)</t>
  </si>
  <si>
    <t xml:space="preserve">        ៣.២.២ ដករំលស់បង្គរ</t>
  </si>
  <si>
    <t xml:space="preserve">    ៣.៣ អចលនទ្រព្យផ្សេងៗ</t>
  </si>
  <si>
    <t xml:space="preserve">        ៣.៣.១ អចលនទ្រព្យផ្សេងៗ (តម្លៃសរុប)</t>
  </si>
  <si>
    <t xml:space="preserve">        ៣.៣.២ ដករំលស់បង្គរ</t>
  </si>
  <si>
    <t xml:space="preserve">    ៣.៤ ទ្រព្យអរូបិយ (សុទ្ធ)</t>
  </si>
  <si>
    <t xml:space="preserve">       ៣.៤.១ ទ្រព្យអរូបិយ (តម្លៃសរុប)</t>
  </si>
  <si>
    <t xml:space="preserve">       ៣.៤.២ ដករំលស់បង្គរ</t>
  </si>
  <si>
    <t>៤. ទ្រព្យសកម្មដែលត្រូវទទួលនិងទ្រព្យផ្សេងៗ</t>
  </si>
  <si>
    <t xml:space="preserve">    ៤.១ ជំពូកសម្រាប់ធ្វើបេឡានិច្ច័យ</t>
  </si>
  <si>
    <t xml:space="preserve">    ៤.២ ទ្រព្យសកម្មផ្សេងៗ</t>
  </si>
  <si>
    <t>ទ្រព្យសកម្មសរុប</t>
  </si>
  <si>
    <t>ទ្រព្យអកម្ម និងហ៊ុនរបស់ភាគទុនិក</t>
  </si>
  <si>
    <t>៥. ប្រាក់ជំពាក់ធនាគារជាតិ និងធនាគារផ្សេងៗ</t>
  </si>
  <si>
    <t xml:space="preserve">    ៥.១ ប្រាក់ជំពាក់ធនាគារជាតិ</t>
  </si>
  <si>
    <t xml:space="preserve">       ៥.១.១ ជំពាក់តិចជាងមួយខែ</t>
  </si>
  <si>
    <t xml:space="preserve">    ៥.២ ប្រាក់ជំពាក់នៅធនាគារផ្សេងៗ</t>
  </si>
  <si>
    <t xml:space="preserve">       ៥.២.១ ជំពាក់តិចជាងមួយខែ</t>
  </si>
  <si>
    <t xml:space="preserve">    ៥.៣ ការប្រាក់បង្គរ</t>
  </si>
  <si>
    <t>៦. ប្រាក់បញ្ញើអតិថិជន</t>
  </si>
  <si>
    <t xml:space="preserve">    ៦.១ សន្សំកាតព្វកិច្ច</t>
  </si>
  <si>
    <t xml:space="preserve">    ៦.២ សន្សំស្ម័គ្រចិត្ត</t>
  </si>
  <si>
    <t xml:space="preserve">       ៦.២.១ ចរន្ត</t>
  </si>
  <si>
    <t xml:space="preserve">       ៦.២.២ សំចៃ</t>
  </si>
  <si>
    <t xml:space="preserve">       ៦.២.៣ មានកាលកំណត់</t>
  </si>
  <si>
    <t xml:space="preserve">    ៦.៣ ការប្រាក់បង្គរ</t>
  </si>
  <si>
    <t>៧. គណនីព្យួរទុក និង ទ្រព្យអកម្មផ្សេងៗ</t>
  </si>
  <si>
    <t xml:space="preserve">    ៧.១ គណនីត្រូវសង</t>
  </si>
  <si>
    <t xml:space="preserve">    ៧.២ បង្គរ</t>
  </si>
  <si>
    <t xml:space="preserve">    ៧.៣ ពន្ធត្រូវបង់</t>
  </si>
  <si>
    <t xml:space="preserve">     ៧.៤ ទ្រព្យអកម្មផ្សេងៗ</t>
  </si>
  <si>
    <t>៨. ហ៊ុនរបស់ភាគទុនិក</t>
  </si>
  <si>
    <t xml:space="preserve">    ៨.១ ដើមទុន</t>
  </si>
  <si>
    <t xml:space="preserve">       ៨.១.១ ដើមទុនបង់ហើយ</t>
  </si>
  <si>
    <t xml:space="preserve">       ៨.១.២ ដកចេញៈ មិនទាន់បង់</t>
  </si>
  <si>
    <t xml:space="preserve">    ៨.២ បំណុលបន្ទាប់បន្សំ (ទទួលស្គាល់ពីធនាគារជាតិ)</t>
  </si>
  <si>
    <t xml:space="preserve">    ៨.៣ ប្រាក់បម្រុង និងសំវិធានធន</t>
  </si>
  <si>
    <t xml:space="preserve">    ៨.៤ ប្រាក់ចំណេញរក្សា/ខាតពីឆ្នាំមុន</t>
  </si>
  <si>
    <t xml:space="preserve">    ៨.៥ ចំណេញខាតក្នុងឆ្នាំ</t>
  </si>
  <si>
    <t xml:space="preserve">    ៨.៦ ហ៊ុនផ្សេងទៀតរបស់ភាគទុនិក</t>
  </si>
  <si>
    <t xml:space="preserve">       ៨.៦.១ អំណោយ</t>
  </si>
  <si>
    <t xml:space="preserve">       ៨.៦.២ មូលនិធិសាធារណៈ</t>
  </si>
  <si>
    <t>ទ្រព្យអកម្ម + ហ៊ុនរបស់ភាគទុនិកសរុប</t>
  </si>
  <si>
    <r>
      <t>របាយការណ៍ចំណេញ</t>
    </r>
    <r>
      <rPr>
        <sz val="12"/>
        <color theme="1"/>
        <rFont val="Khmer OS Muol Light"/>
      </rPr>
      <t>-</t>
    </r>
    <r>
      <rPr>
        <sz val="11"/>
        <color theme="1"/>
        <rFont val="Khmer OS Muol Light"/>
      </rPr>
      <t>ខាត</t>
    </r>
  </si>
  <si>
    <t>អង្គការឥណទានតំបន់ ៤០៦៨</t>
  </si>
  <si>
    <t xml:space="preserve">        ¬KitCalanerol¦</t>
  </si>
  <si>
    <t>RtImas</t>
  </si>
  <si>
    <t>kñúgqñaM</t>
  </si>
  <si>
    <t xml:space="preserve">erol </t>
  </si>
  <si>
    <t>rUbiyb½NÑepSg²Caerol</t>
  </si>
  <si>
    <t>srubCaerol</t>
  </si>
  <si>
    <t xml:space="preserve">    Caerol</t>
  </si>
  <si>
    <t>1- cMNUlBIkarR)ak;</t>
  </si>
  <si>
    <t xml:space="preserve">  1-1 RbtibtþikarCamYyRKwHsßanhirBaØvtßúepSg²</t>
  </si>
  <si>
    <t xml:space="preserve">  1-2 RbtibtþikarCamYyGtifiCn</t>
  </si>
  <si>
    <t xml:space="preserve">  1-3 cMNUlkarR)ak;epSg²</t>
  </si>
  <si>
    <t>2- cMNaykarR)ak;</t>
  </si>
  <si>
    <r>
      <t xml:space="preserve">  </t>
    </r>
    <r>
      <rPr>
        <sz val="16.5"/>
        <color theme="1"/>
        <rFont val="Limon S1"/>
      </rPr>
      <t>2-1 x©IBIRKwHsßanhirBaØvtßúnana</t>
    </r>
  </si>
  <si>
    <r>
      <t xml:space="preserve"> </t>
    </r>
    <r>
      <rPr>
        <sz val="16.5"/>
        <color theme="1"/>
        <rFont val="Limon S1"/>
      </rPr>
      <t xml:space="preserve"> 2-2 R)ak;beBaØIGtifiCn</t>
    </r>
  </si>
  <si>
    <r>
      <t xml:space="preserve">  </t>
    </r>
    <r>
      <rPr>
        <sz val="16.5"/>
        <color theme="1"/>
        <rFont val="Limon S1"/>
      </rPr>
      <t>2-3 cMNaykarR)ak;epSgeTot</t>
    </r>
  </si>
  <si>
    <t>3- cMNUlkarR)ak;suT§ ¬3 = 1 -  2 ¦</t>
  </si>
  <si>
    <t>4- cMNUlminEmnkarR)ak; ¬suT§¦</t>
  </si>
  <si>
    <r>
      <t xml:space="preserve">  </t>
    </r>
    <r>
      <rPr>
        <sz val="16.5"/>
        <color theme="1"/>
        <rFont val="Limon S1"/>
      </rPr>
      <t>4-1 eCIgsarnigkMér ¬suT§¦</t>
    </r>
  </si>
  <si>
    <r>
      <t xml:space="preserve">     </t>
    </r>
    <r>
      <rPr>
        <sz val="16.5"/>
        <color theme="1"/>
        <rFont val="Limon S1"/>
      </rPr>
      <t>4&gt;1&gt;1 cMNUlEdlTTYl)an</t>
    </r>
  </si>
  <si>
    <r>
      <t xml:space="preserve">     </t>
    </r>
    <r>
      <rPr>
        <sz val="16.5"/>
        <color theme="1"/>
        <rFont val="Limon S1"/>
      </rPr>
      <t>4&gt;1&gt;2 cMNayEdlekIteLIg</t>
    </r>
  </si>
  <si>
    <r>
      <t xml:space="preserve">  </t>
    </r>
    <r>
      <rPr>
        <sz val="16.5"/>
        <color theme="1"/>
        <rFont val="Limon S1"/>
      </rPr>
      <t>4-2 cMeNj ¬xat¦ BIkarbþÚrR)ak;</t>
    </r>
  </si>
  <si>
    <r>
      <t xml:space="preserve">  </t>
    </r>
    <r>
      <rPr>
        <sz val="16.5"/>
        <color theme="1"/>
        <rFont val="Limon S1"/>
      </rPr>
      <t>4-3 cMNUlminEmnkarR)ak;epSg²</t>
    </r>
  </si>
  <si>
    <r>
      <t xml:space="preserve">5- cMNUlRbtibtþikarsrub ¬xat¦ ¬5 = 3 </t>
    </r>
    <r>
      <rPr>
        <sz val="9.5"/>
        <color theme="1"/>
        <rFont val="Times New Roman"/>
        <family val="1"/>
      </rPr>
      <t xml:space="preserve">+ </t>
    </r>
    <r>
      <rPr>
        <b/>
        <sz val="16.5"/>
        <color theme="1"/>
        <rFont val="Limon S1"/>
      </rPr>
      <t>4¦</t>
    </r>
  </si>
  <si>
    <t>6- cMNayRbtibtþikar</t>
  </si>
  <si>
    <t xml:space="preserve">  6-1 ebovtSnig]btßmÖ</t>
  </si>
  <si>
    <t xml:space="preserve">  6-2 cMNayepSgeTotelIbuKÁlik</t>
  </si>
  <si>
    <t xml:space="preserve">  6-3 cMNayCYl</t>
  </si>
  <si>
    <t>៦,២០</t>
  </si>
  <si>
    <t xml:space="preserve">  6-4 cMNayelIGaKar</t>
  </si>
  <si>
    <t xml:space="preserve">  6-5 cMNayelITBVsMPar³</t>
  </si>
  <si>
    <t xml:space="preserve">  6-6 cMNayrdæ)al</t>
  </si>
  <si>
    <t>១,៩៣</t>
  </si>
  <si>
    <t xml:space="preserve">  6-7 cMNayrMls;</t>
  </si>
  <si>
    <t xml:space="preserve">  6-8 katBVkic©/ GaCJab½NÑ nigrgBin½y</t>
  </si>
  <si>
    <t xml:space="preserve">     6&gt;8&gt;1 kñúgenaHCamYyFnaKarCati</t>
  </si>
  <si>
    <t xml:space="preserve">  6-9 cMNayepSgeTotelIRbtibtþikar</t>
  </si>
  <si>
    <t>២,៤៨</t>
  </si>
  <si>
    <t>7- cMNUlRbtibtþikarsuT§ ¬xat¦ ¬7 = 5 - 6 ¦</t>
  </si>
  <si>
    <t>8- sMviFanFnelI\NTanxatbg; ¬)anmkvij¦</t>
  </si>
  <si>
    <t xml:space="preserve">  8-1 sMviFanFnelI\NTan)at;bg;</t>
  </si>
  <si>
    <t xml:space="preserve">  8-2 ¬Tar)anvij¦</t>
  </si>
  <si>
    <t xml:space="preserve">  8-3 epSg²</t>
  </si>
  <si>
    <t>9- CMBUkBiessepSg²</t>
  </si>
  <si>
    <t xml:space="preserve">  9-1 cMNUlBiess</t>
  </si>
  <si>
    <t xml:space="preserve">         9&gt;1&gt;1 ³ EdlkñúgenaHCaGMeNay</t>
  </si>
  <si>
    <t xml:space="preserve">  9-2 ¬cMNayBiess¦</t>
  </si>
  <si>
    <r>
      <t xml:space="preserve">10- cMeNjmunbg;Bn§ ¬10 = 7 - 8  </t>
    </r>
    <r>
      <rPr>
        <sz val="9.5"/>
        <color theme="1"/>
        <rFont val="Times New Roman"/>
        <family val="1"/>
      </rPr>
      <t xml:space="preserve">+ </t>
    </r>
    <r>
      <rPr>
        <b/>
        <sz val="16.5"/>
        <color theme="1"/>
        <rFont val="Limon S1"/>
      </rPr>
      <t>9 ¦</t>
    </r>
  </si>
  <si>
    <t>11- Bn§elIR)ak;cMeNj</t>
  </si>
  <si>
    <t>12- cMeNjsuT§kñúgRKa ¬12 = 10 - 11¦</t>
  </si>
  <si>
    <t>13- TUTat;PaKlaP</t>
  </si>
  <si>
    <t>14- epÞreTAcMeNjrkSaTuk ¬xat¦</t>
  </si>
  <si>
    <t>ធានាជាតិ នៃ កម្ពុជា</t>
  </si>
  <si>
    <t xml:space="preserve">តារាងលំអិតនៃឥណទានតាមប្រភេទជំនួញ </t>
  </si>
  <si>
    <t>(គិតជាលានរៀល)</t>
  </si>
  <si>
    <t>ប្រភេទ</t>
  </si>
  <si>
    <t>ក្រុមឥណទាន</t>
  </si>
  <si>
    <t>ឥណទានឯកត្តជន</t>
  </si>
  <si>
    <t>ជំនួញតូចៗ</t>
  </si>
  <si>
    <t>សរុបឥណទាន</t>
  </si>
  <si>
    <t>ចំនួនគណនី</t>
  </si>
  <si>
    <t>ចំនួនទឹកប្រាក់</t>
  </si>
  <si>
    <t>កសិកម្ម</t>
  </si>
  <si>
    <t>ពាណិជ្ជកម្ម</t>
  </si>
  <si>
    <t>សេវាកម្ម</t>
  </si>
  <si>
    <t>ការសាងសង</t>
  </si>
  <si>
    <t>គ្រួសារ</t>
  </si>
  <si>
    <t>ផ្សេងៗ</t>
  </si>
  <si>
    <t>សរុប</t>
  </si>
  <si>
    <t>អត្រាការប្រាក់ទាបបំផុតដែលយក</t>
  </si>
  <si>
    <t>ហត្ថលេខា...........................................................</t>
  </si>
  <si>
    <t>ថ្ងៃទី.........................................</t>
  </si>
  <si>
    <r>
      <rPr>
        <b/>
        <sz val="11"/>
        <color rgb="FF002060"/>
        <rFont val="Khmer OS"/>
      </rPr>
      <t>ឈ្មោះគ្រឹស្ថានៈ</t>
    </r>
    <r>
      <rPr>
        <sz val="11"/>
        <color rgb="FF002060"/>
        <rFont val="Khmer OS"/>
      </rPr>
      <t xml:space="preserve"> អង្គការឥណទានតំបន់</t>
    </r>
  </si>
  <si>
    <r>
      <rPr>
        <b/>
        <sz val="11"/>
        <color rgb="FF002060"/>
        <rFont val="Khmer OS"/>
      </rPr>
      <t>កាលបរិច្ឆទនៃរបាយការណ៏ៈ</t>
    </r>
    <r>
      <rPr>
        <sz val="11"/>
        <color rgb="FF002060"/>
        <rFont val="Khmer OS"/>
      </rPr>
      <t xml:space="preserve"> ថ្ងៃទី 31  ខែ  ឆ្នូ ឆ្នាំ ២០១៥</t>
    </r>
  </si>
  <si>
    <t>គិតត្រឹមថ្ងៃទី៣១ ខែឆ្នូ ឆ្នាំ២០១៥</t>
  </si>
  <si>
    <t>rUbiyb½NÑ</t>
  </si>
  <si>
    <t>cMnYn\NTan</t>
  </si>
  <si>
    <t>smtulüTwkR)ak;</t>
  </si>
  <si>
    <t>GRtakarR)ak;Edlyk ¬bBa¢ak;etIRbcaMEx/ qñaM b¤epSgeTot¦</t>
  </si>
  <si>
    <t>kMNt;sMKal;</t>
  </si>
  <si>
    <t>1- R)ak;erol</t>
  </si>
  <si>
    <t>2- R)ak;duløarGaemrik</t>
  </si>
  <si>
    <t>3- R)ak;)atéf</t>
  </si>
  <si>
    <t>4- rUbiyvtßúepSgeTot</t>
  </si>
  <si>
    <t>5- \NTansrub</t>
  </si>
  <si>
    <t>cMNat;fñak;</t>
  </si>
  <si>
    <t>smtulü</t>
  </si>
  <si>
    <t>sMviFanFn</t>
  </si>
  <si>
    <t>1- \NTanry³eBl1qñaM b¤ticCag</t>
  </si>
  <si>
    <t xml:space="preserve">  1-1 sþg;dar </t>
  </si>
  <si>
    <r>
      <t xml:space="preserve">  </t>
    </r>
    <r>
      <rPr>
        <sz val="20"/>
        <color theme="1"/>
        <rFont val="Limon S1"/>
      </rPr>
      <t xml:space="preserve">1-2 eRkamsþg;da hYskalkMNt; </t>
    </r>
    <r>
      <rPr>
        <sz val="12"/>
        <color theme="1"/>
        <rFont val="Times New Roman"/>
        <family val="1"/>
      </rPr>
      <t>&gt;</t>
    </r>
    <r>
      <rPr>
        <sz val="20"/>
        <color theme="1"/>
        <rFont val="Limon S1"/>
      </rPr>
      <t xml:space="preserve"> 30éf¶</t>
    </r>
  </si>
  <si>
    <r>
      <t xml:space="preserve">  </t>
    </r>
    <r>
      <rPr>
        <sz val="20"/>
        <color theme="1"/>
        <rFont val="Limon S1"/>
      </rPr>
      <t xml:space="preserve">1-3 sgS½y hYskalkMNt; </t>
    </r>
    <r>
      <rPr>
        <sz val="12"/>
        <color theme="1"/>
        <rFont val="Times New Roman"/>
        <family val="1"/>
      </rPr>
      <t>&gt;</t>
    </r>
    <r>
      <rPr>
        <sz val="20"/>
        <color theme="1"/>
        <rFont val="Limon S1"/>
      </rPr>
      <t xml:space="preserve"> 60éf¶</t>
    </r>
  </si>
  <si>
    <r>
      <t xml:space="preserve">  1-4 xat hYskalkMNt; </t>
    </r>
    <r>
      <rPr>
        <sz val="12"/>
        <color theme="1"/>
        <rFont val="Times New Roman"/>
        <family val="1"/>
      </rPr>
      <t>&gt;</t>
    </r>
    <r>
      <rPr>
        <sz val="20"/>
        <color theme="1"/>
        <rFont val="Limon S1"/>
      </rPr>
      <t xml:space="preserve"> 90éf¶</t>
    </r>
  </si>
  <si>
    <t>srub 1</t>
  </si>
  <si>
    <t xml:space="preserve">2- \NTanry³eBleRcInCag1qñaM </t>
  </si>
  <si>
    <t xml:space="preserve">  2-1 sþg;dar </t>
  </si>
  <si>
    <r>
      <t xml:space="preserve">  </t>
    </r>
    <r>
      <rPr>
        <sz val="20"/>
        <color theme="1"/>
        <rFont val="Limon S1"/>
      </rPr>
      <t xml:space="preserve">2-2 eRkamsþg;da hYskalkMNt; </t>
    </r>
    <r>
      <rPr>
        <sz val="12"/>
        <color theme="1"/>
        <rFont val="Times New Roman"/>
        <family val="1"/>
      </rPr>
      <t>&gt;</t>
    </r>
    <r>
      <rPr>
        <sz val="20"/>
        <color theme="1"/>
        <rFont val="Limon S1"/>
      </rPr>
      <t xml:space="preserve"> 30éf¶</t>
    </r>
  </si>
  <si>
    <r>
      <t xml:space="preserve">  </t>
    </r>
    <r>
      <rPr>
        <sz val="20"/>
        <color theme="1"/>
        <rFont val="Limon S1"/>
      </rPr>
      <t xml:space="preserve">2-3 sgS½y hYskalkMNt; </t>
    </r>
    <r>
      <rPr>
        <sz val="12"/>
        <color theme="1"/>
        <rFont val="Times New Roman"/>
        <family val="1"/>
      </rPr>
      <t>&gt;</t>
    </r>
    <r>
      <rPr>
        <sz val="20"/>
        <color theme="1"/>
        <rFont val="Limon S1"/>
      </rPr>
      <t xml:space="preserve"> 60éf¶</t>
    </r>
  </si>
  <si>
    <r>
      <t xml:space="preserve">  2-4 xat hYskalkMNt; </t>
    </r>
    <r>
      <rPr>
        <sz val="12"/>
        <color theme="1"/>
        <rFont val="Times New Roman"/>
        <family val="1"/>
      </rPr>
      <t>&gt;</t>
    </r>
    <r>
      <rPr>
        <sz val="20"/>
        <color theme="1"/>
        <rFont val="Limon S1"/>
      </rPr>
      <t xml:space="preserve"> 90éf¶</t>
    </r>
  </si>
  <si>
    <t>srub 2</t>
  </si>
  <si>
    <t>srubrYm</t>
  </si>
  <si>
    <t>Rent</t>
  </si>
  <si>
    <t>Admin</t>
  </si>
  <si>
    <t>Salary</t>
  </si>
  <si>
    <t>Anko</t>
  </si>
  <si>
    <t>Takeo</t>
  </si>
  <si>
    <t>Ank</t>
  </si>
  <si>
    <t>Tak</t>
  </si>
  <si>
    <t>Loan</t>
  </si>
  <si>
    <t>Take</t>
  </si>
  <si>
    <t>An</t>
  </si>
  <si>
    <t>Kh</t>
  </si>
  <si>
    <t>In hand</t>
  </si>
  <si>
    <t>kh</t>
  </si>
  <si>
    <t>Wing</t>
  </si>
  <si>
    <t>Assets</t>
  </si>
  <si>
    <t>othe expenses</t>
  </si>
  <si>
    <t>Total</t>
  </si>
  <si>
    <t>Interest</t>
  </si>
  <si>
    <t>Bed Debt</t>
  </si>
  <si>
    <t>Ankoborie</t>
  </si>
  <si>
    <t>Jan</t>
  </si>
  <si>
    <t>Feb</t>
  </si>
  <si>
    <t>Mar</t>
  </si>
  <si>
    <t>Operation Expenses</t>
  </si>
  <si>
    <t>Staff cost</t>
  </si>
  <si>
    <t>Administration</t>
  </si>
  <si>
    <t>Rental</t>
  </si>
  <si>
    <t>Other expenses</t>
  </si>
  <si>
    <t xml:space="preserve">Takeo </t>
  </si>
  <si>
    <t>Ankobories</t>
  </si>
  <si>
    <t xml:space="preserve">Balance </t>
  </si>
  <si>
    <t>BALANCE SHEET</t>
  </si>
  <si>
    <t>Outstanding</t>
  </si>
  <si>
    <t>INCOME STATEMENT</t>
  </si>
  <si>
    <t>Total loan</t>
  </si>
  <si>
    <t>(គិតជារៀល)</t>
  </si>
  <si>
    <t>Operation support</t>
  </si>
  <si>
    <t>Jan 01 to March 31 2016</t>
  </si>
  <si>
    <t>A</t>
  </si>
  <si>
    <t>B</t>
  </si>
  <si>
    <t>I</t>
  </si>
  <si>
    <t>II</t>
  </si>
  <si>
    <t>III</t>
  </si>
  <si>
    <t>ENTEAN DAMBON FINANCE PLc</t>
  </si>
  <si>
    <t>Prepared by</t>
  </si>
  <si>
    <t xml:space="preserve">Devident </t>
  </si>
  <si>
    <t xml:space="preserve">Share-devident </t>
  </si>
  <si>
    <t>Toal</t>
  </si>
  <si>
    <t xml:space="preserve">Total </t>
  </si>
  <si>
    <t>Sub total</t>
  </si>
  <si>
    <t>Apporved by</t>
  </si>
  <si>
    <t>El Nimeth</t>
  </si>
  <si>
    <t>CEO</t>
  </si>
  <si>
    <t>C</t>
  </si>
  <si>
    <t>D</t>
  </si>
  <si>
    <t>EXPENSES</t>
  </si>
  <si>
    <t>BEGINNING BALANCE</t>
  </si>
  <si>
    <t>Project support</t>
  </si>
  <si>
    <t>Loan late</t>
  </si>
  <si>
    <t>Solving</t>
  </si>
  <si>
    <t>ASSETS</t>
  </si>
  <si>
    <t>LOAN OPERATION</t>
  </si>
  <si>
    <t>REVENUE</t>
  </si>
  <si>
    <t>Total capital (I+II+III)</t>
  </si>
  <si>
    <t>Total net income (I+II)-(III: A-B-C-D)</t>
  </si>
  <si>
    <t>Sub total expenses</t>
  </si>
  <si>
    <t>Sub total (T+A)</t>
  </si>
  <si>
    <t>Balance Sheet</t>
  </si>
  <si>
    <t>Sample format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</si>
</sst>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[$-12000425]0"/>
    <numFmt numFmtId="165" formatCode="#,###.00"/>
    <numFmt numFmtId="166" formatCode="_(* #,##0_);_(* \(#,##0\);_(* &quot;-&quot;??_);_(@_)"/>
    <numFmt numFmtId="167" formatCode="[$-12000425]0.##"/>
    <numFmt numFmtId="168" formatCode="_(* #,##0.0000_);_(* \(#,##0.0000\);_(* &quot;-&quot;??_);_(@_)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Khmer OS Battambang"/>
    </font>
    <font>
      <sz val="10"/>
      <color theme="1"/>
      <name val="Khmer OS Battambang"/>
    </font>
    <font>
      <sz val="11"/>
      <color theme="1"/>
      <name val="Khmer OS Battambang"/>
    </font>
    <font>
      <i/>
      <sz val="10"/>
      <color theme="1"/>
      <name val="Khmer OS Battambang"/>
    </font>
    <font>
      <sz val="11"/>
      <color theme="1"/>
      <name val="Khmer OS Muol Light"/>
    </font>
    <font>
      <sz val="12"/>
      <color theme="1"/>
      <name val="Khmer OS Muol Light"/>
    </font>
    <font>
      <sz val="26"/>
      <color theme="1"/>
      <name val="Tacteing"/>
    </font>
    <font>
      <sz val="10"/>
      <color theme="1"/>
      <name val="Khmer OS Muol Light"/>
    </font>
    <font>
      <sz val="16"/>
      <color theme="1"/>
      <name val="Limon R1"/>
    </font>
    <font>
      <sz val="16.5"/>
      <color theme="1"/>
      <name val="Limon S1"/>
    </font>
    <font>
      <sz val="18.5"/>
      <color theme="1"/>
      <name val="Limon R1"/>
    </font>
    <font>
      <sz val="15"/>
      <color theme="1"/>
      <name val="Limon R1"/>
    </font>
    <font>
      <b/>
      <sz val="16.5"/>
      <color theme="1"/>
      <name val="Limon S1"/>
    </font>
    <font>
      <sz val="9.5"/>
      <color theme="1"/>
      <name val="Limon S1"/>
    </font>
    <font>
      <b/>
      <sz val="9.5"/>
      <color theme="1"/>
      <name val="Limon S1"/>
    </font>
    <font>
      <sz val="9.5"/>
      <color theme="1"/>
      <name val="Times New Roman"/>
      <family val="1"/>
    </font>
    <font>
      <sz val="7.5"/>
      <color theme="1"/>
      <name val="Limon S1"/>
    </font>
    <font>
      <sz val="10"/>
      <color rgb="FFFF0000"/>
      <name val="Khmer OS Battambang"/>
    </font>
    <font>
      <sz val="11"/>
      <color theme="1"/>
      <name val="Khmer OS"/>
    </font>
    <font>
      <b/>
      <sz val="11"/>
      <color theme="1"/>
      <name val="Khmer OS"/>
    </font>
    <font>
      <sz val="11"/>
      <color rgb="FF002060"/>
      <name val="Khmer OS"/>
    </font>
    <font>
      <b/>
      <sz val="11"/>
      <color rgb="FF002060"/>
      <name val="Khmer OS"/>
    </font>
    <font>
      <sz val="11"/>
      <color rgb="FFFF0000"/>
      <name val="Khmer OS"/>
    </font>
    <font>
      <sz val="18"/>
      <color theme="1"/>
      <name val="Limon R1"/>
    </font>
    <font>
      <sz val="22"/>
      <color theme="1"/>
      <name val="Limon S1"/>
    </font>
    <font>
      <sz val="20.5"/>
      <color theme="1"/>
      <name val="Limon S1"/>
    </font>
    <font>
      <b/>
      <sz val="18"/>
      <color theme="1"/>
      <name val="Limon S1"/>
    </font>
    <font>
      <sz val="18"/>
      <color theme="1"/>
      <name val="Limon S1"/>
    </font>
    <font>
      <sz val="20"/>
      <color theme="1"/>
      <name val="Limon S1"/>
    </font>
    <font>
      <b/>
      <sz val="20"/>
      <color theme="1"/>
      <name val="Limon S1"/>
    </font>
    <font>
      <sz val="15"/>
      <color theme="1"/>
      <name val="Limon S1"/>
    </font>
    <font>
      <sz val="12"/>
      <color theme="1"/>
      <name val="Times New Roman"/>
      <family val="1"/>
    </font>
    <font>
      <sz val="10"/>
      <color theme="1"/>
      <name val="Khmer OS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b/>
      <u val="doubleAccounting"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doubleAccounting"/>
      <sz val="11"/>
      <color rgb="FFFF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lightGray">
        <bgColor rgb="FFBFBFBF"/>
      </patternFill>
    </fill>
    <fill>
      <patternFill patternType="gray125"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lightGray">
        <bgColor rgb="FFB2B2B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43" fontId="0" fillId="0" borderId="0" xfId="1" applyFont="1"/>
    <xf numFmtId="43" fontId="0" fillId="0" borderId="0" xfId="0" applyNumberForma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3" borderId="5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4" fillId="4" borderId="5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4" borderId="8" xfId="0" applyFont="1" applyFill="1" applyBorder="1" applyAlignment="1">
      <alignment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21" fillId="0" borderId="0" xfId="0" applyFont="1"/>
    <xf numFmtId="0" fontId="23" fillId="5" borderId="11" xfId="0" applyFont="1" applyFill="1" applyBorder="1" applyAlignment="1">
      <alignment vertical="center"/>
    </xf>
    <xf numFmtId="0" fontId="22" fillId="0" borderId="11" xfId="0" applyFont="1" applyBorder="1"/>
    <xf numFmtId="0" fontId="22" fillId="0" borderId="11" xfId="0" applyFont="1" applyBorder="1" applyAlignment="1">
      <alignment horizontal="center" wrapText="1"/>
    </xf>
    <xf numFmtId="0" fontId="22" fillId="0" borderId="11" xfId="0" applyFont="1" applyBorder="1" applyAlignment="1">
      <alignment horizontal="center"/>
    </xf>
    <xf numFmtId="166" fontId="22" fillId="0" borderId="11" xfId="1" applyNumberFormat="1" applyFont="1" applyBorder="1" applyAlignment="1">
      <alignment horizontal="center"/>
    </xf>
    <xf numFmtId="1" fontId="22" fillId="0" borderId="11" xfId="0" applyNumberFormat="1" applyFont="1" applyBorder="1" applyAlignment="1">
      <alignment horizontal="center"/>
    </xf>
    <xf numFmtId="2" fontId="22" fillId="0" borderId="11" xfId="0" applyNumberFormat="1" applyFont="1" applyBorder="1" applyAlignment="1">
      <alignment horizontal="center"/>
    </xf>
    <xf numFmtId="166" fontId="20" fillId="0" borderId="15" xfId="0" applyNumberFormat="1" applyFont="1" applyFill="1" applyBorder="1"/>
    <xf numFmtId="43" fontId="20" fillId="0" borderId="0" xfId="1" applyFont="1"/>
    <xf numFmtId="43" fontId="24" fillId="0" borderId="0" xfId="0" applyNumberFormat="1" applyFont="1"/>
    <xf numFmtId="166" fontId="20" fillId="0" borderId="0" xfId="0" applyNumberFormat="1" applyFont="1"/>
    <xf numFmtId="0" fontId="20" fillId="0" borderId="0" xfId="0" applyFont="1" applyFill="1" applyBorder="1"/>
    <xf numFmtId="43" fontId="22" fillId="0" borderId="11" xfId="1" applyNumberFormat="1" applyFont="1" applyBorder="1" applyAlignment="1">
      <alignment horizontal="center"/>
    </xf>
    <xf numFmtId="43" fontId="22" fillId="0" borderId="11" xfId="1" applyNumberFormat="1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vertical="center" wrapText="1"/>
    </xf>
    <xf numFmtId="0" fontId="27" fillId="0" borderId="4" xfId="0" applyFont="1" applyBorder="1" applyAlignment="1">
      <alignment vertical="center" wrapText="1"/>
    </xf>
    <xf numFmtId="0" fontId="27" fillId="0" borderId="9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27" fillId="0" borderId="6" xfId="0" applyFont="1" applyBorder="1" applyAlignment="1">
      <alignment vertical="center" wrapText="1"/>
    </xf>
    <xf numFmtId="0" fontId="22" fillId="0" borderId="11" xfId="0" applyFont="1" applyBorder="1" applyAlignment="1">
      <alignment horizontal="left" vertical="center" wrapText="1"/>
    </xf>
    <xf numFmtId="0" fontId="22" fillId="0" borderId="11" xfId="0" applyFont="1" applyBorder="1" applyAlignment="1">
      <alignment vertical="center"/>
    </xf>
    <xf numFmtId="9" fontId="22" fillId="0" borderId="11" xfId="2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9" fontId="22" fillId="0" borderId="11" xfId="0" applyNumberFormat="1" applyFont="1" applyBorder="1" applyAlignment="1">
      <alignment horizontal="center" vertical="center"/>
    </xf>
    <xf numFmtId="2" fontId="22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12" fillId="3" borderId="11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vertical="center" wrapText="1"/>
    </xf>
    <xf numFmtId="0" fontId="29" fillId="4" borderId="11" xfId="0" applyFont="1" applyFill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31" fillId="0" borderId="11" xfId="0" applyFont="1" applyBorder="1" applyAlignment="1">
      <alignment vertical="center" wrapText="1"/>
    </xf>
    <xf numFmtId="0" fontId="31" fillId="5" borderId="11" xfId="0" applyFont="1" applyFill="1" applyBorder="1" applyAlignment="1">
      <alignment vertical="center" wrapText="1"/>
    </xf>
    <xf numFmtId="0" fontId="32" fillId="4" borderId="11" xfId="0" applyFont="1" applyFill="1" applyBorder="1" applyAlignment="1">
      <alignment vertical="center" wrapText="1"/>
    </xf>
    <xf numFmtId="0" fontId="31" fillId="6" borderId="11" xfId="0" applyFont="1" applyFill="1" applyBorder="1" applyAlignment="1">
      <alignment vertical="center" wrapText="1"/>
    </xf>
    <xf numFmtId="0" fontId="32" fillId="6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horizontal="left" vertical="center" wrapText="1" indent="13"/>
    </xf>
    <xf numFmtId="0" fontId="34" fillId="4" borderId="11" xfId="0" applyFont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34" fillId="4" borderId="11" xfId="0" applyNumberFormat="1" applyFont="1" applyFill="1" applyBorder="1" applyAlignment="1">
      <alignment horizontal="center" vertical="center" wrapText="1"/>
    </xf>
    <xf numFmtId="2" fontId="20" fillId="4" borderId="11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20" fillId="0" borderId="4" xfId="0" applyNumberFormat="1" applyFont="1" applyBorder="1" applyAlignment="1">
      <alignment horizontal="center" vertical="center" wrapText="1"/>
    </xf>
    <xf numFmtId="166" fontId="0" fillId="0" borderId="0" xfId="0" applyNumberFormat="1"/>
    <xf numFmtId="0" fontId="19" fillId="0" borderId="4" xfId="0" applyFont="1" applyBorder="1" applyAlignment="1">
      <alignment horizontal="center" vertical="center" wrapText="1"/>
    </xf>
    <xf numFmtId="2" fontId="3" fillId="7" borderId="4" xfId="0" applyNumberFormat="1" applyFont="1" applyFill="1" applyBorder="1" applyAlignment="1">
      <alignment horizontal="center" vertical="center" wrapText="1"/>
    </xf>
    <xf numFmtId="43" fontId="0" fillId="0" borderId="0" xfId="1" applyNumberFormat="1" applyFont="1"/>
    <xf numFmtId="166" fontId="35" fillId="0" borderId="0" xfId="0" applyNumberFormat="1" applyFont="1"/>
    <xf numFmtId="0" fontId="35" fillId="0" borderId="0" xfId="0" applyFont="1"/>
    <xf numFmtId="2" fontId="3" fillId="2" borderId="4" xfId="0" applyNumberFormat="1" applyFont="1" applyFill="1" applyBorder="1" applyAlignment="1">
      <alignment horizontal="center" vertical="center" wrapText="1"/>
    </xf>
    <xf numFmtId="167" fontId="20" fillId="0" borderId="4" xfId="0" applyNumberFormat="1" applyFont="1" applyBorder="1" applyAlignment="1">
      <alignment horizontal="center" vertical="center" wrapText="1"/>
    </xf>
    <xf numFmtId="43" fontId="36" fillId="0" borderId="0" xfId="1" applyFont="1"/>
    <xf numFmtId="166" fontId="0" fillId="0" borderId="0" xfId="1" applyNumberFormat="1" applyFont="1"/>
    <xf numFmtId="0" fontId="0" fillId="0" borderId="0" xfId="0" applyAlignment="1"/>
    <xf numFmtId="15" fontId="0" fillId="0" borderId="0" xfId="0" applyNumberFormat="1"/>
    <xf numFmtId="0" fontId="0" fillId="0" borderId="0" xfId="0" applyFill="1"/>
    <xf numFmtId="0" fontId="0" fillId="8" borderId="0" xfId="0" applyFill="1"/>
    <xf numFmtId="166" fontId="0" fillId="8" borderId="0" xfId="1" applyNumberFormat="1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166" fontId="0" fillId="8" borderId="0" xfId="1" applyNumberFormat="1" applyFont="1" applyFill="1" applyAlignment="1">
      <alignment horizontal="center"/>
    </xf>
    <xf numFmtId="166" fontId="0" fillId="8" borderId="0" xfId="0" applyNumberFormat="1" applyFill="1"/>
    <xf numFmtId="0" fontId="37" fillId="8" borderId="0" xfId="0" applyFont="1" applyFill="1"/>
    <xf numFmtId="166" fontId="37" fillId="8" borderId="0" xfId="0" applyNumberFormat="1" applyFont="1" applyFill="1"/>
    <xf numFmtId="166" fontId="37" fillId="8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19" fillId="0" borderId="4" xfId="0" applyNumberFormat="1" applyFont="1" applyBorder="1" applyAlignment="1">
      <alignment horizontal="center" vertical="center" wrapText="1"/>
    </xf>
    <xf numFmtId="166" fontId="36" fillId="8" borderId="0" xfId="0" applyNumberFormat="1" applyFont="1" applyFill="1"/>
    <xf numFmtId="0" fontId="37" fillId="8" borderId="0" xfId="0" applyFont="1" applyFill="1" applyAlignment="1">
      <alignment horizontal="right"/>
    </xf>
    <xf numFmtId="0" fontId="37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3" fillId="4" borderId="2" xfId="0" applyNumberFormat="1" applyFont="1" applyFill="1" applyBorder="1" applyAlignment="1">
      <alignment horizontal="center" vertical="center" wrapText="1"/>
    </xf>
    <xf numFmtId="2" fontId="3" fillId="4" borderId="7" xfId="0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43" fontId="0" fillId="7" borderId="0" xfId="1" applyFont="1" applyFill="1"/>
    <xf numFmtId="43" fontId="0" fillId="8" borderId="0" xfId="1" applyFont="1" applyFill="1"/>
    <xf numFmtId="43" fontId="0" fillId="8" borderId="0" xfId="0" applyNumberFormat="1" applyFill="1"/>
    <xf numFmtId="0" fontId="0" fillId="8" borderId="0" xfId="0" applyFill="1" applyAlignment="1">
      <alignment horizontal="center" vertical="center"/>
    </xf>
    <xf numFmtId="15" fontId="0" fillId="8" borderId="0" xfId="0" applyNumberFormat="1" applyFill="1" applyAlignment="1">
      <alignment horizontal="center"/>
    </xf>
    <xf numFmtId="168" fontId="0" fillId="0" borderId="0" xfId="0" applyNumberFormat="1"/>
    <xf numFmtId="0" fontId="0" fillId="0" borderId="0" xfId="0" applyFill="1" applyAlignment="1">
      <alignment horizontal="center"/>
    </xf>
    <xf numFmtId="43" fontId="0" fillId="8" borderId="0" xfId="0" applyNumberFormat="1" applyFill="1" applyAlignment="1">
      <alignment horizontal="center"/>
    </xf>
    <xf numFmtId="0" fontId="0" fillId="8" borderId="0" xfId="0" applyFill="1" applyAlignment="1"/>
    <xf numFmtId="43" fontId="0" fillId="8" borderId="0" xfId="0" applyNumberFormat="1" applyFill="1" applyAlignment="1"/>
    <xf numFmtId="43" fontId="37" fillId="8" borderId="0" xfId="0" applyNumberFormat="1" applyFont="1" applyFill="1" applyAlignment="1"/>
    <xf numFmtId="43" fontId="0" fillId="8" borderId="0" xfId="1" applyFont="1" applyFill="1" applyAlignment="1"/>
    <xf numFmtId="0" fontId="40" fillId="8" borderId="0" xfId="0" applyFont="1" applyFill="1" applyAlignment="1">
      <alignment horizontal="center" vertical="center"/>
    </xf>
    <xf numFmtId="0" fontId="43" fillId="8" borderId="0" xfId="0" applyFont="1" applyFill="1"/>
    <xf numFmtId="43" fontId="43" fillId="8" borderId="0" xfId="1" applyFont="1" applyFill="1"/>
    <xf numFmtId="43" fontId="43" fillId="8" borderId="0" xfId="0" applyNumberFormat="1" applyFont="1" applyFill="1"/>
    <xf numFmtId="15" fontId="43" fillId="8" borderId="0" xfId="0" applyNumberFormat="1" applyFont="1" applyFill="1" applyAlignment="1">
      <alignment horizontal="left"/>
    </xf>
    <xf numFmtId="0" fontId="43" fillId="8" borderId="0" xfId="0" applyFont="1" applyFill="1" applyAlignment="1"/>
    <xf numFmtId="43" fontId="43" fillId="8" borderId="0" xfId="0" applyNumberFormat="1" applyFont="1" applyFill="1" applyAlignment="1"/>
    <xf numFmtId="43" fontId="45" fillId="8" borderId="0" xfId="0" applyNumberFormat="1" applyFont="1" applyFill="1" applyAlignment="1"/>
    <xf numFmtId="43" fontId="44" fillId="8" borderId="0" xfId="0" applyNumberFormat="1" applyFont="1" applyFill="1" applyAlignment="1"/>
    <xf numFmtId="166" fontId="0" fillId="8" borderId="0" xfId="1" applyNumberFormat="1" applyFont="1" applyFill="1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8" borderId="0" xfId="0" applyFont="1" applyFill="1" applyAlignment="1">
      <alignment horizontal="center"/>
    </xf>
    <xf numFmtId="43" fontId="46" fillId="8" borderId="0" xfId="0" applyNumberFormat="1" applyFont="1" applyFill="1"/>
    <xf numFmtId="43" fontId="47" fillId="8" borderId="0" xfId="0" applyNumberFormat="1" applyFont="1" applyFill="1"/>
    <xf numFmtId="166" fontId="48" fillId="8" borderId="0" xfId="0" applyNumberFormat="1" applyFont="1" applyFill="1"/>
    <xf numFmtId="166" fontId="46" fillId="8" borderId="0" xfId="0" applyNumberFormat="1" applyFont="1" applyFill="1"/>
    <xf numFmtId="166" fontId="39" fillId="8" borderId="0" xfId="1" applyNumberFormat="1" applyFont="1" applyFill="1" applyAlignment="1">
      <alignment horizontal="center"/>
    </xf>
    <xf numFmtId="166" fontId="39" fillId="8" borderId="0" xfId="0" applyNumberFormat="1" applyFont="1" applyFill="1"/>
    <xf numFmtId="166" fontId="0" fillId="8" borderId="0" xfId="0" applyNumberFormat="1" applyFill="1" applyAlignment="1"/>
    <xf numFmtId="166" fontId="1" fillId="8" borderId="0" xfId="1" applyNumberFormat="1" applyFont="1" applyFill="1" applyAlignment="1"/>
    <xf numFmtId="166" fontId="0" fillId="8" borderId="0" xfId="1" applyNumberFormat="1" applyFont="1" applyFill="1" applyAlignment="1"/>
    <xf numFmtId="166" fontId="41" fillId="8" borderId="0" xfId="0" applyNumberFormat="1" applyFont="1" applyFill="1" applyAlignment="1"/>
    <xf numFmtId="166" fontId="42" fillId="8" borderId="0" xfId="0" applyNumberFormat="1" applyFont="1" applyFill="1" applyAlignment="1"/>
    <xf numFmtId="0" fontId="38" fillId="0" borderId="0" xfId="0" applyFont="1" applyFill="1"/>
    <xf numFmtId="0" fontId="38" fillId="8" borderId="0" xfId="0" applyFont="1" applyFill="1"/>
    <xf numFmtId="0" fontId="23" fillId="5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9" fontId="0" fillId="0" borderId="17" xfId="2" applyFont="1" applyBorder="1" applyAlignment="1">
      <alignment horizontal="left" vertical="center"/>
    </xf>
    <xf numFmtId="9" fontId="0" fillId="0" borderId="0" xfId="2" applyFont="1" applyAlignment="1">
      <alignment horizontal="left" vertical="center"/>
    </xf>
    <xf numFmtId="0" fontId="3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14</xdr:row>
      <xdr:rowOff>234950</xdr:rowOff>
    </xdr:from>
    <xdr:to>
      <xdr:col>1</xdr:col>
      <xdr:colOff>2165350</xdr:colOff>
      <xdr:row>16</xdr:row>
      <xdr:rowOff>95250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96900" y="3829050"/>
          <a:ext cx="217805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850" b="0" i="0" u="none" strike="noStrike" baseline="0">
              <a:solidFill>
                <a:srgbClr val="000000"/>
              </a:solidFill>
              <a:latin typeface="Limon S1"/>
            </a:rPr>
            <a:t>\NTanhYskalkMNt; </a:t>
          </a:r>
          <a:r>
            <a:rPr lang="en-US" sz="95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&gt;</a:t>
          </a:r>
          <a:r>
            <a:rPr lang="en-US" sz="1850" b="0" i="0" u="none" strike="noStrike" baseline="0">
              <a:solidFill>
                <a:srgbClr val="000000"/>
              </a:solidFill>
              <a:latin typeface="Limon S1"/>
            </a:rPr>
            <a:t>30 éf¶TaMgGs;</a:t>
          </a:r>
        </a:p>
      </xdr:txBody>
    </xdr:sp>
    <xdr:clientData/>
  </xdr:twoCellAnchor>
  <xdr:twoCellAnchor>
    <xdr:from>
      <xdr:col>2</xdr:col>
      <xdr:colOff>463550</xdr:colOff>
      <xdr:row>16</xdr:row>
      <xdr:rowOff>0</xdr:rowOff>
    </xdr:from>
    <xdr:to>
      <xdr:col>2</xdr:col>
      <xdr:colOff>1085850</xdr:colOff>
      <xdr:row>16</xdr:row>
      <xdr:rowOff>0</xdr:rowOff>
    </xdr:to>
    <xdr:cxnSp macro="">
      <xdr:nvCxnSpPr>
        <xdr:cNvPr id="3" name="Straight Connector 2"/>
        <xdr:cNvCxnSpPr/>
      </xdr:nvCxnSpPr>
      <xdr:spPr>
        <a:xfrm>
          <a:off x="3765550" y="4102100"/>
          <a:ext cx="622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22"/>
  <sheetViews>
    <sheetView topLeftCell="A5" workbookViewId="0">
      <selection activeCell="G10" sqref="G10"/>
    </sheetView>
  </sheetViews>
  <sheetFormatPr defaultColWidth="8.7109375" defaultRowHeight="26.25"/>
  <cols>
    <col min="1" max="1" width="18.5703125" style="49" customWidth="1"/>
    <col min="2" max="2" width="12.7109375" style="49" customWidth="1"/>
    <col min="3" max="3" width="12.5703125" style="49" hidden="1" customWidth="1"/>
    <col min="4" max="4" width="14.85546875" style="49" customWidth="1"/>
    <col min="5" max="5" width="11.42578125" style="49" customWidth="1"/>
    <col min="6" max="6" width="12.140625" style="49" hidden="1" customWidth="1"/>
    <col min="7" max="7" width="15.140625" style="49" customWidth="1"/>
    <col min="8" max="8" width="12.28515625" style="49" customWidth="1"/>
    <col min="9" max="9" width="12.140625" style="49" hidden="1" customWidth="1"/>
    <col min="10" max="10" width="14.85546875" style="49" customWidth="1"/>
    <col min="11" max="11" width="11.85546875" style="49" customWidth="1"/>
    <col min="12" max="12" width="12.140625" style="49" hidden="1" customWidth="1"/>
    <col min="13" max="13" width="14.85546875" style="49" customWidth="1"/>
    <col min="14" max="14" width="8.7109375" style="49"/>
    <col min="15" max="15" width="21.140625" style="49" customWidth="1"/>
    <col min="16" max="16384" width="8.7109375" style="49"/>
  </cols>
  <sheetData>
    <row r="2" spans="1:15">
      <c r="D2" s="173" t="s">
        <v>116</v>
      </c>
      <c r="E2" s="173"/>
      <c r="F2" s="173"/>
      <c r="G2" s="173"/>
      <c r="H2" s="173"/>
    </row>
    <row r="3" spans="1:15">
      <c r="D3" s="173" t="s">
        <v>117</v>
      </c>
      <c r="E3" s="173"/>
      <c r="F3" s="173"/>
      <c r="G3" s="173"/>
      <c r="H3" s="173"/>
    </row>
    <row r="4" spans="1:15">
      <c r="D4" s="50"/>
      <c r="E4" s="50"/>
      <c r="F4" s="50"/>
      <c r="G4" s="50"/>
      <c r="H4" s="50"/>
    </row>
    <row r="5" spans="1:15">
      <c r="A5" s="51" t="s">
        <v>136</v>
      </c>
      <c r="D5" s="50"/>
      <c r="E5" s="50"/>
      <c r="F5" s="50"/>
      <c r="G5" s="50"/>
      <c r="H5" s="50"/>
    </row>
    <row r="6" spans="1:15">
      <c r="A6" s="51" t="s">
        <v>137</v>
      </c>
      <c r="D6" s="50"/>
      <c r="E6" s="50"/>
      <c r="F6" s="50"/>
      <c r="G6" s="50"/>
      <c r="H6" s="50"/>
    </row>
    <row r="7" spans="1:15">
      <c r="D7" s="52"/>
      <c r="E7" s="52"/>
      <c r="F7" s="52"/>
      <c r="G7" s="52"/>
      <c r="K7" s="49" t="s">
        <v>118</v>
      </c>
    </row>
    <row r="8" spans="1:15">
      <c r="A8" s="53" t="s">
        <v>119</v>
      </c>
      <c r="B8" s="170" t="s">
        <v>120</v>
      </c>
      <c r="C8" s="171"/>
      <c r="D8" s="172"/>
      <c r="E8" s="170" t="s">
        <v>121</v>
      </c>
      <c r="F8" s="171"/>
      <c r="G8" s="172"/>
      <c r="H8" s="170" t="s">
        <v>122</v>
      </c>
      <c r="I8" s="171"/>
      <c r="J8" s="172"/>
      <c r="K8" s="170" t="s">
        <v>123</v>
      </c>
      <c r="L8" s="171"/>
      <c r="M8" s="172"/>
    </row>
    <row r="9" spans="1:15" ht="24" customHeight="1">
      <c r="A9" s="54"/>
      <c r="B9" s="55" t="s">
        <v>124</v>
      </c>
      <c r="C9" s="55"/>
      <c r="D9" s="55" t="s">
        <v>125</v>
      </c>
      <c r="E9" s="55" t="s">
        <v>124</v>
      </c>
      <c r="F9" s="55"/>
      <c r="G9" s="55" t="s">
        <v>125</v>
      </c>
      <c r="H9" s="55" t="s">
        <v>124</v>
      </c>
      <c r="I9" s="55"/>
      <c r="J9" s="55" t="s">
        <v>125</v>
      </c>
      <c r="K9" s="55" t="s">
        <v>124</v>
      </c>
      <c r="L9" s="55"/>
      <c r="M9" s="55" t="s">
        <v>125</v>
      </c>
    </row>
    <row r="10" spans="1:15">
      <c r="A10" s="54" t="s">
        <v>126</v>
      </c>
      <c r="B10" s="56">
        <v>44</v>
      </c>
      <c r="C10" s="57">
        <v>500000</v>
      </c>
      <c r="D10" s="66">
        <v>12.34</v>
      </c>
      <c r="E10" s="56">
        <v>22</v>
      </c>
      <c r="F10" s="57">
        <v>500000</v>
      </c>
      <c r="G10" s="65">
        <v>13.2</v>
      </c>
      <c r="H10" s="56">
        <v>34</v>
      </c>
      <c r="I10" s="57">
        <v>500000</v>
      </c>
      <c r="J10" s="65">
        <v>15.23</v>
      </c>
      <c r="K10" s="58">
        <f>B10+E10+H10</f>
        <v>100</v>
      </c>
      <c r="L10" s="59"/>
      <c r="M10" s="65">
        <f>D10+G10+J10</f>
        <v>40.769999999999996</v>
      </c>
    </row>
    <row r="11" spans="1:15">
      <c r="A11" s="54" t="s">
        <v>127</v>
      </c>
      <c r="B11" s="56">
        <v>33</v>
      </c>
      <c r="C11" s="57">
        <v>1000000</v>
      </c>
      <c r="D11" s="66">
        <v>7.2</v>
      </c>
      <c r="E11" s="56">
        <v>32</v>
      </c>
      <c r="F11" s="57">
        <v>1000000</v>
      </c>
      <c r="G11" s="65">
        <v>14.1</v>
      </c>
      <c r="H11" s="56">
        <v>105</v>
      </c>
      <c r="I11" s="57">
        <v>800000</v>
      </c>
      <c r="J11" s="65">
        <v>37.76</v>
      </c>
      <c r="K11" s="58">
        <f t="shared" ref="K11:K16" si="0">B11+E11+H11</f>
        <v>170</v>
      </c>
      <c r="L11" s="59"/>
      <c r="M11" s="65">
        <f t="shared" ref="M11:M16" si="1">D11+G11+J11</f>
        <v>59.06</v>
      </c>
      <c r="O11" s="49">
        <v>246.99</v>
      </c>
    </row>
    <row r="12" spans="1:15">
      <c r="A12" s="54" t="s">
        <v>128</v>
      </c>
      <c r="B12" s="56">
        <v>22</v>
      </c>
      <c r="C12" s="57">
        <v>300000</v>
      </c>
      <c r="D12" s="66">
        <v>11.3</v>
      </c>
      <c r="E12" s="56">
        <v>24</v>
      </c>
      <c r="F12" s="57">
        <v>300000</v>
      </c>
      <c r="G12" s="65">
        <v>12.23</v>
      </c>
      <c r="H12" s="56">
        <v>32</v>
      </c>
      <c r="I12" s="57">
        <v>300000</v>
      </c>
      <c r="J12" s="65">
        <v>47.56</v>
      </c>
      <c r="K12" s="58">
        <f t="shared" si="0"/>
        <v>78</v>
      </c>
      <c r="L12" s="59"/>
      <c r="M12" s="65">
        <f t="shared" si="1"/>
        <v>71.09</v>
      </c>
    </row>
    <row r="13" spans="1:15">
      <c r="A13" s="54" t="s">
        <v>129</v>
      </c>
      <c r="B13" s="56">
        <v>10</v>
      </c>
      <c r="C13" s="57">
        <v>1000000</v>
      </c>
      <c r="D13" s="66">
        <v>12</v>
      </c>
      <c r="E13" s="56">
        <v>19</v>
      </c>
      <c r="F13" s="57">
        <v>1000000</v>
      </c>
      <c r="G13" s="65">
        <v>14</v>
      </c>
      <c r="H13" s="56">
        <v>23</v>
      </c>
      <c r="I13" s="57">
        <v>800000</v>
      </c>
      <c r="J13" s="65">
        <v>18.5</v>
      </c>
      <c r="K13" s="58">
        <f t="shared" si="0"/>
        <v>52</v>
      </c>
      <c r="L13" s="59"/>
      <c r="M13" s="65">
        <f t="shared" si="1"/>
        <v>44.5</v>
      </c>
    </row>
    <row r="14" spans="1:15">
      <c r="A14" s="54" t="s">
        <v>130</v>
      </c>
      <c r="B14" s="56">
        <v>34</v>
      </c>
      <c r="C14" s="57">
        <v>500000</v>
      </c>
      <c r="D14" s="66">
        <v>7</v>
      </c>
      <c r="E14" s="56">
        <v>23</v>
      </c>
      <c r="F14" s="57">
        <v>500000</v>
      </c>
      <c r="G14" s="65">
        <v>15.2</v>
      </c>
      <c r="H14" s="56">
        <v>34</v>
      </c>
      <c r="I14" s="57">
        <v>500000</v>
      </c>
      <c r="J14" s="65">
        <v>38.229999999999997</v>
      </c>
      <c r="K14" s="58">
        <f t="shared" si="0"/>
        <v>91</v>
      </c>
      <c r="L14" s="59"/>
      <c r="M14" s="65">
        <f t="shared" si="1"/>
        <v>60.429999999999993</v>
      </c>
    </row>
    <row r="15" spans="1:15">
      <c r="A15" s="54" t="s">
        <v>131</v>
      </c>
      <c r="B15" s="56">
        <v>23</v>
      </c>
      <c r="C15" s="57">
        <v>500000</v>
      </c>
      <c r="D15" s="66">
        <v>8.4</v>
      </c>
      <c r="E15" s="56">
        <v>13</v>
      </c>
      <c r="F15" s="57">
        <v>500000</v>
      </c>
      <c r="G15" s="65">
        <v>12.3</v>
      </c>
      <c r="H15" s="56">
        <v>21</v>
      </c>
      <c r="I15" s="57">
        <v>500000</v>
      </c>
      <c r="J15" s="65">
        <v>23.55</v>
      </c>
      <c r="K15" s="58">
        <f t="shared" si="0"/>
        <v>57</v>
      </c>
      <c r="L15" s="59"/>
      <c r="M15" s="65">
        <f t="shared" si="1"/>
        <v>44.25</v>
      </c>
    </row>
    <row r="16" spans="1:15">
      <c r="A16" s="54" t="s">
        <v>132</v>
      </c>
      <c r="B16" s="56">
        <f>SUM(B10:B15)</f>
        <v>166</v>
      </c>
      <c r="C16" s="57">
        <f t="shared" ref="C16" si="2">SUM(C10:C15)</f>
        <v>3800000</v>
      </c>
      <c r="D16" s="66">
        <f>SUM(D10:D15)</f>
        <v>58.24</v>
      </c>
      <c r="E16" s="56">
        <f>SUM(E10:E15)</f>
        <v>133</v>
      </c>
      <c r="F16" s="56">
        <f t="shared" ref="F16" si="3">SUM(F10:F15)</f>
        <v>3800000</v>
      </c>
      <c r="G16" s="65">
        <f>SUM(G10:G15)</f>
        <v>81.03</v>
      </c>
      <c r="H16" s="56">
        <f>SUM(H10:H15)</f>
        <v>249</v>
      </c>
      <c r="I16" s="57">
        <f t="shared" ref="I16" si="4">SUM(I10:I15)</f>
        <v>3400000</v>
      </c>
      <c r="J16" s="65">
        <f>SUM(J10:J15)</f>
        <v>180.83</v>
      </c>
      <c r="K16" s="58">
        <f t="shared" si="0"/>
        <v>548</v>
      </c>
      <c r="L16" s="59"/>
      <c r="M16" s="65">
        <f t="shared" si="1"/>
        <v>320.10000000000002</v>
      </c>
      <c r="O16" s="49">
        <v>320.10000000000002</v>
      </c>
    </row>
    <row r="17" spans="1:13" ht="78.75">
      <c r="A17" s="74" t="s">
        <v>133</v>
      </c>
      <c r="B17" s="75"/>
      <c r="C17" s="75"/>
      <c r="D17" s="76">
        <v>0.05</v>
      </c>
      <c r="E17" s="77"/>
      <c r="F17" s="77"/>
      <c r="G17" s="78">
        <v>0.06</v>
      </c>
      <c r="H17" s="77"/>
      <c r="I17" s="77"/>
      <c r="J17" s="78">
        <v>0.06</v>
      </c>
      <c r="K17" s="79"/>
      <c r="L17" s="79"/>
      <c r="M17" s="76">
        <v>0.06</v>
      </c>
    </row>
    <row r="18" spans="1:13">
      <c r="D18" s="60"/>
    </row>
    <row r="19" spans="1:13">
      <c r="G19" s="61"/>
    </row>
    <row r="20" spans="1:13">
      <c r="G20" s="62"/>
      <c r="M20" s="63"/>
    </row>
    <row r="22" spans="1:13">
      <c r="A22" s="64" t="s">
        <v>134</v>
      </c>
      <c r="J22" s="49" t="s">
        <v>135</v>
      </c>
    </row>
  </sheetData>
  <mergeCells count="6">
    <mergeCell ref="K8:M8"/>
    <mergeCell ref="D2:H2"/>
    <mergeCell ref="D3:H3"/>
    <mergeCell ref="B8:D8"/>
    <mergeCell ref="E8:G8"/>
    <mergeCell ref="H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9"/>
  <sheetViews>
    <sheetView workbookViewId="0">
      <selection activeCell="E4" sqref="E4"/>
    </sheetView>
  </sheetViews>
  <sheetFormatPr defaultColWidth="25.28515625" defaultRowHeight="37.5" customHeight="1"/>
  <cols>
    <col min="1" max="1" width="5.7109375" customWidth="1"/>
  </cols>
  <sheetData>
    <row r="2" spans="2:6" ht="37.5" customHeight="1" thickBot="1"/>
    <row r="3" spans="2:6" ht="42.95" customHeight="1" thickBot="1">
      <c r="B3" s="67" t="s">
        <v>139</v>
      </c>
      <c r="C3" s="68" t="s">
        <v>140</v>
      </c>
      <c r="D3" s="68" t="s">
        <v>141</v>
      </c>
      <c r="E3" s="68" t="s">
        <v>142</v>
      </c>
      <c r="F3" s="68" t="s">
        <v>143</v>
      </c>
    </row>
    <row r="4" spans="2:6" ht="37.5" customHeight="1" thickBot="1">
      <c r="B4" s="69" t="s">
        <v>144</v>
      </c>
      <c r="C4" s="98">
        <v>548</v>
      </c>
      <c r="D4" s="106">
        <v>320.10000000000002</v>
      </c>
      <c r="E4" s="70">
        <v>6</v>
      </c>
      <c r="F4" s="70"/>
    </row>
    <row r="5" spans="2:6" ht="37.5" customHeight="1" thickBot="1">
      <c r="B5" s="69" t="s">
        <v>145</v>
      </c>
      <c r="C5" s="70"/>
      <c r="D5" s="70"/>
      <c r="E5" s="70"/>
      <c r="F5" s="70"/>
    </row>
    <row r="6" spans="2:6" ht="37.5" customHeight="1" thickBot="1">
      <c r="B6" s="69" t="s">
        <v>146</v>
      </c>
      <c r="C6" s="70"/>
      <c r="D6" s="70"/>
      <c r="E6" s="70"/>
      <c r="F6" s="70"/>
    </row>
    <row r="7" spans="2:6" ht="37.5" customHeight="1" thickBot="1">
      <c r="B7" s="69" t="s">
        <v>147</v>
      </c>
      <c r="C7" s="70"/>
      <c r="D7" s="70"/>
      <c r="E7" s="70"/>
      <c r="F7" s="70"/>
    </row>
    <row r="8" spans="2:6" ht="37.5" customHeight="1" thickBot="1">
      <c r="B8" s="69" t="s">
        <v>148</v>
      </c>
      <c r="C8" s="71"/>
      <c r="D8" s="71"/>
      <c r="E8" s="71"/>
      <c r="F8" s="70"/>
    </row>
    <row r="9" spans="2:6" ht="37.5" customHeight="1" thickBot="1">
      <c r="B9" s="72"/>
      <c r="C9" s="73"/>
      <c r="D9" s="73"/>
      <c r="E9" s="73"/>
      <c r="F9" s="7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72"/>
  <sheetViews>
    <sheetView topLeftCell="A4" workbookViewId="0">
      <selection activeCell="G9" sqref="G9"/>
    </sheetView>
  </sheetViews>
  <sheetFormatPr defaultRowHeight="15"/>
  <cols>
    <col min="2" max="2" width="34.85546875" customWidth="1"/>
    <col min="3" max="3" width="11.140625" customWidth="1"/>
    <col min="4" max="4" width="20.140625" customWidth="1"/>
    <col min="5" max="5" width="12.140625" customWidth="1"/>
  </cols>
  <sheetData>
    <row r="1" spans="2:5" ht="36.6" customHeight="1">
      <c r="B1" t="s">
        <v>232</v>
      </c>
    </row>
    <row r="2" spans="2:5" ht="36.6" customHeight="1" thickBot="1"/>
    <row r="3" spans="2:5" ht="36.6" customHeight="1" thickBot="1">
      <c r="B3" s="1" t="s">
        <v>0</v>
      </c>
      <c r="C3" s="2" t="s">
        <v>1</v>
      </c>
      <c r="D3" s="2" t="s">
        <v>2</v>
      </c>
      <c r="E3" s="2" t="s">
        <v>3</v>
      </c>
    </row>
    <row r="4" spans="2:5" ht="36.6" customHeight="1" thickBot="1">
      <c r="B4" s="3" t="s">
        <v>4</v>
      </c>
      <c r="C4" s="4">
        <f>SUM(C5:C8)</f>
        <v>62.35</v>
      </c>
      <c r="D4" s="5"/>
      <c r="E4" s="4">
        <f>C4</f>
        <v>62.35</v>
      </c>
    </row>
    <row r="5" spans="2:5" ht="36.6" customHeight="1" thickBot="1">
      <c r="B5" s="6" t="s">
        <v>5</v>
      </c>
      <c r="C5" s="7">
        <v>62.35</v>
      </c>
      <c r="D5" s="8"/>
      <c r="E5" s="7">
        <f>C5</f>
        <v>62.35</v>
      </c>
    </row>
    <row r="6" spans="2:5" ht="36.6" customHeight="1" thickBot="1">
      <c r="B6" s="6" t="s">
        <v>6</v>
      </c>
      <c r="C6" s="12"/>
      <c r="D6" s="7"/>
      <c r="E6" s="7"/>
    </row>
    <row r="7" spans="2:5" ht="36.6" customHeight="1" thickBot="1">
      <c r="B7" s="6" t="s">
        <v>7</v>
      </c>
      <c r="C7" s="7"/>
      <c r="D7" s="7"/>
      <c r="E7" s="7"/>
    </row>
    <row r="8" spans="2:5" ht="36.6" customHeight="1" thickBot="1">
      <c r="B8" s="6" t="s">
        <v>8</v>
      </c>
      <c r="C8" s="7"/>
      <c r="D8" s="7"/>
      <c r="E8" s="7"/>
    </row>
    <row r="9" spans="2:5" ht="36.6" customHeight="1" thickBot="1">
      <c r="B9" s="3" t="s">
        <v>9</v>
      </c>
      <c r="C9" s="105">
        <f>C13-C12</f>
        <v>312.83000000000004</v>
      </c>
      <c r="D9" s="4"/>
      <c r="E9" s="4">
        <f>C9</f>
        <v>312.83000000000004</v>
      </c>
    </row>
    <row r="10" spans="2:5" ht="36.6" customHeight="1" thickBot="1">
      <c r="B10" s="6" t="s">
        <v>10</v>
      </c>
      <c r="C10" s="45"/>
      <c r="D10" s="7"/>
      <c r="E10" s="7"/>
    </row>
    <row r="11" spans="2:5" ht="36.6" customHeight="1" thickBot="1">
      <c r="B11" s="6" t="s">
        <v>11</v>
      </c>
      <c r="C11" s="45"/>
      <c r="D11" s="7"/>
      <c r="E11" s="7"/>
    </row>
    <row r="12" spans="2:5" ht="36.6" customHeight="1" thickBot="1">
      <c r="B12" s="6" t="s">
        <v>12</v>
      </c>
      <c r="C12" s="7">
        <v>7.27</v>
      </c>
      <c r="D12" s="7"/>
      <c r="E12" s="7">
        <f>C12</f>
        <v>7.27</v>
      </c>
    </row>
    <row r="13" spans="2:5" ht="36.6" customHeight="1" thickBot="1">
      <c r="B13" s="6" t="s">
        <v>13</v>
      </c>
      <c r="C13" s="101">
        <v>320.10000000000002</v>
      </c>
      <c r="D13" s="7"/>
      <c r="E13" s="7">
        <f>C13</f>
        <v>320.10000000000002</v>
      </c>
    </row>
    <row r="14" spans="2:5" ht="36.6" customHeight="1" thickBot="1">
      <c r="B14" s="6" t="s">
        <v>14</v>
      </c>
      <c r="C14" s="45"/>
      <c r="D14" s="7"/>
      <c r="E14" s="7"/>
    </row>
    <row r="15" spans="2:5" ht="36.6" customHeight="1" thickBot="1">
      <c r="B15" s="3" t="s">
        <v>15</v>
      </c>
      <c r="C15" s="4">
        <f>SUM(C16:C27)</f>
        <v>116.48</v>
      </c>
      <c r="D15" s="4"/>
      <c r="E15" s="4">
        <f>C15</f>
        <v>116.48</v>
      </c>
    </row>
    <row r="16" spans="2:5" ht="36.6" customHeight="1" thickBot="1">
      <c r="B16" s="6" t="s">
        <v>16</v>
      </c>
      <c r="C16" s="7"/>
      <c r="D16" s="7"/>
      <c r="E16" s="7"/>
    </row>
    <row r="17" spans="2:5" ht="36.6" customHeight="1" thickBot="1">
      <c r="B17" s="6" t="s">
        <v>17</v>
      </c>
      <c r="C17" s="7"/>
      <c r="D17" s="7"/>
      <c r="E17" s="7"/>
    </row>
    <row r="18" spans="2:5" ht="36.6" customHeight="1" thickBot="1">
      <c r="B18" s="6" t="s">
        <v>18</v>
      </c>
      <c r="C18" s="7"/>
      <c r="D18" s="7"/>
      <c r="E18" s="7"/>
    </row>
    <row r="19" spans="2:5" ht="36.6" customHeight="1" thickBot="1">
      <c r="B19" s="6" t="s">
        <v>19</v>
      </c>
      <c r="C19" s="7"/>
      <c r="D19" s="7"/>
      <c r="E19" s="7"/>
    </row>
    <row r="20" spans="2:5" ht="36.6" customHeight="1" thickBot="1">
      <c r="B20" s="6" t="s">
        <v>20</v>
      </c>
      <c r="C20" s="7"/>
      <c r="D20" s="7"/>
      <c r="E20" s="7"/>
    </row>
    <row r="21" spans="2:5" ht="36.6" customHeight="1" thickBot="1">
      <c r="B21" s="6" t="s">
        <v>21</v>
      </c>
      <c r="C21" s="7"/>
      <c r="D21" s="7"/>
      <c r="E21" s="7"/>
    </row>
    <row r="22" spans="2:5" ht="36.6" customHeight="1" thickBot="1">
      <c r="B22" s="6" t="s">
        <v>22</v>
      </c>
      <c r="C22" s="7"/>
      <c r="D22" s="7"/>
      <c r="E22" s="7"/>
    </row>
    <row r="23" spans="2:5" ht="36.6" customHeight="1" thickBot="1">
      <c r="B23" s="6" t="s">
        <v>23</v>
      </c>
      <c r="C23" s="123">
        <v>109.2</v>
      </c>
      <c r="D23" s="7"/>
      <c r="E23" s="7">
        <f>C23</f>
        <v>109.2</v>
      </c>
    </row>
    <row r="24" spans="2:5" ht="36.6" customHeight="1" thickBot="1">
      <c r="B24" s="6" t="s">
        <v>24</v>
      </c>
      <c r="C24" s="7"/>
      <c r="D24" s="7"/>
      <c r="E24" s="7"/>
    </row>
    <row r="25" spans="2:5" ht="36.6" customHeight="1" thickBot="1">
      <c r="B25" s="6" t="s">
        <v>25</v>
      </c>
      <c r="C25" s="7"/>
      <c r="D25" s="7"/>
      <c r="E25" s="7"/>
    </row>
    <row r="26" spans="2:5" ht="36.6" customHeight="1" thickBot="1">
      <c r="B26" s="6" t="s">
        <v>26</v>
      </c>
      <c r="C26" s="46">
        <f>7.61-0.33</f>
        <v>7.28</v>
      </c>
      <c r="D26" s="7"/>
      <c r="E26" s="46">
        <f>C26</f>
        <v>7.28</v>
      </c>
    </row>
    <row r="27" spans="2:5" ht="36.6" customHeight="1" thickBot="1">
      <c r="B27" s="6" t="s">
        <v>27</v>
      </c>
      <c r="C27" s="7"/>
      <c r="D27" s="7"/>
      <c r="E27" s="7"/>
    </row>
    <row r="28" spans="2:5" ht="36.6" customHeight="1" thickBot="1">
      <c r="B28" s="3" t="s">
        <v>28</v>
      </c>
      <c r="C28" s="9">
        <v>0</v>
      </c>
      <c r="D28" s="4"/>
      <c r="E28" s="9">
        <v>0</v>
      </c>
    </row>
    <row r="29" spans="2:5" ht="36.6" customHeight="1" thickBot="1">
      <c r="B29" s="6" t="s">
        <v>29</v>
      </c>
      <c r="C29" s="7"/>
      <c r="D29" s="7"/>
      <c r="E29" s="7"/>
    </row>
    <row r="30" spans="2:5" ht="36.6" customHeight="1" thickBot="1">
      <c r="B30" s="6" t="s">
        <v>30</v>
      </c>
      <c r="C30" s="7"/>
      <c r="D30" s="7"/>
      <c r="E30" s="7"/>
    </row>
    <row r="31" spans="2:5" ht="36.6" customHeight="1" thickBot="1">
      <c r="B31" s="10" t="s">
        <v>31</v>
      </c>
      <c r="C31" s="47">
        <f>C4+C9+C15+C28</f>
        <v>491.66000000000008</v>
      </c>
      <c r="D31" s="4"/>
      <c r="E31" s="4">
        <f>C31</f>
        <v>491.66000000000008</v>
      </c>
    </row>
    <row r="32" spans="2:5" ht="36.6" customHeight="1" thickBot="1">
      <c r="B32" s="11" t="s">
        <v>32</v>
      </c>
      <c r="C32" s="7"/>
      <c r="D32" s="7"/>
      <c r="E32" s="7"/>
    </row>
    <row r="33" spans="2:5" ht="42.75" thickBot="1">
      <c r="B33" s="3" t="s">
        <v>33</v>
      </c>
      <c r="C33" s="9">
        <v>0</v>
      </c>
      <c r="D33" s="4"/>
      <c r="E33" s="9">
        <v>0</v>
      </c>
    </row>
    <row r="34" spans="2:5" ht="21.75" thickBot="1">
      <c r="B34" s="6" t="s">
        <v>34</v>
      </c>
      <c r="C34" s="7"/>
      <c r="D34" s="7"/>
      <c r="E34" s="7"/>
    </row>
    <row r="35" spans="2:5" ht="21.75" thickBot="1">
      <c r="B35" s="6" t="s">
        <v>35</v>
      </c>
      <c r="C35" s="7"/>
      <c r="D35" s="7"/>
      <c r="E35" s="7"/>
    </row>
    <row r="36" spans="2:5" ht="21.75" thickBot="1">
      <c r="B36" s="6" t="s">
        <v>36</v>
      </c>
      <c r="C36" s="7"/>
      <c r="D36" s="7"/>
      <c r="E36" s="7"/>
    </row>
    <row r="37" spans="2:5" ht="21.75" thickBot="1">
      <c r="B37" s="6" t="s">
        <v>37</v>
      </c>
      <c r="C37" s="7"/>
      <c r="D37" s="7"/>
      <c r="E37" s="7"/>
    </row>
    <row r="38" spans="2:5" ht="21.75" thickBot="1">
      <c r="B38" s="6" t="s">
        <v>38</v>
      </c>
      <c r="C38" s="7"/>
      <c r="D38" s="7"/>
      <c r="E38" s="7"/>
    </row>
    <row r="39" spans="2:5" ht="21.75" thickBot="1">
      <c r="B39" s="3" t="s">
        <v>39</v>
      </c>
      <c r="C39" s="9">
        <v>0</v>
      </c>
      <c r="D39" s="4"/>
      <c r="E39" s="9">
        <v>0</v>
      </c>
    </row>
    <row r="40" spans="2:5" ht="21.75" thickBot="1">
      <c r="B40" s="6" t="s">
        <v>40</v>
      </c>
      <c r="C40" s="7"/>
      <c r="D40" s="7"/>
      <c r="E40" s="7"/>
    </row>
    <row r="41" spans="2:5" ht="21.75" thickBot="1">
      <c r="B41" s="6" t="s">
        <v>41</v>
      </c>
      <c r="C41" s="7"/>
      <c r="D41" s="7"/>
      <c r="E41" s="7"/>
    </row>
    <row r="42" spans="2:5" ht="21.75" thickBot="1">
      <c r="B42" s="6" t="s">
        <v>42</v>
      </c>
      <c r="C42" s="7"/>
      <c r="D42" s="7"/>
      <c r="E42" s="7"/>
    </row>
    <row r="43" spans="2:5" ht="21.75" thickBot="1">
      <c r="B43" s="6" t="s">
        <v>43</v>
      </c>
      <c r="C43" s="7"/>
      <c r="D43" s="7"/>
      <c r="E43" s="7"/>
    </row>
    <row r="44" spans="2:5" ht="21.75" thickBot="1">
      <c r="B44" s="6" t="s">
        <v>44</v>
      </c>
      <c r="C44" s="7"/>
      <c r="D44" s="7"/>
      <c r="E44" s="7"/>
    </row>
    <row r="45" spans="2:5" ht="21.75" thickBot="1">
      <c r="B45" s="6" t="s">
        <v>45</v>
      </c>
      <c r="C45" s="7"/>
      <c r="D45" s="7"/>
      <c r="E45" s="7"/>
    </row>
    <row r="46" spans="2:5" ht="21.75" thickBot="1">
      <c r="B46" s="3" t="s">
        <v>46</v>
      </c>
      <c r="C46" s="9">
        <v>0</v>
      </c>
      <c r="D46" s="4"/>
      <c r="E46" s="9">
        <v>0</v>
      </c>
    </row>
    <row r="47" spans="2:5" ht="21.75" thickBot="1">
      <c r="B47" s="6" t="s">
        <v>47</v>
      </c>
      <c r="C47" s="7"/>
      <c r="D47" s="7"/>
      <c r="E47" s="7"/>
    </row>
    <row r="48" spans="2:5" ht="21.75" thickBot="1">
      <c r="B48" s="6" t="s">
        <v>48</v>
      </c>
      <c r="C48" s="7"/>
      <c r="D48" s="7"/>
      <c r="E48" s="7"/>
    </row>
    <row r="49" spans="2:5" ht="21.75" thickBot="1">
      <c r="B49" s="6" t="s">
        <v>49</v>
      </c>
      <c r="C49" s="7"/>
      <c r="D49" s="7"/>
      <c r="E49" s="7"/>
    </row>
    <row r="50" spans="2:5" ht="21.75" thickBot="1">
      <c r="B50" s="6" t="s">
        <v>50</v>
      </c>
      <c r="C50" s="7"/>
      <c r="D50" s="7"/>
      <c r="E50" s="7"/>
    </row>
    <row r="51" spans="2:5" ht="21.75" thickBot="1">
      <c r="B51" s="3" t="s">
        <v>51</v>
      </c>
      <c r="C51" s="4">
        <f>SUM(C52:C61)</f>
        <v>491.65999999999997</v>
      </c>
      <c r="D51" s="4"/>
      <c r="E51" s="4">
        <f>C51</f>
        <v>491.65999999999997</v>
      </c>
    </row>
    <row r="52" spans="2:5" ht="21.75" thickBot="1">
      <c r="B52" s="6" t="s">
        <v>52</v>
      </c>
      <c r="C52" s="7"/>
      <c r="D52" s="7"/>
      <c r="E52" s="7"/>
    </row>
    <row r="53" spans="2:5" ht="21.75" thickBot="1">
      <c r="B53" s="6" t="s">
        <v>53</v>
      </c>
      <c r="C53" s="123">
        <v>429.31</v>
      </c>
      <c r="D53" s="7"/>
      <c r="E53" s="7">
        <f>C53</f>
        <v>429.31</v>
      </c>
    </row>
    <row r="54" spans="2:5" ht="21.75" thickBot="1">
      <c r="B54" s="6" t="s">
        <v>54</v>
      </c>
      <c r="C54" s="7"/>
      <c r="D54" s="7"/>
      <c r="E54" s="7"/>
    </row>
    <row r="55" spans="2:5" ht="42.75" thickBot="1">
      <c r="B55" s="6" t="s">
        <v>55</v>
      </c>
      <c r="C55" s="7"/>
      <c r="D55" s="7"/>
      <c r="E55" s="7"/>
    </row>
    <row r="56" spans="2:5" ht="21.75" thickBot="1">
      <c r="B56" s="6" t="s">
        <v>56</v>
      </c>
      <c r="C56" s="7"/>
      <c r="D56" s="7"/>
      <c r="E56" s="7"/>
    </row>
    <row r="57" spans="2:5" ht="21.75" thickBot="1">
      <c r="B57" s="6" t="s">
        <v>57</v>
      </c>
      <c r="C57" s="46">
        <v>15.94</v>
      </c>
      <c r="D57" s="7"/>
      <c r="E57" s="7">
        <f>C57</f>
        <v>15.94</v>
      </c>
    </row>
    <row r="58" spans="2:5" ht="21.75" thickBot="1">
      <c r="B58" s="6" t="s">
        <v>58</v>
      </c>
      <c r="C58" s="7">
        <f>'IS NBC'!C55</f>
        <v>11.39</v>
      </c>
      <c r="D58" s="7"/>
      <c r="E58" s="7">
        <f>C58</f>
        <v>11.39</v>
      </c>
    </row>
    <row r="59" spans="2:5" ht="21.75" thickBot="1">
      <c r="B59" s="6" t="s">
        <v>59</v>
      </c>
      <c r="C59" s="46">
        <v>35.020000000000003</v>
      </c>
      <c r="D59" s="7"/>
      <c r="E59" s="7"/>
    </row>
    <row r="60" spans="2:5" ht="21.75" thickBot="1">
      <c r="B60" s="6" t="s">
        <v>60</v>
      </c>
      <c r="C60" s="7"/>
      <c r="D60" s="7"/>
      <c r="E60" s="7"/>
    </row>
    <row r="61" spans="2:5" ht="21.75" thickBot="1">
      <c r="B61" s="6" t="s">
        <v>61</v>
      </c>
      <c r="C61" s="7"/>
      <c r="D61" s="7"/>
      <c r="E61" s="7"/>
    </row>
    <row r="62" spans="2:5" ht="21.75" thickBot="1">
      <c r="B62" s="10" t="s">
        <v>62</v>
      </c>
      <c r="C62" s="4">
        <f>C33+C51</f>
        <v>491.65999999999997</v>
      </c>
      <c r="D62" s="4"/>
      <c r="E62" s="4">
        <f>C62</f>
        <v>491.65999999999997</v>
      </c>
    </row>
    <row r="63" spans="2:5">
      <c r="C63" s="121">
        <f>C31</f>
        <v>491.66000000000008</v>
      </c>
    </row>
    <row r="64" spans="2:5">
      <c r="B64" s="133">
        <v>491664570</v>
      </c>
      <c r="C64">
        <f>C62-C63</f>
        <v>0</v>
      </c>
    </row>
    <row r="65" spans="2:5">
      <c r="B65">
        <v>529.76</v>
      </c>
      <c r="C65">
        <f>C62-C64</f>
        <v>491.65999999999997</v>
      </c>
      <c r="D65">
        <f>C63/40</f>
        <v>12.291500000000003</v>
      </c>
      <c r="E65">
        <f>60/D65</f>
        <v>4.8814221209779101</v>
      </c>
    </row>
    <row r="66" spans="2:5">
      <c r="B66" s="110">
        <v>42460</v>
      </c>
      <c r="D66" t="s">
        <v>195</v>
      </c>
    </row>
    <row r="67" spans="2:5">
      <c r="C67" t="s">
        <v>169</v>
      </c>
      <c r="D67" s="13">
        <v>5075000</v>
      </c>
      <c r="E67" t="s">
        <v>175</v>
      </c>
    </row>
    <row r="68" spans="2:5">
      <c r="B68">
        <v>77074041.567999989</v>
      </c>
    </row>
    <row r="69" spans="2:5">
      <c r="B69" t="s">
        <v>176</v>
      </c>
      <c r="C69" t="s">
        <v>168</v>
      </c>
      <c r="D69" s="102">
        <v>28143300</v>
      </c>
      <c r="E69" s="102" t="s">
        <v>177</v>
      </c>
    </row>
    <row r="70" spans="2:5">
      <c r="D70" s="102"/>
      <c r="E70" s="102"/>
    </row>
    <row r="71" spans="2:5">
      <c r="C71" t="s">
        <v>178</v>
      </c>
      <c r="D71" s="102">
        <v>2546170</v>
      </c>
      <c r="E71" s="102" t="s">
        <v>175</v>
      </c>
    </row>
    <row r="72" spans="2:5">
      <c r="D72" s="103">
        <f>SUM(D67:D71)</f>
        <v>35764470</v>
      </c>
      <c r="E72" s="10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60"/>
  <sheetViews>
    <sheetView workbookViewId="0">
      <selection activeCell="G45" sqref="G45"/>
    </sheetView>
  </sheetViews>
  <sheetFormatPr defaultRowHeight="28.5" customHeight="1"/>
  <cols>
    <col min="2" max="2" width="37.85546875" customWidth="1"/>
    <col min="3" max="3" width="13.42578125" customWidth="1"/>
    <col min="4" max="4" width="19.5703125" customWidth="1"/>
    <col min="6" max="6" width="8.7109375" customWidth="1"/>
    <col min="7" max="7" width="14.5703125" customWidth="1"/>
    <col min="8" max="8" width="14" customWidth="1"/>
    <col min="9" max="9" width="12.7109375" customWidth="1"/>
    <col min="10" max="10" width="13" customWidth="1"/>
    <col min="11" max="11" width="14.5703125" customWidth="1"/>
    <col min="12" max="12" width="19.7109375" customWidth="1"/>
  </cols>
  <sheetData>
    <row r="2" spans="2:9" ht="28.5" customHeight="1">
      <c r="B2" s="15" t="s">
        <v>63</v>
      </c>
    </row>
    <row r="3" spans="2:9" ht="28.5" customHeight="1">
      <c r="B3" s="16" t="s">
        <v>138</v>
      </c>
    </row>
    <row r="4" spans="2:9" ht="28.5" customHeight="1">
      <c r="B4" s="17">
        <v>3</v>
      </c>
    </row>
    <row r="5" spans="2:9" ht="28.5" customHeight="1">
      <c r="B5" s="18" t="s">
        <v>64</v>
      </c>
    </row>
    <row r="6" spans="2:9" ht="28.5" customHeight="1" thickBot="1">
      <c r="B6" s="19" t="s">
        <v>65</v>
      </c>
    </row>
    <row r="7" spans="2:9" ht="28.5" customHeight="1" thickBot="1">
      <c r="B7" s="20"/>
      <c r="C7" s="174" t="s">
        <v>66</v>
      </c>
      <c r="D7" s="175"/>
      <c r="E7" s="176"/>
      <c r="F7" s="21" t="s">
        <v>67</v>
      </c>
    </row>
    <row r="8" spans="2:9" ht="42.6" customHeight="1" thickBot="1">
      <c r="B8" s="22"/>
      <c r="C8" s="23" t="s">
        <v>68</v>
      </c>
      <c r="D8" s="24" t="s">
        <v>69</v>
      </c>
      <c r="E8" s="24" t="s">
        <v>70</v>
      </c>
      <c r="F8" s="25" t="s">
        <v>71</v>
      </c>
    </row>
    <row r="9" spans="2:9" ht="28.5" customHeight="1" thickBot="1">
      <c r="B9" s="26" t="s">
        <v>72</v>
      </c>
      <c r="C9" s="130">
        <f>SUM(C11:C13)</f>
        <v>58.29</v>
      </c>
      <c r="D9" s="27"/>
      <c r="E9" s="27">
        <f>C9</f>
        <v>58.29</v>
      </c>
      <c r="F9" s="27">
        <f>F11</f>
        <v>56.12</v>
      </c>
    </row>
    <row r="10" spans="2:9" ht="28.5" customHeight="1" thickBot="1">
      <c r="B10" s="28" t="s">
        <v>73</v>
      </c>
      <c r="C10" s="7"/>
      <c r="D10" s="7"/>
      <c r="E10" s="7"/>
      <c r="F10" s="29"/>
    </row>
    <row r="11" spans="2:9" ht="28.5" customHeight="1" thickBot="1">
      <c r="B11" s="28" t="s">
        <v>74</v>
      </c>
      <c r="C11" s="46">
        <v>58.29</v>
      </c>
      <c r="D11" s="7"/>
      <c r="E11" s="7">
        <f>C11</f>
        <v>58.29</v>
      </c>
      <c r="F11" s="2">
        <v>56.12</v>
      </c>
      <c r="G11" s="13">
        <v>61504780</v>
      </c>
      <c r="H11">
        <v>58297300</v>
      </c>
    </row>
    <row r="12" spans="2:9" ht="28.5" customHeight="1" thickBot="1">
      <c r="B12" s="28" t="s">
        <v>75</v>
      </c>
      <c r="C12" s="7"/>
      <c r="D12" s="7"/>
      <c r="E12" s="7"/>
      <c r="F12" s="7"/>
    </row>
    <row r="13" spans="2:9" ht="28.5" customHeight="1" thickBot="1">
      <c r="B13" s="30"/>
      <c r="C13" s="29"/>
      <c r="D13" s="29"/>
      <c r="E13" s="29"/>
      <c r="F13" s="29"/>
      <c r="I13" t="s">
        <v>179</v>
      </c>
    </row>
    <row r="14" spans="2:9" ht="28.5" customHeight="1" thickBot="1">
      <c r="B14" s="26" t="s">
        <v>76</v>
      </c>
      <c r="C14" s="31">
        <f>SUM(C15:C18)</f>
        <v>0</v>
      </c>
      <c r="D14" s="27"/>
      <c r="E14" s="31">
        <v>0</v>
      </c>
      <c r="F14" s="31">
        <v>0</v>
      </c>
      <c r="H14" t="s">
        <v>173</v>
      </c>
    </row>
    <row r="15" spans="2:9" ht="28.5" customHeight="1" thickBot="1">
      <c r="B15" s="32" t="s">
        <v>77</v>
      </c>
      <c r="C15" s="7"/>
      <c r="D15" s="7"/>
      <c r="E15" s="7"/>
      <c r="F15" s="29"/>
      <c r="H15" t="s">
        <v>174</v>
      </c>
    </row>
    <row r="16" spans="2:9" ht="28.5" customHeight="1" thickBot="1">
      <c r="B16" s="32" t="s">
        <v>78</v>
      </c>
      <c r="C16" s="7"/>
      <c r="D16" s="7"/>
      <c r="E16" s="7"/>
      <c r="F16" s="33"/>
      <c r="I16" s="13">
        <f>SUM(I14:I15)</f>
        <v>0</v>
      </c>
    </row>
    <row r="17" spans="2:14" ht="28.5" customHeight="1" thickBot="1">
      <c r="B17" s="32" t="s">
        <v>79</v>
      </c>
      <c r="C17" s="7"/>
      <c r="D17" s="7"/>
      <c r="E17" s="7"/>
      <c r="F17" s="2"/>
    </row>
    <row r="18" spans="2:14" ht="28.5" customHeight="1" thickBot="1">
      <c r="B18" s="34"/>
      <c r="C18" s="29"/>
      <c r="D18" s="29"/>
      <c r="E18" s="29"/>
      <c r="F18" s="29"/>
    </row>
    <row r="19" spans="2:14" ht="28.5" customHeight="1" thickBot="1">
      <c r="B19" s="26" t="s">
        <v>80</v>
      </c>
      <c r="C19" s="27">
        <f>C9-C14</f>
        <v>58.29</v>
      </c>
      <c r="D19" s="27"/>
      <c r="E19" s="27">
        <f>C19</f>
        <v>58.29</v>
      </c>
      <c r="F19" s="27">
        <v>56.12</v>
      </c>
    </row>
    <row r="20" spans="2:14" ht="28.5" customHeight="1" thickBot="1">
      <c r="B20" s="34"/>
      <c r="C20" s="29"/>
      <c r="D20" s="29"/>
      <c r="E20" s="29"/>
      <c r="F20" s="29"/>
    </row>
    <row r="21" spans="2:14" ht="28.5" customHeight="1" thickBot="1">
      <c r="B21" s="26" t="s">
        <v>81</v>
      </c>
      <c r="C21" s="130">
        <f>SUM(C22:C26)</f>
        <v>3.21</v>
      </c>
      <c r="D21" s="27"/>
      <c r="E21" s="27">
        <f>C21</f>
        <v>3.21</v>
      </c>
      <c r="F21" s="27">
        <v>23.14</v>
      </c>
      <c r="H21" s="13">
        <v>3207480</v>
      </c>
    </row>
    <row r="22" spans="2:14" ht="28.5" customHeight="1" thickBot="1">
      <c r="B22" s="32" t="s">
        <v>82</v>
      </c>
      <c r="C22" s="46">
        <v>3.21</v>
      </c>
      <c r="D22" s="7"/>
      <c r="E22" s="7"/>
      <c r="F22" s="29"/>
      <c r="H22" s="108">
        <f>1400000*3</f>
        <v>4200000</v>
      </c>
    </row>
    <row r="23" spans="2:14" ht="28.5" customHeight="1" thickBot="1">
      <c r="B23" s="32" t="s">
        <v>83</v>
      </c>
      <c r="C23" s="7"/>
      <c r="D23" s="7"/>
      <c r="E23" s="7">
        <f>C23</f>
        <v>0</v>
      </c>
      <c r="F23" s="2">
        <v>2.3199999999999998</v>
      </c>
    </row>
    <row r="24" spans="2:14" ht="28.5" customHeight="1" thickBot="1">
      <c r="B24" s="32" t="s">
        <v>84</v>
      </c>
      <c r="C24" s="7"/>
      <c r="D24" s="7"/>
      <c r="E24" s="7"/>
      <c r="F24" s="29"/>
    </row>
    <row r="25" spans="2:14" ht="28.5" customHeight="1" thickBot="1">
      <c r="B25" s="32" t="s">
        <v>85</v>
      </c>
      <c r="C25" s="7"/>
      <c r="D25" s="7"/>
      <c r="E25" s="7">
        <f>C25</f>
        <v>0</v>
      </c>
      <c r="F25" s="2">
        <v>7.33</v>
      </c>
    </row>
    <row r="26" spans="2:14" ht="28.5" customHeight="1" thickBot="1">
      <c r="B26" s="32" t="s">
        <v>86</v>
      </c>
      <c r="C26" s="46"/>
      <c r="D26" s="7"/>
      <c r="E26" s="7">
        <f>C26</f>
        <v>0</v>
      </c>
      <c r="F26" s="7">
        <v>10.71</v>
      </c>
    </row>
    <row r="27" spans="2:14" ht="28.5" customHeight="1" thickBot="1">
      <c r="B27" s="35" t="s">
        <v>87</v>
      </c>
      <c r="C27" s="129">
        <f>C19+C21</f>
        <v>61.5</v>
      </c>
      <c r="D27" s="36"/>
      <c r="E27" s="36">
        <f>C27</f>
        <v>61.5</v>
      </c>
      <c r="F27" s="37">
        <v>102.14</v>
      </c>
      <c r="G27" t="s">
        <v>165</v>
      </c>
      <c r="H27" s="13">
        <f>440000*3+800000*3</f>
        <v>3720000</v>
      </c>
    </row>
    <row r="28" spans="2:14" ht="28.5" customHeight="1" thickBot="1">
      <c r="B28" s="38"/>
      <c r="C28" s="7"/>
      <c r="D28" s="7"/>
      <c r="E28" s="7"/>
      <c r="F28" s="2"/>
    </row>
    <row r="29" spans="2:14" ht="28.5" customHeight="1" thickBot="1">
      <c r="B29" s="35" t="s">
        <v>88</v>
      </c>
      <c r="C29" s="129">
        <f>SUM(C30:C39)</f>
        <v>41.21</v>
      </c>
      <c r="D29" s="36"/>
      <c r="E29" s="36">
        <f>C29</f>
        <v>41.21</v>
      </c>
      <c r="F29" s="37">
        <v>43.32</v>
      </c>
      <c r="J29" t="s">
        <v>167</v>
      </c>
      <c r="K29" t="s">
        <v>166</v>
      </c>
      <c r="L29" t="s">
        <v>180</v>
      </c>
      <c r="M29" t="s">
        <v>179</v>
      </c>
      <c r="N29" t="s">
        <v>172</v>
      </c>
    </row>
    <row r="30" spans="2:14" ht="28.5" customHeight="1" thickBot="1">
      <c r="B30" s="28" t="s">
        <v>89</v>
      </c>
      <c r="C30" s="127">
        <v>27.12</v>
      </c>
      <c r="D30" s="7"/>
      <c r="E30" s="7">
        <f>C30</f>
        <v>27.12</v>
      </c>
      <c r="F30" s="7">
        <v>22.21</v>
      </c>
      <c r="G30" t="s">
        <v>189</v>
      </c>
      <c r="H30" s="13">
        <v>27114200</v>
      </c>
      <c r="I30" t="s">
        <v>168</v>
      </c>
      <c r="J30" s="13">
        <v>12840400</v>
      </c>
      <c r="K30" s="13">
        <v>2358000</v>
      </c>
      <c r="L30">
        <v>2758300</v>
      </c>
      <c r="M30">
        <v>980000</v>
      </c>
      <c r="N30" s="13">
        <v>224431900</v>
      </c>
    </row>
    <row r="31" spans="2:14" ht="28.5" customHeight="1" thickBot="1">
      <c r="B31" s="28" t="s">
        <v>90</v>
      </c>
      <c r="C31" s="7"/>
      <c r="D31" s="7"/>
      <c r="E31" s="7"/>
      <c r="F31" s="7"/>
      <c r="G31" t="s">
        <v>190</v>
      </c>
      <c r="H31" s="107">
        <v>3139500</v>
      </c>
      <c r="I31" t="s">
        <v>169</v>
      </c>
      <c r="J31" s="13">
        <v>14273800</v>
      </c>
      <c r="K31" s="13">
        <v>781500</v>
      </c>
      <c r="L31" s="99">
        <v>2487700</v>
      </c>
      <c r="M31">
        <v>42000</v>
      </c>
      <c r="N31" s="13">
        <v>95674700</v>
      </c>
    </row>
    <row r="32" spans="2:14" ht="28.5" customHeight="1" thickBot="1">
      <c r="B32" s="28" t="s">
        <v>91</v>
      </c>
      <c r="C32" s="127">
        <v>3.73</v>
      </c>
      <c r="D32" s="7"/>
      <c r="E32" s="7">
        <f>C32</f>
        <v>3.73</v>
      </c>
      <c r="F32" s="29" t="s">
        <v>92</v>
      </c>
      <c r="G32" t="s">
        <v>191</v>
      </c>
      <c r="H32" s="13">
        <v>3724000</v>
      </c>
      <c r="J32" s="13">
        <f>SUM(J30:J31)</f>
        <v>27114200</v>
      </c>
      <c r="M32" s="13">
        <f>SUM(M30:M31)</f>
        <v>1022000</v>
      </c>
    </row>
    <row r="33" spans="2:12" ht="28.5" customHeight="1" thickBot="1">
      <c r="B33" s="28" t="s">
        <v>93</v>
      </c>
      <c r="C33" s="7"/>
      <c r="D33" s="7"/>
      <c r="E33" s="7"/>
      <c r="F33" s="2"/>
      <c r="G33" t="s">
        <v>179</v>
      </c>
      <c r="H33" s="13">
        <v>1122500</v>
      </c>
    </row>
    <row r="34" spans="2:12" ht="28.5" customHeight="1" thickBot="1">
      <c r="B34" s="28" t="s">
        <v>94</v>
      </c>
      <c r="C34" s="127">
        <v>1.1200000000000001</v>
      </c>
      <c r="D34" s="7"/>
      <c r="E34" s="7"/>
      <c r="F34" s="7"/>
      <c r="G34" t="s">
        <v>192</v>
      </c>
      <c r="H34" s="13">
        <v>6113900</v>
      </c>
      <c r="I34" t="s">
        <v>169</v>
      </c>
      <c r="L34">
        <v>2358000</v>
      </c>
    </row>
    <row r="35" spans="2:12" ht="28.5" customHeight="1" thickBot="1">
      <c r="B35" s="28" t="s">
        <v>95</v>
      </c>
      <c r="C35" s="100">
        <v>3.13</v>
      </c>
      <c r="D35" s="7"/>
      <c r="E35" s="7">
        <f>C35</f>
        <v>3.13</v>
      </c>
      <c r="F35" s="7" t="s">
        <v>96</v>
      </c>
      <c r="G35" t="s">
        <v>183</v>
      </c>
      <c r="H35" s="13"/>
      <c r="I35" t="s">
        <v>168</v>
      </c>
    </row>
    <row r="36" spans="2:12" ht="28.5" customHeight="1" thickBot="1">
      <c r="B36" s="28" t="s">
        <v>97</v>
      </c>
      <c r="C36" s="7"/>
      <c r="D36" s="7"/>
      <c r="E36" s="7"/>
      <c r="F36" s="7"/>
      <c r="H36" s="13">
        <f>SUM(H30:H35)</f>
        <v>41214100</v>
      </c>
    </row>
    <row r="37" spans="2:12" ht="28.5" customHeight="1" thickBot="1">
      <c r="B37" s="28" t="s">
        <v>98</v>
      </c>
      <c r="C37" s="7"/>
      <c r="D37" s="7"/>
      <c r="E37" s="7"/>
      <c r="F37" s="7"/>
    </row>
    <row r="38" spans="2:12" ht="28.5" customHeight="1" thickBot="1">
      <c r="B38" s="28" t="s">
        <v>99</v>
      </c>
      <c r="C38" s="7"/>
      <c r="D38" s="7"/>
      <c r="E38" s="7"/>
      <c r="F38" s="7"/>
    </row>
    <row r="39" spans="2:12" ht="28.5" customHeight="1" thickBot="1">
      <c r="B39" s="39" t="s">
        <v>100</v>
      </c>
      <c r="C39" s="128">
        <v>6.11</v>
      </c>
      <c r="D39" s="29"/>
      <c r="E39" s="29">
        <f>C39</f>
        <v>6.11</v>
      </c>
      <c r="F39" s="29" t="s">
        <v>101</v>
      </c>
      <c r="G39" t="s">
        <v>170</v>
      </c>
    </row>
    <row r="40" spans="2:12" ht="28.5" customHeight="1" thickBot="1">
      <c r="B40" s="40" t="s">
        <v>102</v>
      </c>
      <c r="C40" s="41">
        <f>C27-C29</f>
        <v>20.29</v>
      </c>
      <c r="D40" s="41"/>
      <c r="E40" s="41">
        <f>C40</f>
        <v>20.29</v>
      </c>
      <c r="F40" s="41">
        <v>42.45</v>
      </c>
      <c r="G40" t="s">
        <v>171</v>
      </c>
    </row>
    <row r="41" spans="2:12" ht="28.5" customHeight="1" thickBot="1">
      <c r="B41" s="26" t="s">
        <v>103</v>
      </c>
      <c r="C41" s="27">
        <f>C42+C43</f>
        <v>8.8999999999999986</v>
      </c>
      <c r="D41" s="27"/>
      <c r="E41" s="27">
        <f>C41</f>
        <v>8.8999999999999986</v>
      </c>
      <c r="F41" s="27">
        <v>6.32</v>
      </c>
    </row>
    <row r="42" spans="2:12" ht="28.5" customHeight="1" thickBot="1">
      <c r="B42" s="28" t="s">
        <v>104</v>
      </c>
      <c r="C42" s="7">
        <v>12.35</v>
      </c>
      <c r="D42" s="7"/>
      <c r="E42" s="7">
        <f>C42</f>
        <v>12.35</v>
      </c>
      <c r="F42" s="7">
        <v>22.23</v>
      </c>
    </row>
    <row r="43" spans="2:12" ht="28.5" customHeight="1" thickBot="1">
      <c r="B43" s="28" t="s">
        <v>105</v>
      </c>
      <c r="C43" s="7">
        <v>-3.45</v>
      </c>
      <c r="D43" s="7"/>
      <c r="E43" s="7">
        <f>C43</f>
        <v>-3.45</v>
      </c>
      <c r="F43" s="7">
        <v>-8.56</v>
      </c>
    </row>
    <row r="44" spans="2:12" ht="28.5" customHeight="1" thickBot="1">
      <c r="B44" s="28" t="s">
        <v>106</v>
      </c>
      <c r="C44" s="7"/>
      <c r="D44" s="7"/>
      <c r="E44" s="7"/>
      <c r="F44" s="7"/>
    </row>
    <row r="45" spans="2:12" ht="28.5" customHeight="1" thickBot="1">
      <c r="B45" s="42"/>
      <c r="C45" s="29"/>
      <c r="D45" s="29"/>
      <c r="E45" s="29"/>
      <c r="F45" s="29"/>
    </row>
    <row r="46" spans="2:12" ht="28.5" customHeight="1" thickBot="1">
      <c r="B46" s="26" t="s">
        <v>107</v>
      </c>
      <c r="C46" s="31">
        <v>0</v>
      </c>
      <c r="D46" s="27"/>
      <c r="E46" s="31">
        <v>0</v>
      </c>
      <c r="F46" s="31">
        <v>0</v>
      </c>
    </row>
    <row r="47" spans="2:12" ht="28.5" customHeight="1" thickBot="1">
      <c r="B47" s="28" t="s">
        <v>108</v>
      </c>
      <c r="C47" s="7"/>
      <c r="D47" s="7"/>
      <c r="E47" s="7"/>
      <c r="F47" s="7"/>
    </row>
    <row r="48" spans="2:12" ht="28.5" customHeight="1" thickBot="1">
      <c r="B48" s="28" t="s">
        <v>109</v>
      </c>
      <c r="C48" s="7"/>
      <c r="D48" s="7"/>
      <c r="E48" s="7"/>
      <c r="F48" s="7"/>
    </row>
    <row r="49" spans="2:6" ht="28.5" customHeight="1" thickBot="1">
      <c r="B49" s="28" t="s">
        <v>110</v>
      </c>
      <c r="C49" s="7"/>
      <c r="D49" s="7"/>
      <c r="E49" s="7"/>
      <c r="F49" s="7"/>
    </row>
    <row r="50" spans="2:6" ht="28.5" customHeight="1" thickBot="1">
      <c r="B50" s="42"/>
      <c r="C50" s="29"/>
      <c r="D50" s="29"/>
      <c r="E50" s="29"/>
      <c r="F50" s="29"/>
    </row>
    <row r="51" spans="2:6" ht="28.5" customHeight="1" thickBot="1">
      <c r="B51" s="40" t="s">
        <v>111</v>
      </c>
      <c r="C51" s="131">
        <f>C40-(C41+C46)</f>
        <v>11.39</v>
      </c>
      <c r="D51" s="41"/>
      <c r="E51" s="41">
        <f>C51</f>
        <v>11.39</v>
      </c>
      <c r="F51" s="41">
        <v>45.11</v>
      </c>
    </row>
    <row r="52" spans="2:6" ht="28.5" customHeight="1" thickBot="1">
      <c r="B52" s="43" t="s">
        <v>112</v>
      </c>
      <c r="C52" s="2"/>
      <c r="D52" s="2"/>
      <c r="E52" s="2"/>
      <c r="F52" s="2"/>
    </row>
    <row r="53" spans="2:6" ht="28.5" customHeight="1" thickBot="1">
      <c r="B53" s="44" t="s">
        <v>113</v>
      </c>
      <c r="C53" s="132">
        <f>C51-C52</f>
        <v>11.39</v>
      </c>
      <c r="D53" s="37"/>
      <c r="E53" s="37">
        <f>C53</f>
        <v>11.39</v>
      </c>
      <c r="F53" s="37">
        <v>112.96</v>
      </c>
    </row>
    <row r="54" spans="2:6" ht="28.5" customHeight="1" thickBot="1">
      <c r="B54" s="43" t="s">
        <v>114</v>
      </c>
      <c r="C54" s="2"/>
      <c r="D54" s="2"/>
      <c r="E54" s="2">
        <f>C54</f>
        <v>0</v>
      </c>
      <c r="F54" s="2">
        <v>23</v>
      </c>
    </row>
    <row r="55" spans="2:6" ht="28.5" customHeight="1" thickBot="1">
      <c r="B55" s="35" t="s">
        <v>115</v>
      </c>
      <c r="C55" s="36">
        <f>C53-C54</f>
        <v>11.39</v>
      </c>
      <c r="D55" s="36"/>
      <c r="E55" s="36">
        <f>C55</f>
        <v>11.39</v>
      </c>
      <c r="F55" s="36">
        <v>30.45</v>
      </c>
    </row>
    <row r="56" spans="2:6" ht="28.5" customHeight="1">
      <c r="C56">
        <v>15.940000000000001</v>
      </c>
    </row>
    <row r="57" spans="2:6" ht="28.5" customHeight="1">
      <c r="C57">
        <f>SUM(C55:C56)</f>
        <v>27.330000000000002</v>
      </c>
    </row>
    <row r="58" spans="2:6" ht="28.5" customHeight="1">
      <c r="D58" s="13">
        <v>10744500</v>
      </c>
    </row>
    <row r="59" spans="2:6" ht="28.5" customHeight="1">
      <c r="D59" s="14">
        <f>D58*4%</f>
        <v>429780</v>
      </c>
    </row>
    <row r="60" spans="2:6" ht="28.5" customHeight="1">
      <c r="D60" s="14">
        <f>D59/4000</f>
        <v>107.44499999999999</v>
      </c>
    </row>
  </sheetData>
  <mergeCells count="1">
    <mergeCell ref="C7:E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F17"/>
  <sheetViews>
    <sheetView workbookViewId="0">
      <selection activeCell="I10" sqref="I10"/>
    </sheetView>
  </sheetViews>
  <sheetFormatPr defaultRowHeight="20.100000000000001" customHeight="1"/>
  <cols>
    <col min="2" max="2" width="38.5703125" customWidth="1"/>
    <col min="3" max="5" width="21.5703125" customWidth="1"/>
  </cols>
  <sheetData>
    <row r="2" spans="2:6" ht="20.100000000000001" customHeight="1">
      <c r="B2" s="82" t="s">
        <v>149</v>
      </c>
      <c r="C2" s="82" t="s">
        <v>140</v>
      </c>
      <c r="D2" s="82" t="s">
        <v>150</v>
      </c>
      <c r="E2" s="82" t="s">
        <v>151</v>
      </c>
    </row>
    <row r="3" spans="2:6" ht="20.100000000000001" customHeight="1">
      <c r="B3" s="83" t="s">
        <v>152</v>
      </c>
      <c r="C3" s="84"/>
      <c r="D3" s="84"/>
      <c r="E3" s="84"/>
    </row>
    <row r="4" spans="2:6" ht="20.100000000000001" customHeight="1">
      <c r="B4" s="85" t="s">
        <v>153</v>
      </c>
      <c r="C4" s="80">
        <v>527</v>
      </c>
      <c r="D4" s="80">
        <v>312.83</v>
      </c>
      <c r="E4" s="93"/>
    </row>
    <row r="5" spans="2:6" ht="23.1" customHeight="1">
      <c r="B5" s="86" t="s">
        <v>154</v>
      </c>
      <c r="C5" s="80">
        <v>21</v>
      </c>
      <c r="D5" s="80">
        <v>7.27</v>
      </c>
      <c r="E5" s="93">
        <f>D5/D8</f>
        <v>2.2711652608559826E-2</v>
      </c>
      <c r="F5" s="97"/>
    </row>
    <row r="6" spans="2:6" ht="20.100000000000001" customHeight="1">
      <c r="B6" s="86" t="s">
        <v>155</v>
      </c>
      <c r="C6" s="80"/>
      <c r="D6" s="80"/>
      <c r="E6" s="93">
        <f>D6/D8</f>
        <v>0</v>
      </c>
      <c r="F6" s="97"/>
    </row>
    <row r="7" spans="2:6" ht="20.100000000000001" customHeight="1">
      <c r="B7" s="85" t="s">
        <v>156</v>
      </c>
      <c r="C7" s="80"/>
      <c r="D7" s="80"/>
      <c r="E7" s="93">
        <f>D7/D8</f>
        <v>0</v>
      </c>
      <c r="F7" s="97"/>
    </row>
    <row r="8" spans="2:6" ht="20.100000000000001" customHeight="1">
      <c r="B8" s="87" t="s">
        <v>157</v>
      </c>
      <c r="C8" s="81">
        <f>SUM(C4:C7)</f>
        <v>548</v>
      </c>
      <c r="D8" s="94">
        <f>SUM(D4:D7)</f>
        <v>320.09999999999997</v>
      </c>
      <c r="E8" s="94">
        <f>SUM(E4:E7)</f>
        <v>2.2711652608559826E-2</v>
      </c>
      <c r="F8" s="97"/>
    </row>
    <row r="9" spans="2:6" ht="20.100000000000001" customHeight="1">
      <c r="B9" s="83" t="s">
        <v>158</v>
      </c>
      <c r="C9" s="88"/>
      <c r="D9" s="88"/>
      <c r="E9" s="96"/>
      <c r="F9" s="97"/>
    </row>
    <row r="10" spans="2:6" ht="20.100000000000001" customHeight="1">
      <c r="B10" s="85" t="s">
        <v>159</v>
      </c>
      <c r="C10" s="80"/>
      <c r="D10" s="80"/>
      <c r="E10" s="80"/>
      <c r="F10" s="97"/>
    </row>
    <row r="11" spans="2:6" ht="20.100000000000001" customHeight="1">
      <c r="B11" s="86" t="s">
        <v>160</v>
      </c>
      <c r="C11" s="80"/>
      <c r="D11" s="80"/>
      <c r="E11" s="80"/>
      <c r="F11" s="97"/>
    </row>
    <row r="12" spans="2:6" ht="20.100000000000001" customHeight="1">
      <c r="B12" s="86" t="s">
        <v>161</v>
      </c>
      <c r="C12" s="80"/>
      <c r="D12" s="80"/>
      <c r="E12" s="80"/>
      <c r="F12" s="97"/>
    </row>
    <row r="13" spans="2:6" ht="20.100000000000001" customHeight="1">
      <c r="B13" s="85" t="s">
        <v>162</v>
      </c>
      <c r="C13" s="80"/>
      <c r="D13" s="80"/>
      <c r="E13" s="80"/>
      <c r="F13" s="97"/>
    </row>
    <row r="14" spans="2:6" ht="20.100000000000001" customHeight="1">
      <c r="B14" s="89" t="s">
        <v>163</v>
      </c>
      <c r="C14" s="90"/>
      <c r="D14" s="90"/>
      <c r="E14" s="90"/>
      <c r="F14" s="97"/>
    </row>
    <row r="15" spans="2:6" ht="20.100000000000001" customHeight="1">
      <c r="B15" s="91" t="s">
        <v>164</v>
      </c>
      <c r="C15" s="92">
        <f>C8</f>
        <v>548</v>
      </c>
      <c r="D15" s="92">
        <f t="shared" ref="D15:E15" si="0">D8</f>
        <v>320.09999999999997</v>
      </c>
      <c r="E15" s="95">
        <f t="shared" si="0"/>
        <v>2.2711652608559826E-2</v>
      </c>
      <c r="F15" s="97"/>
    </row>
    <row r="16" spans="2:6" ht="20.100000000000001" customHeight="1">
      <c r="C16" s="48">
        <v>7.27</v>
      </c>
      <c r="D16" s="177">
        <f>C16/C17</f>
        <v>2.2711652608559826E-2</v>
      </c>
      <c r="F16" s="97"/>
    </row>
    <row r="17" spans="3:4" ht="20.100000000000001" customHeight="1">
      <c r="C17" s="48">
        <f>D15</f>
        <v>320.09999999999997</v>
      </c>
      <c r="D17" s="178"/>
    </row>
  </sheetData>
  <mergeCells count="1">
    <mergeCell ref="D16:D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"/>
  <sheetViews>
    <sheetView tabSelected="1" topLeftCell="A14" workbookViewId="0">
      <selection activeCell="C32" sqref="C32"/>
    </sheetView>
  </sheetViews>
  <sheetFormatPr defaultRowHeight="15"/>
  <cols>
    <col min="1" max="1" width="6.140625" style="122" customWidth="1"/>
    <col min="2" max="2" width="23.42578125" customWidth="1"/>
    <col min="3" max="3" width="16" customWidth="1"/>
    <col min="4" max="4" width="15" customWidth="1"/>
    <col min="5" max="5" width="23.140625" customWidth="1"/>
    <col min="6" max="6" width="14.85546875" customWidth="1"/>
    <col min="7" max="7" width="17.42578125" customWidth="1"/>
    <col min="8" max="8" width="16.5703125" customWidth="1"/>
    <col min="9" max="9" width="12.85546875" customWidth="1"/>
    <col min="10" max="10" width="14.42578125" customWidth="1"/>
    <col min="11" max="11" width="14.85546875" customWidth="1"/>
    <col min="12" max="12" width="13.5703125" customWidth="1"/>
  </cols>
  <sheetData>
    <row r="1" spans="1:9" ht="15.75">
      <c r="A1" s="139"/>
      <c r="B1" s="168" t="s">
        <v>208</v>
      </c>
      <c r="C1" s="111"/>
      <c r="D1" s="111"/>
      <c r="E1" s="111"/>
      <c r="F1" s="111"/>
    </row>
    <row r="2" spans="1:9">
      <c r="A2" s="139"/>
      <c r="C2" s="111"/>
      <c r="D2" s="111"/>
      <c r="E2" s="111"/>
      <c r="F2" s="111"/>
    </row>
    <row r="3" spans="1:9">
      <c r="A3" s="115"/>
      <c r="B3" s="112"/>
      <c r="C3" s="112" t="s">
        <v>198</v>
      </c>
      <c r="D3" s="112"/>
      <c r="E3" s="112"/>
      <c r="F3" s="112"/>
    </row>
    <row r="4" spans="1:9">
      <c r="A4" s="115"/>
      <c r="B4" s="112"/>
      <c r="C4" s="112" t="s">
        <v>202</v>
      </c>
      <c r="D4" s="112"/>
      <c r="E4" s="112"/>
      <c r="F4" s="112"/>
    </row>
    <row r="5" spans="1:9">
      <c r="A5" s="115"/>
      <c r="B5" s="112"/>
      <c r="C5" s="112"/>
      <c r="D5" s="112"/>
      <c r="E5" s="112"/>
      <c r="F5" s="112"/>
    </row>
    <row r="6" spans="1:9">
      <c r="A6" s="115"/>
      <c r="B6" s="112"/>
      <c r="C6" s="112"/>
      <c r="D6" s="112"/>
      <c r="E6" s="112"/>
      <c r="F6" s="136" t="s">
        <v>200</v>
      </c>
    </row>
    <row r="7" spans="1:9" ht="17.25">
      <c r="A7" s="126" t="s">
        <v>205</v>
      </c>
      <c r="B7" s="118" t="s">
        <v>221</v>
      </c>
      <c r="C7" s="112"/>
      <c r="D7" s="112"/>
      <c r="E7" s="112"/>
      <c r="F7" s="160">
        <v>87815568</v>
      </c>
      <c r="H7" s="13"/>
      <c r="I7" s="99"/>
    </row>
    <row r="8" spans="1:9">
      <c r="A8" s="126" t="s">
        <v>206</v>
      </c>
      <c r="B8" s="118" t="s">
        <v>227</v>
      </c>
      <c r="C8" s="112"/>
      <c r="D8" s="112"/>
      <c r="E8" s="112"/>
      <c r="F8" s="120"/>
      <c r="G8" s="13"/>
      <c r="H8" s="13"/>
    </row>
    <row r="9" spans="1:9">
      <c r="A9" s="115"/>
      <c r="B9" s="125" t="s">
        <v>169</v>
      </c>
      <c r="C9" s="125" t="s">
        <v>182</v>
      </c>
      <c r="D9" s="126" t="s">
        <v>178</v>
      </c>
      <c r="E9" s="126" t="s">
        <v>181</v>
      </c>
      <c r="F9" s="112"/>
    </row>
    <row r="10" spans="1:9">
      <c r="A10" s="115"/>
      <c r="B10" s="114" t="s">
        <v>185</v>
      </c>
      <c r="C10" s="116">
        <v>8382700</v>
      </c>
      <c r="D10" s="115"/>
      <c r="E10" s="115"/>
      <c r="F10" s="112"/>
    </row>
    <row r="11" spans="1:9">
      <c r="A11" s="115"/>
      <c r="B11" s="114" t="s">
        <v>186</v>
      </c>
      <c r="C11" s="116">
        <v>7117400</v>
      </c>
      <c r="D11" s="115"/>
      <c r="E11" s="115"/>
      <c r="F11" s="112"/>
    </row>
    <row r="12" spans="1:9">
      <c r="A12" s="115"/>
      <c r="B12" s="114" t="s">
        <v>187</v>
      </c>
      <c r="C12" s="116">
        <v>8607300</v>
      </c>
      <c r="D12" s="115"/>
      <c r="E12" s="115"/>
      <c r="F12" s="112"/>
      <c r="G12" s="99"/>
      <c r="H12" s="99"/>
    </row>
    <row r="13" spans="1:9">
      <c r="A13" s="115"/>
      <c r="B13" s="115" t="s">
        <v>181</v>
      </c>
      <c r="C13" s="116">
        <f>SUM(C10:C12)</f>
        <v>24107400</v>
      </c>
      <c r="D13" s="115"/>
      <c r="E13" s="117">
        <f>C13</f>
        <v>24107400</v>
      </c>
      <c r="G13" s="99"/>
      <c r="H13" s="99"/>
    </row>
    <row r="14" spans="1:9">
      <c r="A14" s="115"/>
      <c r="B14" s="125" t="s">
        <v>184</v>
      </c>
      <c r="C14" s="115"/>
      <c r="D14" s="115"/>
      <c r="E14" s="115"/>
      <c r="F14" s="112"/>
    </row>
    <row r="15" spans="1:9">
      <c r="A15" s="115"/>
      <c r="B15" s="114" t="s">
        <v>185</v>
      </c>
      <c r="C15" s="116">
        <v>12969100</v>
      </c>
      <c r="D15" s="116">
        <v>1108200</v>
      </c>
      <c r="E15" s="116"/>
      <c r="F15" s="112"/>
    </row>
    <row r="16" spans="1:9">
      <c r="A16" s="115"/>
      <c r="B16" s="114" t="s">
        <v>186</v>
      </c>
      <c r="C16" s="116">
        <v>11981700</v>
      </c>
      <c r="D16" s="116">
        <v>1058240</v>
      </c>
      <c r="E16" s="116"/>
      <c r="F16" s="112"/>
    </row>
    <row r="17" spans="1:8">
      <c r="A17" s="115"/>
      <c r="B17" s="114" t="s">
        <v>187</v>
      </c>
      <c r="C17" s="116">
        <v>9239100</v>
      </c>
      <c r="D17" s="116">
        <v>1041040</v>
      </c>
      <c r="E17" s="116"/>
      <c r="F17" s="112"/>
    </row>
    <row r="18" spans="1:8">
      <c r="A18" s="115"/>
      <c r="B18" s="115" t="s">
        <v>181</v>
      </c>
      <c r="C18" s="161">
        <f>SUM(C15:C17)</f>
        <v>34189900</v>
      </c>
      <c r="D18" s="161">
        <f>SUM(D15:D17)</f>
        <v>3207480</v>
      </c>
      <c r="E18" s="117">
        <f>SUM(C18+D18)</f>
        <v>37397380</v>
      </c>
    </row>
    <row r="19" spans="1:8" ht="17.25">
      <c r="A19" s="115"/>
      <c r="B19" s="126" t="s">
        <v>231</v>
      </c>
      <c r="C19" s="112"/>
      <c r="D19" s="112"/>
      <c r="E19" s="117"/>
      <c r="F19" s="159">
        <f>E13+E18</f>
        <v>61504780</v>
      </c>
      <c r="G19" s="99"/>
      <c r="H19" s="99"/>
    </row>
    <row r="20" spans="1:8">
      <c r="A20" s="126" t="s">
        <v>207</v>
      </c>
      <c r="B20" s="118" t="s">
        <v>220</v>
      </c>
      <c r="C20" s="112"/>
      <c r="D20" s="112"/>
      <c r="E20" s="112"/>
      <c r="F20" s="117"/>
    </row>
    <row r="21" spans="1:8">
      <c r="A21" s="115" t="s">
        <v>203</v>
      </c>
      <c r="B21" s="118" t="s">
        <v>188</v>
      </c>
      <c r="C21" s="112"/>
      <c r="D21" s="112"/>
      <c r="E21" s="112"/>
      <c r="F21" s="112"/>
    </row>
    <row r="22" spans="1:8">
      <c r="A22" s="115"/>
      <c r="B22" s="112"/>
      <c r="C22" s="114" t="s">
        <v>169</v>
      </c>
      <c r="D22" s="114" t="s">
        <v>184</v>
      </c>
      <c r="E22" s="112"/>
      <c r="F22" s="117"/>
    </row>
    <row r="23" spans="1:8">
      <c r="A23" s="115">
        <v>1</v>
      </c>
      <c r="B23" s="112" t="s">
        <v>189</v>
      </c>
      <c r="C23" s="117">
        <v>14273800</v>
      </c>
      <c r="D23" s="117">
        <v>12840400</v>
      </c>
      <c r="E23" s="117"/>
      <c r="F23" s="112"/>
      <c r="G23" s="99"/>
      <c r="H23" s="99"/>
    </row>
    <row r="24" spans="1:8">
      <c r="A24" s="115">
        <v>2</v>
      </c>
      <c r="B24" s="112" t="s">
        <v>190</v>
      </c>
      <c r="C24" s="117">
        <v>781500</v>
      </c>
      <c r="D24" s="117">
        <v>2358000</v>
      </c>
      <c r="E24" s="117"/>
      <c r="F24" s="112"/>
    </row>
    <row r="25" spans="1:8">
      <c r="A25" s="115">
        <v>3</v>
      </c>
      <c r="B25" s="112" t="s">
        <v>191</v>
      </c>
      <c r="C25" s="117">
        <v>2404000</v>
      </c>
      <c r="D25" s="117">
        <v>1320000</v>
      </c>
      <c r="E25" s="117"/>
      <c r="F25" s="112"/>
      <c r="G25" s="99"/>
      <c r="H25" s="99"/>
    </row>
    <row r="26" spans="1:8">
      <c r="A26" s="115">
        <v>4</v>
      </c>
      <c r="B26" s="112" t="s">
        <v>179</v>
      </c>
      <c r="C26" s="117">
        <v>142500</v>
      </c>
      <c r="D26" s="117">
        <v>980000</v>
      </c>
      <c r="E26" s="117"/>
      <c r="F26" s="112"/>
    </row>
    <row r="27" spans="1:8">
      <c r="A27" s="115">
        <v>5</v>
      </c>
      <c r="B27" s="112" t="s">
        <v>192</v>
      </c>
      <c r="C27" s="117">
        <v>2487700</v>
      </c>
      <c r="D27" s="117">
        <v>3626200</v>
      </c>
      <c r="E27" s="117"/>
      <c r="F27" s="112"/>
    </row>
    <row r="28" spans="1:8">
      <c r="A28" s="115">
        <v>6</v>
      </c>
      <c r="B28" s="112" t="s">
        <v>183</v>
      </c>
      <c r="C28" s="117">
        <v>4163000</v>
      </c>
      <c r="D28" s="117">
        <v>4730000</v>
      </c>
      <c r="E28" s="117"/>
      <c r="F28" s="112"/>
    </row>
    <row r="29" spans="1:8" ht="12.95" customHeight="1">
      <c r="A29" s="115"/>
      <c r="B29" s="115" t="s">
        <v>181</v>
      </c>
      <c r="C29" s="162">
        <v>24252500</v>
      </c>
      <c r="D29" s="162">
        <v>25854600</v>
      </c>
      <c r="E29" s="117"/>
      <c r="F29" s="112"/>
    </row>
    <row r="30" spans="1:8" ht="12.95" customHeight="1">
      <c r="A30" s="115"/>
      <c r="B30" s="112"/>
      <c r="C30" s="124"/>
      <c r="D30" s="124"/>
      <c r="E30" s="119">
        <f>SUM(C29+D29)</f>
        <v>50107100</v>
      </c>
    </row>
    <row r="31" spans="1:8" ht="12.95" customHeight="1">
      <c r="A31" s="115" t="s">
        <v>204</v>
      </c>
      <c r="B31" s="118" t="s">
        <v>183</v>
      </c>
      <c r="C31" s="112"/>
      <c r="D31" s="112"/>
      <c r="E31" s="112"/>
      <c r="F31" s="119"/>
    </row>
    <row r="32" spans="1:8" ht="12.95" customHeight="1">
      <c r="A32" s="115"/>
      <c r="B32" s="112" t="s">
        <v>193</v>
      </c>
      <c r="C32" s="113">
        <v>4730000</v>
      </c>
      <c r="D32" s="112"/>
      <c r="E32" s="112"/>
      <c r="F32" s="112"/>
    </row>
    <row r="33" spans="1:8" ht="12.95" customHeight="1">
      <c r="A33" s="115"/>
      <c r="B33" s="112" t="s">
        <v>194</v>
      </c>
      <c r="C33" s="113">
        <v>4163000</v>
      </c>
      <c r="D33" s="112"/>
      <c r="E33" s="112"/>
      <c r="F33" s="112"/>
    </row>
    <row r="34" spans="1:8" ht="12.95" customHeight="1">
      <c r="A34" s="115"/>
      <c r="B34" s="156" t="s">
        <v>213</v>
      </c>
      <c r="C34" s="119">
        <f>SUM(C32:C33)</f>
        <v>8893000</v>
      </c>
      <c r="D34" s="112"/>
      <c r="E34" s="119">
        <f>SUM(C32+C33)</f>
        <v>8893000</v>
      </c>
    </row>
    <row r="35" spans="1:8" ht="12.95" customHeight="1">
      <c r="A35" s="115" t="s">
        <v>218</v>
      </c>
      <c r="B35" s="118" t="s">
        <v>201</v>
      </c>
      <c r="C35" s="112"/>
      <c r="D35" s="112"/>
      <c r="E35" s="112"/>
      <c r="F35" s="119"/>
    </row>
    <row r="36" spans="1:8" ht="12.95" customHeight="1">
      <c r="A36" s="115"/>
      <c r="B36" s="112" t="s">
        <v>222</v>
      </c>
      <c r="C36" s="134">
        <v>27096074.399999999</v>
      </c>
      <c r="D36" s="112"/>
      <c r="E36" s="112"/>
      <c r="F36" s="112"/>
      <c r="G36" s="13"/>
    </row>
    <row r="37" spans="1:8" ht="12.95" customHeight="1">
      <c r="A37" s="115"/>
      <c r="B37" s="115" t="s">
        <v>181</v>
      </c>
      <c r="C37" s="112"/>
      <c r="D37" s="112"/>
      <c r="E37" s="134">
        <f>C36</f>
        <v>27096074.399999999</v>
      </c>
      <c r="G37" s="99"/>
    </row>
    <row r="38" spans="1:8" ht="12.95" customHeight="1">
      <c r="A38" s="115" t="s">
        <v>219</v>
      </c>
      <c r="B38" s="118" t="s">
        <v>210</v>
      </c>
      <c r="C38" s="112"/>
      <c r="D38" s="112"/>
      <c r="E38" s="112"/>
      <c r="F38" s="112"/>
    </row>
    <row r="39" spans="1:8" ht="12.95" customHeight="1">
      <c r="A39" s="115"/>
      <c r="B39" s="112" t="s">
        <v>211</v>
      </c>
      <c r="C39" s="13">
        <v>2908311.9855999998</v>
      </c>
      <c r="D39" s="112"/>
      <c r="E39" s="112"/>
      <c r="F39" s="112"/>
    </row>
    <row r="40" spans="1:8" ht="12.95" customHeight="1">
      <c r="A40" s="115"/>
      <c r="B40" s="115" t="s">
        <v>212</v>
      </c>
      <c r="C40" s="112"/>
      <c r="D40" s="112"/>
      <c r="E40" s="135">
        <f>C39</f>
        <v>2908311.9855999998</v>
      </c>
    </row>
    <row r="41" spans="1:8" ht="12.95" customHeight="1">
      <c r="A41" s="115"/>
      <c r="B41" s="115"/>
      <c r="C41" s="112"/>
      <c r="D41" s="112"/>
      <c r="E41" s="112"/>
      <c r="F41" s="135"/>
    </row>
    <row r="42" spans="1:8" ht="12.95" customHeight="1">
      <c r="A42" s="115"/>
      <c r="B42" s="118" t="s">
        <v>230</v>
      </c>
      <c r="C42" s="112"/>
      <c r="D42" s="112"/>
      <c r="E42" s="112"/>
      <c r="F42" s="157">
        <f>SUM(E30+E34+E37+E40)</f>
        <v>89004486.385600001</v>
      </c>
    </row>
    <row r="43" spans="1:8" ht="12.95" customHeight="1">
      <c r="A43" s="115"/>
      <c r="B43" s="112"/>
      <c r="C43" s="112"/>
      <c r="D43" s="112"/>
      <c r="E43" s="112"/>
      <c r="F43" s="135"/>
    </row>
    <row r="44" spans="1:8" ht="12.95" customHeight="1">
      <c r="A44" s="115"/>
      <c r="B44" s="118" t="s">
        <v>229</v>
      </c>
      <c r="C44" s="112"/>
      <c r="D44" s="112"/>
      <c r="E44" s="112"/>
      <c r="F44" s="158">
        <f>F7+F19-F42</f>
        <v>60315861.614399999</v>
      </c>
      <c r="G44" s="138"/>
      <c r="H44" s="138"/>
    </row>
    <row r="45" spans="1:8" ht="12.95" customHeight="1">
      <c r="A45" s="139"/>
      <c r="B45" s="134"/>
      <c r="C45" s="112"/>
      <c r="D45" s="112"/>
      <c r="E45" s="137">
        <v>42400</v>
      </c>
      <c r="G45" s="14"/>
    </row>
    <row r="46" spans="1:8" ht="12.95" customHeight="1">
      <c r="A46" s="139"/>
      <c r="B46" s="135" t="s">
        <v>215</v>
      </c>
      <c r="C46" s="135"/>
      <c r="D46" s="112"/>
      <c r="E46" s="112" t="s">
        <v>209</v>
      </c>
    </row>
    <row r="47" spans="1:8" ht="12.95" customHeight="1">
      <c r="A47" s="139"/>
      <c r="B47" s="135"/>
      <c r="C47" s="135"/>
      <c r="D47" s="112"/>
      <c r="E47" s="112"/>
      <c r="F47" s="112"/>
      <c r="H47" s="13"/>
    </row>
    <row r="48" spans="1:8" ht="12.95" customHeight="1">
      <c r="A48" s="139"/>
      <c r="B48" s="134"/>
      <c r="C48" s="112"/>
      <c r="D48" s="112"/>
      <c r="E48" s="112"/>
    </row>
    <row r="49" spans="1:8" ht="12.95" customHeight="1">
      <c r="A49" s="139"/>
      <c r="B49" s="134"/>
      <c r="C49" s="112"/>
      <c r="D49" s="112"/>
      <c r="E49" s="112"/>
      <c r="F49" s="112"/>
      <c r="G49" s="14"/>
      <c r="H49" s="14"/>
    </row>
    <row r="50" spans="1:8">
      <c r="B50" t="s">
        <v>216</v>
      </c>
    </row>
    <row r="51" spans="1:8">
      <c r="B51" t="s">
        <v>217</v>
      </c>
    </row>
    <row r="85" spans="11:11" ht="18" customHeight="1"/>
    <row r="86" spans="11:11" ht="18" customHeight="1">
      <c r="K86" s="14">
        <f>SUM('BS Takeo 16'!F7+'BS Takeo 16'!C8)</f>
        <v>60315861.614399999</v>
      </c>
    </row>
    <row r="87" spans="11:11" ht="18" customHeight="1">
      <c r="K87" s="14"/>
    </row>
    <row r="88" spans="11:11" ht="18" customHeight="1"/>
    <row r="89" spans="11:11" ht="18" customHeight="1"/>
    <row r="99" spans="7:7">
      <c r="G99" s="14">
        <f>'BS Takeo 16'!G44/4000</f>
        <v>0</v>
      </c>
    </row>
  </sheetData>
  <pageMargins left="0.7" right="0.7" top="0.5" bottom="0.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1"/>
  <sheetViews>
    <sheetView topLeftCell="A16" workbookViewId="0">
      <selection activeCell="E11" sqref="E11"/>
    </sheetView>
  </sheetViews>
  <sheetFormatPr defaultRowHeight="15"/>
  <cols>
    <col min="1" max="1" width="5" customWidth="1"/>
    <col min="2" max="2" width="17.140625" customWidth="1"/>
    <col min="3" max="5" width="13.42578125" customWidth="1"/>
    <col min="6" max="6" width="16.5703125" customWidth="1"/>
    <col min="7" max="7" width="12.28515625" style="109" customWidth="1"/>
    <col min="8" max="8" width="14.85546875" customWidth="1"/>
    <col min="9" max="9" width="14.140625" customWidth="1"/>
  </cols>
  <sheetData>
    <row r="1" spans="1:8" ht="15.75">
      <c r="A1" s="112"/>
      <c r="B1" s="169" t="s">
        <v>208</v>
      </c>
      <c r="C1" s="112"/>
      <c r="D1" s="112"/>
      <c r="E1" s="112"/>
      <c r="F1" s="112"/>
      <c r="G1" s="141"/>
    </row>
    <row r="2" spans="1:8">
      <c r="A2" s="112"/>
      <c r="B2" s="112"/>
      <c r="C2" s="112"/>
      <c r="D2" s="112"/>
      <c r="E2" s="112"/>
      <c r="F2" s="112"/>
      <c r="G2" s="141"/>
    </row>
    <row r="3" spans="1:8">
      <c r="A3" s="112"/>
      <c r="B3" s="112"/>
      <c r="C3" s="179" t="s">
        <v>196</v>
      </c>
      <c r="D3" s="179"/>
      <c r="E3" s="126"/>
      <c r="F3" s="112"/>
      <c r="G3" s="141"/>
      <c r="H3" s="13"/>
    </row>
    <row r="4" spans="1:8">
      <c r="A4" s="112"/>
      <c r="B4" s="112"/>
      <c r="C4" s="180" t="s">
        <v>233</v>
      </c>
      <c r="D4" s="180"/>
      <c r="E4" s="115"/>
      <c r="F4" s="112"/>
      <c r="G4" s="141"/>
      <c r="H4" s="13"/>
    </row>
    <row r="5" spans="1:8">
      <c r="A5" s="112"/>
      <c r="B5" s="112"/>
      <c r="C5" s="112"/>
      <c r="D5" s="112"/>
      <c r="E5" s="112"/>
      <c r="F5" s="112"/>
      <c r="G5" s="145" t="s">
        <v>200</v>
      </c>
      <c r="H5" s="13"/>
    </row>
    <row r="6" spans="1:8">
      <c r="A6" s="112"/>
      <c r="B6" s="112"/>
      <c r="C6" s="112"/>
      <c r="D6" s="112"/>
      <c r="E6" s="112"/>
      <c r="G6" s="145"/>
      <c r="H6" s="13"/>
    </row>
    <row r="7" spans="1:8">
      <c r="A7" s="112" t="s">
        <v>205</v>
      </c>
      <c r="B7" s="112" t="s">
        <v>221</v>
      </c>
      <c r="D7" s="112"/>
      <c r="E7" s="112"/>
      <c r="F7" s="134">
        <v>60315861.614399999</v>
      </c>
      <c r="G7" s="141"/>
    </row>
    <row r="8" spans="1:8">
      <c r="A8" s="112"/>
      <c r="B8" s="112"/>
      <c r="C8" s="134"/>
      <c r="D8" s="112"/>
      <c r="E8" s="112"/>
      <c r="F8" s="112"/>
    </row>
    <row r="9" spans="1:8" ht="17.25">
      <c r="A9" s="112"/>
      <c r="B9" s="126" t="s">
        <v>181</v>
      </c>
      <c r="C9" s="134"/>
      <c r="D9" s="112"/>
      <c r="E9" s="112"/>
      <c r="F9" s="112"/>
      <c r="G9" s="166">
        <f>SUM(F7+C8)</f>
        <v>60315861.614399999</v>
      </c>
      <c r="H9" s="13"/>
    </row>
    <row r="10" spans="1:8">
      <c r="A10" s="112"/>
      <c r="B10" s="112"/>
      <c r="C10" s="134"/>
      <c r="D10" s="112"/>
      <c r="E10" s="112"/>
      <c r="F10" s="112"/>
      <c r="G10" s="142"/>
    </row>
    <row r="11" spans="1:8">
      <c r="A11" s="112" t="s">
        <v>206</v>
      </c>
      <c r="B11" s="118" t="s">
        <v>225</v>
      </c>
      <c r="C11" s="135"/>
      <c r="D11" s="112"/>
      <c r="E11" s="112"/>
      <c r="F11" s="112"/>
      <c r="G11" s="141"/>
    </row>
    <row r="12" spans="1:8">
      <c r="A12" s="112"/>
      <c r="B12" s="112">
        <v>2015</v>
      </c>
      <c r="C12" s="114" t="s">
        <v>193</v>
      </c>
      <c r="D12" s="114" t="s">
        <v>194</v>
      </c>
      <c r="E12" s="114"/>
      <c r="F12" s="115" t="s">
        <v>181</v>
      </c>
      <c r="G12" s="141"/>
    </row>
    <row r="13" spans="1:8">
      <c r="A13" s="112"/>
      <c r="B13" s="112"/>
      <c r="C13" s="154">
        <v>45902050</v>
      </c>
      <c r="D13" s="113">
        <v>62179070</v>
      </c>
      <c r="E13" s="113"/>
      <c r="F13" s="112"/>
      <c r="G13" s="141"/>
    </row>
    <row r="14" spans="1:8">
      <c r="A14" s="112"/>
      <c r="B14" s="156" t="s">
        <v>181</v>
      </c>
      <c r="C14" s="112"/>
      <c r="D14" s="112"/>
      <c r="E14" s="112"/>
      <c r="F14" s="163">
        <f>SUM(C13+D13)</f>
        <v>108081120</v>
      </c>
      <c r="G14" s="141"/>
    </row>
    <row r="15" spans="1:8">
      <c r="A15" s="112"/>
      <c r="B15" s="112"/>
      <c r="C15" s="112"/>
      <c r="D15" s="112"/>
      <c r="E15" s="112"/>
      <c r="F15" s="112"/>
      <c r="G15" s="141"/>
    </row>
    <row r="16" spans="1:8">
      <c r="A16" s="112"/>
      <c r="B16" s="112">
        <v>2016</v>
      </c>
      <c r="C16" s="114" t="s">
        <v>193</v>
      </c>
      <c r="D16" s="114" t="s">
        <v>194</v>
      </c>
      <c r="E16" s="114"/>
      <c r="F16" s="112"/>
      <c r="G16" s="141"/>
    </row>
    <row r="17" spans="1:8">
      <c r="A17" s="112"/>
      <c r="B17" s="112"/>
      <c r="C17" s="140">
        <v>980000</v>
      </c>
      <c r="D17" s="140">
        <v>142500</v>
      </c>
      <c r="E17" s="140"/>
      <c r="F17" s="112"/>
      <c r="G17" s="141"/>
    </row>
    <row r="18" spans="1:8">
      <c r="A18" s="112"/>
      <c r="B18" s="156" t="s">
        <v>181</v>
      </c>
      <c r="C18" s="112"/>
      <c r="D18" s="112"/>
      <c r="E18" s="112"/>
      <c r="F18" s="142">
        <f>SUM(C17+D17)</f>
        <v>1122500</v>
      </c>
      <c r="G18" s="141"/>
    </row>
    <row r="19" spans="1:8">
      <c r="A19" s="112"/>
      <c r="B19" s="112"/>
      <c r="C19" s="112"/>
      <c r="D19" s="112"/>
      <c r="E19" s="112"/>
      <c r="F19" s="112"/>
      <c r="G19" s="141"/>
    </row>
    <row r="20" spans="1:8" ht="17.25">
      <c r="A20" s="112"/>
      <c r="B20" s="118" t="s">
        <v>214</v>
      </c>
      <c r="C20" s="135"/>
      <c r="D20" s="112"/>
      <c r="E20" s="112"/>
      <c r="F20" s="112"/>
      <c r="G20" s="166">
        <f>SUM(F14+F18)</f>
        <v>109203620</v>
      </c>
    </row>
    <row r="21" spans="1:8">
      <c r="A21" s="112"/>
      <c r="B21" s="112"/>
      <c r="C21" s="135"/>
      <c r="D21" s="112"/>
      <c r="E21" s="112"/>
      <c r="F21" s="112"/>
      <c r="G21" s="143"/>
    </row>
    <row r="22" spans="1:8">
      <c r="A22" s="112" t="s">
        <v>207</v>
      </c>
      <c r="B22" s="118" t="s">
        <v>226</v>
      </c>
      <c r="C22" s="112"/>
      <c r="D22" s="112"/>
      <c r="E22" s="112"/>
      <c r="F22" s="112"/>
      <c r="G22" s="143"/>
    </row>
    <row r="23" spans="1:8">
      <c r="A23" s="112"/>
      <c r="B23" s="112">
        <v>2015</v>
      </c>
      <c r="C23" s="155" t="s">
        <v>197</v>
      </c>
      <c r="D23" s="155" t="s">
        <v>223</v>
      </c>
      <c r="E23" s="155" t="s">
        <v>224</v>
      </c>
      <c r="F23" s="112"/>
      <c r="G23" s="143"/>
    </row>
    <row r="24" spans="1:8">
      <c r="A24" s="112"/>
      <c r="B24" s="112" t="s">
        <v>193</v>
      </c>
      <c r="C24" s="113">
        <v>60626300</v>
      </c>
      <c r="D24" s="113">
        <v>11000000</v>
      </c>
      <c r="E24" s="113">
        <v>6050000</v>
      </c>
      <c r="F24" s="112"/>
      <c r="G24" s="141"/>
    </row>
    <row r="25" spans="1:8">
      <c r="A25" s="112"/>
      <c r="B25" s="112" t="s">
        <v>194</v>
      </c>
      <c r="C25" s="113">
        <v>97314400</v>
      </c>
      <c r="D25" s="113">
        <v>45000000</v>
      </c>
      <c r="E25" s="113">
        <v>27000000</v>
      </c>
      <c r="F25" s="112"/>
      <c r="G25" s="141"/>
    </row>
    <row r="26" spans="1:8">
      <c r="A26" s="112"/>
      <c r="B26" s="112"/>
      <c r="C26" s="120">
        <f>SUM(C24:C25)</f>
        <v>157940700</v>
      </c>
      <c r="D26" s="120">
        <f>SUM(D24:D25)</f>
        <v>56000000</v>
      </c>
      <c r="E26" s="120">
        <f>SUM(E24:E25)</f>
        <v>33050000</v>
      </c>
      <c r="F26" s="112"/>
      <c r="G26" s="141"/>
    </row>
    <row r="27" spans="1:8">
      <c r="A27" s="112"/>
      <c r="B27" s="115" t="s">
        <v>181</v>
      </c>
      <c r="C27" s="120"/>
      <c r="D27" s="120"/>
      <c r="E27" s="120"/>
      <c r="F27" s="164">
        <f>SUM(C26+D26+E26)</f>
        <v>246990700</v>
      </c>
      <c r="G27" s="141"/>
      <c r="H27" s="13"/>
    </row>
    <row r="28" spans="1:8" ht="15" customHeight="1">
      <c r="A28" s="112"/>
      <c r="B28" s="112">
        <v>2016</v>
      </c>
      <c r="C28" s="112"/>
      <c r="D28" s="112"/>
      <c r="E28" s="112"/>
      <c r="F28" s="117"/>
      <c r="G28" s="143"/>
    </row>
    <row r="29" spans="1:8">
      <c r="A29" s="112"/>
      <c r="B29" s="112" t="s">
        <v>193</v>
      </c>
      <c r="C29" s="117">
        <v>12598880</v>
      </c>
      <c r="D29" s="117">
        <v>3599680</v>
      </c>
      <c r="E29" s="117">
        <v>1799840</v>
      </c>
      <c r="F29" s="117"/>
      <c r="G29" s="141"/>
    </row>
    <row r="30" spans="1:8">
      <c r="A30" s="112"/>
      <c r="B30" s="112" t="s">
        <v>194</v>
      </c>
      <c r="C30" s="117">
        <v>38582250</v>
      </c>
      <c r="D30" s="117">
        <v>11023500</v>
      </c>
      <c r="E30" s="117">
        <v>5511750</v>
      </c>
      <c r="F30" s="117"/>
      <c r="G30" s="141"/>
    </row>
    <row r="31" spans="1:8">
      <c r="A31" s="112"/>
      <c r="B31" s="112"/>
      <c r="C31" s="119">
        <f>SUM(C29:C30)</f>
        <v>51181130</v>
      </c>
      <c r="D31" s="119">
        <f>SUM(D29:D30)</f>
        <v>14623180</v>
      </c>
      <c r="E31" s="119">
        <f>SUM(E29:E30)</f>
        <v>7311590</v>
      </c>
      <c r="F31" s="117"/>
      <c r="G31" s="141"/>
    </row>
    <row r="32" spans="1:8">
      <c r="A32" s="112"/>
      <c r="B32" s="115" t="s">
        <v>181</v>
      </c>
      <c r="C32" s="117"/>
      <c r="D32" s="117"/>
      <c r="E32" s="117"/>
      <c r="F32" s="165">
        <f>SUM(C31+D31+E31)</f>
        <v>73115900</v>
      </c>
      <c r="G32" s="141"/>
    </row>
    <row r="33" spans="1:8">
      <c r="A33" s="112"/>
      <c r="B33" s="112" t="s">
        <v>214</v>
      </c>
      <c r="C33" s="112"/>
      <c r="D33" s="112"/>
      <c r="E33" s="112"/>
      <c r="F33" s="112"/>
      <c r="G33" s="141"/>
      <c r="H33" s="99"/>
    </row>
    <row r="34" spans="1:8">
      <c r="A34" s="112"/>
      <c r="B34" s="112"/>
      <c r="C34" s="112"/>
      <c r="D34" s="112"/>
      <c r="E34" s="112"/>
      <c r="F34" s="112"/>
      <c r="G34" s="141"/>
      <c r="H34" s="13"/>
    </row>
    <row r="35" spans="1:8" ht="17.25">
      <c r="A35" s="112"/>
      <c r="B35" s="115" t="s">
        <v>199</v>
      </c>
      <c r="C35" s="112"/>
      <c r="D35" s="112"/>
      <c r="E35" s="112"/>
      <c r="F35" s="112"/>
      <c r="G35" s="166">
        <f>SUM(F32+F27)</f>
        <v>320106600</v>
      </c>
    </row>
    <row r="36" spans="1:8">
      <c r="A36" s="112"/>
      <c r="B36" s="112"/>
      <c r="C36" s="112"/>
      <c r="D36" s="112"/>
      <c r="E36" s="112"/>
      <c r="F36" s="112"/>
      <c r="G36" s="163"/>
    </row>
    <row r="37" spans="1:8">
      <c r="A37" s="112"/>
      <c r="B37" s="112"/>
      <c r="C37" s="112"/>
      <c r="D37" s="112"/>
      <c r="E37" s="112"/>
      <c r="F37" s="112"/>
      <c r="G37" s="163"/>
    </row>
    <row r="38" spans="1:8" ht="17.25">
      <c r="A38" s="112"/>
      <c r="B38" s="118" t="s">
        <v>228</v>
      </c>
      <c r="C38" s="112"/>
      <c r="D38" s="112"/>
      <c r="E38" s="112"/>
      <c r="F38" s="112"/>
      <c r="G38" s="167">
        <f>SUM(G9+G20+G35)</f>
        <v>489626081.61440003</v>
      </c>
    </row>
    <row r="39" spans="1:8">
      <c r="A39" s="112"/>
      <c r="B39" s="112"/>
      <c r="C39" s="112"/>
      <c r="D39" s="112"/>
      <c r="E39" s="112"/>
      <c r="F39" s="112"/>
      <c r="G39" s="141"/>
    </row>
    <row r="40" spans="1:8">
      <c r="A40" s="112"/>
      <c r="B40" s="147"/>
      <c r="C40" s="146"/>
      <c r="D40" s="146"/>
      <c r="E40" s="146"/>
      <c r="F40" s="146"/>
      <c r="G40" s="149">
        <v>75331</v>
      </c>
      <c r="H40" s="99"/>
    </row>
    <row r="41" spans="1:8">
      <c r="A41" s="112"/>
      <c r="B41" s="148" t="s">
        <v>215</v>
      </c>
      <c r="C41" s="148"/>
      <c r="D41" s="146"/>
      <c r="E41" s="146"/>
      <c r="F41" s="146"/>
      <c r="G41" s="146" t="s">
        <v>209</v>
      </c>
      <c r="H41" s="14"/>
    </row>
    <row r="42" spans="1:8">
      <c r="A42" s="112"/>
      <c r="B42" s="148"/>
      <c r="C42" s="148"/>
      <c r="D42" s="146"/>
      <c r="E42" s="146"/>
      <c r="F42" s="146"/>
      <c r="G42" s="152"/>
    </row>
    <row r="43" spans="1:8">
      <c r="A43" s="112"/>
      <c r="B43" s="147"/>
      <c r="C43" s="146"/>
      <c r="D43" s="146"/>
      <c r="E43" s="146"/>
      <c r="F43" s="146"/>
      <c r="G43" s="150"/>
    </row>
    <row r="44" spans="1:8">
      <c r="A44" s="112"/>
      <c r="B44" s="147"/>
      <c r="C44" s="146"/>
      <c r="D44" s="146"/>
      <c r="E44" s="146"/>
      <c r="F44" s="146"/>
      <c r="G44" s="153"/>
      <c r="H44" s="14"/>
    </row>
    <row r="45" spans="1:8">
      <c r="A45" s="112"/>
      <c r="B45" s="146" t="s">
        <v>216</v>
      </c>
      <c r="C45" s="146"/>
      <c r="D45" s="146"/>
      <c r="E45" s="146"/>
      <c r="F45" s="146"/>
      <c r="G45" s="150"/>
    </row>
    <row r="46" spans="1:8">
      <c r="A46" s="112"/>
      <c r="B46" s="146" t="s">
        <v>217</v>
      </c>
      <c r="C46" s="146"/>
      <c r="D46" s="146"/>
      <c r="E46" s="146"/>
      <c r="F46" s="146"/>
      <c r="G46" s="151"/>
    </row>
    <row r="47" spans="1:8">
      <c r="A47" s="112"/>
      <c r="B47" s="113"/>
      <c r="C47" s="112"/>
      <c r="D47" s="135"/>
      <c r="E47" s="135"/>
      <c r="F47" s="112"/>
      <c r="G47" s="141"/>
    </row>
    <row r="48" spans="1:8">
      <c r="A48" s="112"/>
      <c r="B48" s="113"/>
      <c r="C48" s="112"/>
      <c r="D48" s="112"/>
      <c r="E48" s="112"/>
      <c r="F48" s="112"/>
      <c r="G48" s="141"/>
    </row>
    <row r="49" spans="1:7">
      <c r="A49" s="112"/>
      <c r="B49" s="112"/>
      <c r="C49" s="135"/>
      <c r="D49" s="112"/>
      <c r="E49" s="112"/>
      <c r="F49" s="112"/>
      <c r="G49" s="144"/>
    </row>
    <row r="50" spans="1:7">
      <c r="A50" s="112"/>
      <c r="B50" s="112"/>
      <c r="C50" s="112"/>
      <c r="D50" s="112"/>
      <c r="E50" s="112"/>
      <c r="F50" s="112"/>
      <c r="G50" s="142"/>
    </row>
    <row r="51" spans="1:7">
      <c r="A51" s="112"/>
      <c r="B51" s="112"/>
      <c r="C51" s="112"/>
      <c r="D51" s="112"/>
      <c r="E51" s="112"/>
      <c r="F51" s="112"/>
      <c r="G51" s="141"/>
    </row>
    <row r="52" spans="1:7">
      <c r="A52" s="112"/>
      <c r="B52" s="112"/>
      <c r="C52" s="112"/>
      <c r="D52" s="112"/>
      <c r="E52" s="112"/>
      <c r="F52" s="112"/>
      <c r="G52" s="141"/>
    </row>
    <row r="53" spans="1:7">
      <c r="A53" s="112"/>
      <c r="B53" s="112"/>
      <c r="C53" s="112"/>
      <c r="D53" s="112"/>
      <c r="E53" s="112"/>
      <c r="F53" s="112"/>
      <c r="G53" s="141"/>
    </row>
    <row r="54" spans="1:7">
      <c r="A54" s="112"/>
      <c r="B54" s="112"/>
      <c r="C54" s="112"/>
      <c r="D54" s="112"/>
      <c r="E54" s="112"/>
      <c r="F54" s="112"/>
      <c r="G54" s="141"/>
    </row>
    <row r="55" spans="1:7">
      <c r="A55" s="112"/>
      <c r="B55" s="112"/>
      <c r="C55" s="112"/>
      <c r="D55" s="112"/>
      <c r="E55" s="112"/>
      <c r="F55" s="112"/>
      <c r="G55" s="141"/>
    </row>
    <row r="56" spans="1:7">
      <c r="A56" s="112"/>
      <c r="B56" s="112"/>
      <c r="C56" s="112"/>
      <c r="D56" s="112"/>
      <c r="E56" s="112"/>
      <c r="F56" s="112"/>
      <c r="G56" s="141"/>
    </row>
    <row r="57" spans="1:7">
      <c r="A57" s="112"/>
      <c r="B57" s="112"/>
      <c r="C57" s="112"/>
      <c r="D57" s="112"/>
      <c r="E57" s="112"/>
      <c r="F57" s="112"/>
      <c r="G57" s="141"/>
    </row>
    <row r="58" spans="1:7">
      <c r="A58" s="112"/>
      <c r="B58" s="112"/>
      <c r="C58" s="112"/>
      <c r="D58" s="112"/>
      <c r="E58" s="112"/>
      <c r="F58" s="112"/>
      <c r="G58" s="141"/>
    </row>
    <row r="59" spans="1:7">
      <c r="A59" s="112"/>
      <c r="B59" s="112"/>
      <c r="C59" s="112"/>
      <c r="D59" s="112"/>
      <c r="E59" s="112"/>
      <c r="F59" s="112"/>
      <c r="G59" s="141"/>
    </row>
    <row r="60" spans="1:7">
      <c r="A60" s="112"/>
      <c r="B60" s="112"/>
      <c r="C60" s="112"/>
      <c r="D60" s="112"/>
      <c r="E60" s="112"/>
      <c r="F60" s="112"/>
      <c r="G60" s="141"/>
    </row>
    <row r="61" spans="1:7">
      <c r="A61" s="112"/>
      <c r="B61" s="112"/>
      <c r="C61" s="112"/>
      <c r="D61" s="112"/>
      <c r="E61" s="112"/>
      <c r="F61" s="112"/>
      <c r="G61" s="141"/>
    </row>
  </sheetData>
  <mergeCells count="2">
    <mergeCell ref="C3:D3"/>
    <mergeCell ref="C4:D4"/>
  </mergeCells>
  <pageMargins left="0.45" right="0.45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Type loan</vt:lpstr>
      <vt:lpstr>currency</vt:lpstr>
      <vt:lpstr>BS NBC</vt:lpstr>
      <vt:lpstr>IS NBC</vt:lpstr>
      <vt:lpstr>Loan issue </vt:lpstr>
      <vt:lpstr>IS Takeo 16</vt:lpstr>
      <vt:lpstr>BS Takeo 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cp:lastPrinted>2016-04-18T08:09:54Z</cp:lastPrinted>
  <dcterms:created xsi:type="dcterms:W3CDTF">2016-03-16T08:28:00Z</dcterms:created>
  <dcterms:modified xsi:type="dcterms:W3CDTF">2016-04-23T07:37:39Z</dcterms:modified>
</cp:coreProperties>
</file>