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kngaboyera/Library/Mobile Documents/com~apple~CloudDocs/Desktop/HI/Laatste jaar/Thesis/"/>
    </mc:Choice>
  </mc:AlternateContent>
  <xr:revisionPtr revIDLastSave="0" documentId="13_ncr:1_{452259EE-C17B-574C-8F9B-79B49AAD8282}" xr6:coauthVersionLast="47" xr6:coauthVersionMax="47" xr10:uidLastSave="{00000000-0000-0000-0000-000000000000}"/>
  <bookViews>
    <workbookView xWindow="0" yWindow="0" windowWidth="28800" windowHeight="18000" xr2:uid="{98D161B8-F899-2E4F-A35A-700E24BD3690}"/>
  </bookViews>
  <sheets>
    <sheet name="Cleaned Data per province" sheetId="2" r:id="rId1"/>
    <sheet name="Rough Data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'Cleaned Data per province'!$A$1:$W$111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32" i="2"/>
  <c r="M33" i="2"/>
  <c r="M41" i="2"/>
  <c r="M52" i="2"/>
  <c r="M54" i="2"/>
  <c r="M62" i="2"/>
  <c r="M63" i="2"/>
  <c r="M70" i="2"/>
  <c r="M71" i="2"/>
  <c r="M72" i="2"/>
  <c r="M78" i="2"/>
  <c r="M79" i="2"/>
  <c r="M80" i="2"/>
  <c r="M82" i="2"/>
  <c r="M86" i="2"/>
  <c r="M87" i="2"/>
  <c r="M88" i="2"/>
  <c r="M89" i="2"/>
  <c r="M92" i="2"/>
  <c r="M95" i="2"/>
  <c r="M96" i="2"/>
  <c r="M97" i="2"/>
  <c r="M104" i="2"/>
  <c r="M105" i="2"/>
  <c r="M2" i="2"/>
  <c r="K26" i="2"/>
  <c r="P9" i="2"/>
  <c r="P109" i="2"/>
  <c r="P99" i="2"/>
  <c r="P89" i="2"/>
  <c r="P79" i="2"/>
  <c r="P69" i="2"/>
  <c r="P59" i="2"/>
  <c r="P49" i="2"/>
  <c r="P39" i="2"/>
  <c r="P29" i="2"/>
  <c r="P18" i="2"/>
  <c r="P17" i="2"/>
  <c r="P16" i="2"/>
  <c r="P15" i="2"/>
  <c r="P14" i="2"/>
  <c r="P10" i="2"/>
  <c r="P111" i="2"/>
  <c r="P101" i="2"/>
  <c r="P91" i="2"/>
  <c r="P81" i="2"/>
  <c r="P71" i="2"/>
  <c r="P61" i="2"/>
  <c r="P51" i="2"/>
  <c r="P41" i="2"/>
  <c r="P31" i="2"/>
  <c r="P21" i="2"/>
  <c r="P11" i="2"/>
  <c r="P110" i="2"/>
  <c r="P100" i="2"/>
  <c r="P90" i="2"/>
  <c r="P80" i="2"/>
  <c r="P70" i="2"/>
  <c r="P60" i="2"/>
  <c r="P50" i="2"/>
  <c r="P40" i="2"/>
  <c r="P30" i="2"/>
  <c r="P20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N18" i="2"/>
  <c r="R18" i="2" s="1"/>
  <c r="S18" i="2" s="1"/>
  <c r="N8" i="2"/>
  <c r="R8" i="2" s="1"/>
  <c r="S8" i="2" s="1"/>
  <c r="N19" i="2"/>
  <c r="R19" i="2" s="1"/>
  <c r="S19" i="2" s="1"/>
  <c r="N17" i="2"/>
  <c r="R17" i="2" s="1"/>
  <c r="S17" i="2" s="1"/>
  <c r="N16" i="2"/>
  <c r="R16" i="2" s="1"/>
  <c r="S16" i="2" s="1"/>
  <c r="N15" i="2"/>
  <c r="R15" i="2" s="1"/>
  <c r="S15" i="2" s="1"/>
  <c r="N14" i="2"/>
  <c r="R14" i="2" s="1"/>
  <c r="S14" i="2" s="1"/>
  <c r="N13" i="2"/>
  <c r="R13" i="2" s="1"/>
  <c r="S13" i="2" s="1"/>
  <c r="N12" i="2"/>
  <c r="R12" i="2" s="1"/>
  <c r="S12" i="2" s="1"/>
  <c r="N109" i="2"/>
  <c r="R109" i="2" s="1"/>
  <c r="N99" i="2"/>
  <c r="R99" i="2" s="1"/>
  <c r="N89" i="2"/>
  <c r="R89" i="2" s="1"/>
  <c r="N79" i="2"/>
  <c r="R79" i="2" s="1"/>
  <c r="N59" i="2"/>
  <c r="R59" i="2" s="1"/>
  <c r="N49" i="2"/>
  <c r="R49" i="2" s="1"/>
  <c r="N39" i="2"/>
  <c r="R39" i="2" s="1"/>
  <c r="N29" i="2"/>
  <c r="R29" i="2" s="1"/>
  <c r="N28" i="2"/>
  <c r="R28" i="2" s="1"/>
  <c r="N69" i="2"/>
  <c r="R69" i="2" s="1"/>
  <c r="N67" i="2"/>
  <c r="R67" i="2" s="1"/>
  <c r="N9" i="2"/>
  <c r="R9" i="2" s="1"/>
  <c r="S9" i="2" s="1"/>
  <c r="N22" i="2"/>
  <c r="R22" i="2" s="1"/>
  <c r="S22" i="2" s="1"/>
  <c r="N23" i="2"/>
  <c r="R23" i="2" s="1"/>
  <c r="N24" i="2"/>
  <c r="R24" i="2" s="1"/>
  <c r="N25" i="2"/>
  <c r="R25" i="2" s="1"/>
  <c r="N26" i="2"/>
  <c r="R26" i="2" s="1"/>
  <c r="N27" i="2"/>
  <c r="R27" i="2" s="1"/>
  <c r="N108" i="2"/>
  <c r="R108" i="2" s="1"/>
  <c r="N98" i="2"/>
  <c r="R98" i="2" s="1"/>
  <c r="N88" i="2"/>
  <c r="R88" i="2" s="1"/>
  <c r="N78" i="2"/>
  <c r="R78" i="2" s="1"/>
  <c r="N68" i="2"/>
  <c r="R68" i="2" s="1"/>
  <c r="N58" i="2"/>
  <c r="R58" i="2" s="1"/>
  <c r="N48" i="2"/>
  <c r="R48" i="2" s="1"/>
  <c r="N38" i="2"/>
  <c r="R38" i="2" s="1"/>
  <c r="N107" i="2"/>
  <c r="R107" i="2" s="1"/>
  <c r="N97" i="2"/>
  <c r="R97" i="2" s="1"/>
  <c r="N87" i="2"/>
  <c r="R87" i="2" s="1"/>
  <c r="N77" i="2"/>
  <c r="R77" i="2" s="1"/>
  <c r="N57" i="2"/>
  <c r="R57" i="2" s="1"/>
  <c r="N47" i="2"/>
  <c r="R47" i="2" s="1"/>
  <c r="N37" i="2"/>
  <c r="R37" i="2" s="1"/>
  <c r="N7" i="2"/>
  <c r="R7" i="2" s="1"/>
  <c r="S7" i="2" s="1"/>
  <c r="N106" i="2"/>
  <c r="R106" i="2" s="1"/>
  <c r="N96" i="2"/>
  <c r="R96" i="2" s="1"/>
  <c r="N86" i="2"/>
  <c r="R86" i="2" s="1"/>
  <c r="N76" i="2"/>
  <c r="R76" i="2" s="1"/>
  <c r="N66" i="2"/>
  <c r="R66" i="2" s="1"/>
  <c r="N56" i="2"/>
  <c r="R56" i="2" s="1"/>
  <c r="N46" i="2"/>
  <c r="R46" i="2" s="1"/>
  <c r="N36" i="2"/>
  <c r="R36" i="2" s="1"/>
  <c r="N6" i="2"/>
  <c r="R6" i="2" s="1"/>
  <c r="S6" i="2" s="1"/>
  <c r="N105" i="2"/>
  <c r="R105" i="2" s="1"/>
  <c r="N95" i="2"/>
  <c r="R95" i="2" s="1"/>
  <c r="N85" i="2"/>
  <c r="R85" i="2" s="1"/>
  <c r="N75" i="2"/>
  <c r="R75" i="2" s="1"/>
  <c r="N65" i="2"/>
  <c r="R65" i="2" s="1"/>
  <c r="N55" i="2"/>
  <c r="R55" i="2" s="1"/>
  <c r="N45" i="2"/>
  <c r="R45" i="2" s="1"/>
  <c r="N35" i="2"/>
  <c r="R35" i="2" s="1"/>
  <c r="N5" i="2"/>
  <c r="R5" i="2" s="1"/>
  <c r="S5" i="2" s="1"/>
  <c r="N104" i="2"/>
  <c r="R104" i="2" s="1"/>
  <c r="N94" i="2"/>
  <c r="R94" i="2" s="1"/>
  <c r="N84" i="2"/>
  <c r="R84" i="2" s="1"/>
  <c r="N74" i="2"/>
  <c r="R74" i="2" s="1"/>
  <c r="N64" i="2"/>
  <c r="R64" i="2" s="1"/>
  <c r="N54" i="2"/>
  <c r="R54" i="2" s="1"/>
  <c r="N44" i="2"/>
  <c r="R44" i="2" s="1"/>
  <c r="N34" i="2"/>
  <c r="R34" i="2" s="1"/>
  <c r="N4" i="2"/>
  <c r="R4" i="2" s="1"/>
  <c r="S4" i="2" s="1"/>
  <c r="N103" i="2"/>
  <c r="R103" i="2" s="1"/>
  <c r="N93" i="2"/>
  <c r="R93" i="2" s="1"/>
  <c r="N83" i="2"/>
  <c r="R83" i="2" s="1"/>
  <c r="N73" i="2"/>
  <c r="R73" i="2" s="1"/>
  <c r="N63" i="2"/>
  <c r="R63" i="2" s="1"/>
  <c r="N53" i="2"/>
  <c r="R53" i="2" s="1"/>
  <c r="N43" i="2"/>
  <c r="R43" i="2" s="1"/>
  <c r="N33" i="2"/>
  <c r="R33" i="2" s="1"/>
  <c r="N3" i="2"/>
  <c r="R3" i="2" s="1"/>
  <c r="S3" i="2" s="1"/>
  <c r="N102" i="2"/>
  <c r="R102" i="2" s="1"/>
  <c r="N92" i="2"/>
  <c r="R92" i="2" s="1"/>
  <c r="S92" i="2" s="1"/>
  <c r="N82" i="2"/>
  <c r="R82" i="2" s="1"/>
  <c r="S82" i="2" s="1"/>
  <c r="N72" i="2"/>
  <c r="R72" i="2" s="1"/>
  <c r="S72" i="2" s="1"/>
  <c r="N62" i="2"/>
  <c r="R62" i="2" s="1"/>
  <c r="S62" i="2" s="1"/>
  <c r="N52" i="2"/>
  <c r="R52" i="2" s="1"/>
  <c r="S52" i="2" s="1"/>
  <c r="N42" i="2"/>
  <c r="R42" i="2" s="1"/>
  <c r="N32" i="2"/>
  <c r="R32" i="2" s="1"/>
  <c r="S32" i="2" s="1"/>
  <c r="N2" i="2"/>
  <c r="R2" i="2" s="1"/>
  <c r="S2" i="2" s="1"/>
  <c r="T2" i="2" s="1"/>
  <c r="L111" i="2"/>
  <c r="M111" i="2" s="1"/>
  <c r="L101" i="2"/>
  <c r="M101" i="2" s="1"/>
  <c r="L91" i="2"/>
  <c r="M91" i="2" s="1"/>
  <c r="L81" i="2"/>
  <c r="M81" i="2" s="1"/>
  <c r="L71" i="2"/>
  <c r="L61" i="2"/>
  <c r="M61" i="2" s="1"/>
  <c r="L51" i="2"/>
  <c r="M51" i="2" s="1"/>
  <c r="L41" i="2"/>
  <c r="L31" i="2"/>
  <c r="M31" i="2" s="1"/>
  <c r="L110" i="2"/>
  <c r="M110" i="2" s="1"/>
  <c r="L100" i="2"/>
  <c r="M100" i="2" s="1"/>
  <c r="L90" i="2"/>
  <c r="M90" i="2" s="1"/>
  <c r="L80" i="2"/>
  <c r="L70" i="2"/>
  <c r="L60" i="2"/>
  <c r="M60" i="2" s="1"/>
  <c r="L50" i="2"/>
  <c r="M50" i="2" s="1"/>
  <c r="L40" i="2"/>
  <c r="M40" i="2" s="1"/>
  <c r="L30" i="2"/>
  <c r="M30" i="2" s="1"/>
  <c r="L109" i="2"/>
  <c r="M109" i="2" s="1"/>
  <c r="L99" i="2"/>
  <c r="M99" i="2" s="1"/>
  <c r="L89" i="2"/>
  <c r="L79" i="2"/>
  <c r="L69" i="2"/>
  <c r="M69" i="2" s="1"/>
  <c r="L59" i="2"/>
  <c r="M59" i="2" s="1"/>
  <c r="L49" i="2"/>
  <c r="M49" i="2" s="1"/>
  <c r="L39" i="2"/>
  <c r="M39" i="2" s="1"/>
  <c r="L29" i="2"/>
  <c r="M29" i="2" s="1"/>
  <c r="L108" i="2"/>
  <c r="M108" i="2" s="1"/>
  <c r="L98" i="2"/>
  <c r="M98" i="2" s="1"/>
  <c r="L88" i="2"/>
  <c r="L78" i="2"/>
  <c r="L68" i="2"/>
  <c r="M68" i="2" s="1"/>
  <c r="L58" i="2"/>
  <c r="M58" i="2" s="1"/>
  <c r="L48" i="2"/>
  <c r="M48" i="2" s="1"/>
  <c r="L38" i="2"/>
  <c r="M38" i="2" s="1"/>
  <c r="L28" i="2"/>
  <c r="M28" i="2" s="1"/>
  <c r="L107" i="2"/>
  <c r="M107" i="2" s="1"/>
  <c r="L97" i="2"/>
  <c r="L87" i="2"/>
  <c r="L77" i="2"/>
  <c r="M77" i="2" s="1"/>
  <c r="L67" i="2"/>
  <c r="M67" i="2" s="1"/>
  <c r="L57" i="2"/>
  <c r="M57" i="2" s="1"/>
  <c r="L47" i="2"/>
  <c r="M47" i="2" s="1"/>
  <c r="L37" i="2"/>
  <c r="M37" i="2" s="1"/>
  <c r="L27" i="2"/>
  <c r="M27" i="2" s="1"/>
  <c r="L106" i="2"/>
  <c r="M106" i="2" s="1"/>
  <c r="L96" i="2"/>
  <c r="L86" i="2"/>
  <c r="L76" i="2"/>
  <c r="M76" i="2" s="1"/>
  <c r="L66" i="2"/>
  <c r="M66" i="2" s="1"/>
  <c r="L56" i="2"/>
  <c r="M56" i="2" s="1"/>
  <c r="L46" i="2"/>
  <c r="M46" i="2" s="1"/>
  <c r="L36" i="2"/>
  <c r="M36" i="2" s="1"/>
  <c r="L26" i="2"/>
  <c r="M26" i="2" s="1"/>
  <c r="L105" i="2"/>
  <c r="L95" i="2"/>
  <c r="L85" i="2"/>
  <c r="M85" i="2" s="1"/>
  <c r="L75" i="2"/>
  <c r="M75" i="2" s="1"/>
  <c r="L65" i="2"/>
  <c r="M65" i="2" s="1"/>
  <c r="L55" i="2"/>
  <c r="M55" i="2" s="1"/>
  <c r="L45" i="2"/>
  <c r="M45" i="2" s="1"/>
  <c r="L35" i="2"/>
  <c r="M35" i="2" s="1"/>
  <c r="L25" i="2"/>
  <c r="L104" i="2"/>
  <c r="L94" i="2"/>
  <c r="M94" i="2" s="1"/>
  <c r="L84" i="2"/>
  <c r="M84" i="2" s="1"/>
  <c r="L74" i="2"/>
  <c r="M74" i="2" s="1"/>
  <c r="L64" i="2"/>
  <c r="M64" i="2" s="1"/>
  <c r="L54" i="2"/>
  <c r="L44" i="2"/>
  <c r="M44" i="2" s="1"/>
  <c r="L34" i="2"/>
  <c r="M34" i="2" s="1"/>
  <c r="L24" i="2"/>
  <c r="L103" i="2"/>
  <c r="M103" i="2" s="1"/>
  <c r="L93" i="2"/>
  <c r="M93" i="2" s="1"/>
  <c r="L83" i="2"/>
  <c r="M83" i="2" s="1"/>
  <c r="L73" i="2"/>
  <c r="M73" i="2" s="1"/>
  <c r="L63" i="2"/>
  <c r="L53" i="2"/>
  <c r="M53" i="2" s="1"/>
  <c r="L43" i="2"/>
  <c r="M43" i="2" s="1"/>
  <c r="L33" i="2"/>
  <c r="L23" i="2"/>
  <c r="M23" i="2" s="1"/>
  <c r="L42" i="2"/>
  <c r="M42" i="2" s="1"/>
  <c r="L102" i="2"/>
  <c r="M102" i="2" s="1"/>
  <c r="F32" i="2"/>
  <c r="J32" i="2" s="1"/>
  <c r="K32" i="2" s="1"/>
  <c r="F33" i="2"/>
  <c r="J33" i="2" s="1"/>
  <c r="K33" i="2" s="1"/>
  <c r="F34" i="2"/>
  <c r="J34" i="2" s="1"/>
  <c r="K34" i="2" s="1"/>
  <c r="F35" i="2"/>
  <c r="J35" i="2" s="1"/>
  <c r="K35" i="2" s="1"/>
  <c r="F36" i="2"/>
  <c r="J36" i="2" s="1"/>
  <c r="K36" i="2" s="1"/>
  <c r="F37" i="2"/>
  <c r="J37" i="2" s="1"/>
  <c r="K37" i="2" s="1"/>
  <c r="F38" i="2"/>
  <c r="J38" i="2" s="1"/>
  <c r="K38" i="2" s="1"/>
  <c r="F39" i="2"/>
  <c r="J39" i="2" s="1"/>
  <c r="K39" i="2" s="1"/>
  <c r="F40" i="2"/>
  <c r="J40" i="2" s="1"/>
  <c r="K40" i="2" s="1"/>
  <c r="F41" i="2"/>
  <c r="J41" i="2" s="1"/>
  <c r="K41" i="2" s="1"/>
  <c r="F42" i="2"/>
  <c r="J42" i="2" s="1"/>
  <c r="K42" i="2" s="1"/>
  <c r="F43" i="2"/>
  <c r="J43" i="2" s="1"/>
  <c r="K43" i="2" s="1"/>
  <c r="F44" i="2"/>
  <c r="J44" i="2" s="1"/>
  <c r="K44" i="2" s="1"/>
  <c r="F45" i="2"/>
  <c r="J45" i="2" s="1"/>
  <c r="K45" i="2" s="1"/>
  <c r="F46" i="2"/>
  <c r="J46" i="2" s="1"/>
  <c r="K46" i="2" s="1"/>
  <c r="F47" i="2"/>
  <c r="J47" i="2" s="1"/>
  <c r="K47" i="2" s="1"/>
  <c r="F48" i="2"/>
  <c r="J48" i="2" s="1"/>
  <c r="K48" i="2" s="1"/>
  <c r="F49" i="2"/>
  <c r="J49" i="2" s="1"/>
  <c r="K49" i="2" s="1"/>
  <c r="F50" i="2"/>
  <c r="J50" i="2" s="1"/>
  <c r="K50" i="2" s="1"/>
  <c r="F51" i="2"/>
  <c r="J51" i="2" s="1"/>
  <c r="K51" i="2" s="1"/>
  <c r="F52" i="2"/>
  <c r="J52" i="2" s="1"/>
  <c r="K52" i="2" s="1"/>
  <c r="F53" i="2"/>
  <c r="J53" i="2" s="1"/>
  <c r="K53" i="2" s="1"/>
  <c r="F54" i="2"/>
  <c r="J54" i="2" s="1"/>
  <c r="K54" i="2" s="1"/>
  <c r="F55" i="2"/>
  <c r="J55" i="2" s="1"/>
  <c r="K55" i="2" s="1"/>
  <c r="F56" i="2"/>
  <c r="J56" i="2" s="1"/>
  <c r="K56" i="2" s="1"/>
  <c r="F57" i="2"/>
  <c r="J57" i="2" s="1"/>
  <c r="K57" i="2" s="1"/>
  <c r="F58" i="2"/>
  <c r="J58" i="2" s="1"/>
  <c r="K58" i="2" s="1"/>
  <c r="F59" i="2"/>
  <c r="J59" i="2" s="1"/>
  <c r="K59" i="2" s="1"/>
  <c r="F60" i="2"/>
  <c r="J60" i="2" s="1"/>
  <c r="K60" i="2" s="1"/>
  <c r="F61" i="2"/>
  <c r="J61" i="2" s="1"/>
  <c r="K61" i="2" s="1"/>
  <c r="F62" i="2"/>
  <c r="J62" i="2" s="1"/>
  <c r="K62" i="2" s="1"/>
  <c r="F63" i="2"/>
  <c r="J63" i="2" s="1"/>
  <c r="K63" i="2" s="1"/>
  <c r="F64" i="2"/>
  <c r="J64" i="2" s="1"/>
  <c r="K64" i="2" s="1"/>
  <c r="F65" i="2"/>
  <c r="J65" i="2" s="1"/>
  <c r="K65" i="2" s="1"/>
  <c r="F66" i="2"/>
  <c r="J66" i="2" s="1"/>
  <c r="K66" i="2" s="1"/>
  <c r="F67" i="2"/>
  <c r="J67" i="2" s="1"/>
  <c r="K67" i="2" s="1"/>
  <c r="F68" i="2"/>
  <c r="J68" i="2" s="1"/>
  <c r="K68" i="2" s="1"/>
  <c r="F69" i="2"/>
  <c r="J69" i="2" s="1"/>
  <c r="K69" i="2" s="1"/>
  <c r="F70" i="2"/>
  <c r="J70" i="2" s="1"/>
  <c r="K70" i="2" s="1"/>
  <c r="F71" i="2"/>
  <c r="J71" i="2" s="1"/>
  <c r="K71" i="2" s="1"/>
  <c r="F72" i="2"/>
  <c r="J72" i="2" s="1"/>
  <c r="K72" i="2" s="1"/>
  <c r="F73" i="2"/>
  <c r="J73" i="2" s="1"/>
  <c r="K73" i="2" s="1"/>
  <c r="F74" i="2"/>
  <c r="J74" i="2" s="1"/>
  <c r="K74" i="2" s="1"/>
  <c r="F75" i="2"/>
  <c r="J75" i="2" s="1"/>
  <c r="K75" i="2" s="1"/>
  <c r="F76" i="2"/>
  <c r="J76" i="2" s="1"/>
  <c r="K76" i="2" s="1"/>
  <c r="F77" i="2"/>
  <c r="J77" i="2" s="1"/>
  <c r="K77" i="2" s="1"/>
  <c r="F78" i="2"/>
  <c r="J78" i="2" s="1"/>
  <c r="K78" i="2" s="1"/>
  <c r="F79" i="2"/>
  <c r="J79" i="2" s="1"/>
  <c r="K79" i="2" s="1"/>
  <c r="F80" i="2"/>
  <c r="J80" i="2" s="1"/>
  <c r="K80" i="2" s="1"/>
  <c r="F81" i="2"/>
  <c r="J81" i="2" s="1"/>
  <c r="K81" i="2" s="1"/>
  <c r="F82" i="2"/>
  <c r="J82" i="2" s="1"/>
  <c r="K82" i="2" s="1"/>
  <c r="F83" i="2"/>
  <c r="J83" i="2" s="1"/>
  <c r="K83" i="2" s="1"/>
  <c r="F84" i="2"/>
  <c r="J84" i="2" s="1"/>
  <c r="K84" i="2" s="1"/>
  <c r="F85" i="2"/>
  <c r="J85" i="2" s="1"/>
  <c r="K85" i="2" s="1"/>
  <c r="F86" i="2"/>
  <c r="J86" i="2" s="1"/>
  <c r="K86" i="2" s="1"/>
  <c r="F87" i="2"/>
  <c r="J87" i="2" s="1"/>
  <c r="K87" i="2" s="1"/>
  <c r="F88" i="2"/>
  <c r="J88" i="2" s="1"/>
  <c r="K88" i="2" s="1"/>
  <c r="F89" i="2"/>
  <c r="J89" i="2" s="1"/>
  <c r="K89" i="2" s="1"/>
  <c r="F90" i="2"/>
  <c r="J90" i="2" s="1"/>
  <c r="K90" i="2" s="1"/>
  <c r="F91" i="2"/>
  <c r="J91" i="2" s="1"/>
  <c r="K91" i="2" s="1"/>
  <c r="F92" i="2"/>
  <c r="J92" i="2" s="1"/>
  <c r="K92" i="2" s="1"/>
  <c r="F93" i="2"/>
  <c r="J93" i="2" s="1"/>
  <c r="K93" i="2" s="1"/>
  <c r="F94" i="2"/>
  <c r="J94" i="2" s="1"/>
  <c r="K94" i="2" s="1"/>
  <c r="F95" i="2"/>
  <c r="J95" i="2" s="1"/>
  <c r="K95" i="2" s="1"/>
  <c r="F96" i="2"/>
  <c r="J96" i="2" s="1"/>
  <c r="K96" i="2" s="1"/>
  <c r="F97" i="2"/>
  <c r="J97" i="2" s="1"/>
  <c r="K97" i="2" s="1"/>
  <c r="F98" i="2"/>
  <c r="J98" i="2" s="1"/>
  <c r="K98" i="2" s="1"/>
  <c r="F99" i="2"/>
  <c r="J99" i="2" s="1"/>
  <c r="K99" i="2" s="1"/>
  <c r="F100" i="2"/>
  <c r="J100" i="2" s="1"/>
  <c r="K100" i="2" s="1"/>
  <c r="F101" i="2"/>
  <c r="J101" i="2" s="1"/>
  <c r="K101" i="2" s="1"/>
  <c r="F102" i="2"/>
  <c r="J102" i="2" s="1"/>
  <c r="K102" i="2" s="1"/>
  <c r="F103" i="2"/>
  <c r="J103" i="2" s="1"/>
  <c r="K103" i="2" s="1"/>
  <c r="F104" i="2"/>
  <c r="J104" i="2" s="1"/>
  <c r="K104" i="2" s="1"/>
  <c r="F105" i="2"/>
  <c r="J105" i="2" s="1"/>
  <c r="K105" i="2" s="1"/>
  <c r="F106" i="2"/>
  <c r="J106" i="2" s="1"/>
  <c r="K106" i="2" s="1"/>
  <c r="F107" i="2"/>
  <c r="J107" i="2" s="1"/>
  <c r="K107" i="2" s="1"/>
  <c r="F108" i="2"/>
  <c r="J108" i="2" s="1"/>
  <c r="K108" i="2" s="1"/>
  <c r="F109" i="2"/>
  <c r="J109" i="2" s="1"/>
  <c r="K109" i="2" s="1"/>
  <c r="F110" i="2"/>
  <c r="J110" i="2" s="1"/>
  <c r="K110" i="2" s="1"/>
  <c r="F111" i="2"/>
  <c r="J111" i="2" s="1"/>
  <c r="K111" i="2" s="1"/>
  <c r="F22" i="2"/>
  <c r="J22" i="2" s="1"/>
  <c r="K22" i="2" s="1"/>
  <c r="F23" i="2"/>
  <c r="J23" i="2" s="1"/>
  <c r="K23" i="2" s="1"/>
  <c r="F24" i="2"/>
  <c r="J24" i="2" s="1"/>
  <c r="K24" i="2" s="1"/>
  <c r="F25" i="2"/>
  <c r="J25" i="2" s="1"/>
  <c r="K25" i="2" s="1"/>
  <c r="F26" i="2"/>
  <c r="J26" i="2" s="1"/>
  <c r="F27" i="2"/>
  <c r="J27" i="2" s="1"/>
  <c r="K27" i="2" s="1"/>
  <c r="F28" i="2"/>
  <c r="J28" i="2" s="1"/>
  <c r="K28" i="2" s="1"/>
  <c r="F29" i="2"/>
  <c r="J29" i="2" s="1"/>
  <c r="K29" i="2" s="1"/>
  <c r="F30" i="2"/>
  <c r="J30" i="2" s="1"/>
  <c r="K30" i="2" s="1"/>
  <c r="F31" i="2"/>
  <c r="J31" i="2" s="1"/>
  <c r="K31" i="2" s="1"/>
  <c r="F12" i="2"/>
  <c r="J12" i="2" s="1"/>
  <c r="K12" i="2" s="1"/>
  <c r="F13" i="2"/>
  <c r="J13" i="2" s="1"/>
  <c r="K13" i="2" s="1"/>
  <c r="F14" i="2"/>
  <c r="J14" i="2" s="1"/>
  <c r="K14" i="2" s="1"/>
  <c r="F15" i="2"/>
  <c r="J15" i="2" s="1"/>
  <c r="K15" i="2" s="1"/>
  <c r="F16" i="2"/>
  <c r="J16" i="2" s="1"/>
  <c r="K16" i="2" s="1"/>
  <c r="F17" i="2"/>
  <c r="J17" i="2" s="1"/>
  <c r="K17" i="2" s="1"/>
  <c r="F18" i="2"/>
  <c r="J18" i="2" s="1"/>
  <c r="K18" i="2" s="1"/>
  <c r="F19" i="2"/>
  <c r="J19" i="2" s="1"/>
  <c r="K19" i="2" s="1"/>
  <c r="F20" i="2"/>
  <c r="J20" i="2" s="1"/>
  <c r="K20" i="2" s="1"/>
  <c r="F21" i="2"/>
  <c r="J21" i="2" s="1"/>
  <c r="K21" i="2" s="1"/>
  <c r="F11" i="2"/>
  <c r="J11" i="2" s="1"/>
  <c r="K11" i="2" s="1"/>
  <c r="F10" i="2"/>
  <c r="J10" i="2" s="1"/>
  <c r="K10" i="2" s="1"/>
  <c r="F9" i="2"/>
  <c r="J9" i="2" s="1"/>
  <c r="K9" i="2" s="1"/>
  <c r="F8" i="2"/>
  <c r="J8" i="2" s="1"/>
  <c r="K8" i="2" s="1"/>
  <c r="F7" i="2"/>
  <c r="J7" i="2" s="1"/>
  <c r="K7" i="2" s="1"/>
  <c r="F6" i="2"/>
  <c r="J6" i="2" s="1"/>
  <c r="K6" i="2" s="1"/>
  <c r="F5" i="2"/>
  <c r="J5" i="2" s="1"/>
  <c r="K5" i="2" s="1"/>
  <c r="F4" i="2"/>
  <c r="J4" i="2" s="1"/>
  <c r="K4" i="2" s="1"/>
  <c r="F3" i="2"/>
  <c r="J3" i="2" s="1"/>
  <c r="K3" i="2" s="1"/>
  <c r="F2" i="2"/>
  <c r="J2" i="2" s="1"/>
  <c r="K2" i="2" s="1"/>
  <c r="H31" i="1"/>
  <c r="H32" i="1"/>
  <c r="H3" i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E32" i="1"/>
  <c r="E3" i="1"/>
  <c r="G9" i="2" l="1"/>
  <c r="O29" i="2"/>
  <c r="O30" i="2" s="1"/>
  <c r="N30" i="2" s="1"/>
  <c r="R30" i="2" s="1"/>
  <c r="G98" i="2"/>
  <c r="G82" i="2"/>
  <c r="G66" i="2"/>
  <c r="G50" i="2"/>
  <c r="G34" i="2"/>
  <c r="G97" i="2"/>
  <c r="G81" i="2"/>
  <c r="G65" i="2"/>
  <c r="G49" i="2"/>
  <c r="G33" i="2"/>
  <c r="G6" i="2"/>
  <c r="G111" i="2"/>
  <c r="G95" i="2"/>
  <c r="G79" i="2"/>
  <c r="G63" i="2"/>
  <c r="G47" i="2"/>
  <c r="G31" i="2"/>
  <c r="G110" i="2"/>
  <c r="G94" i="2"/>
  <c r="G78" i="2"/>
  <c r="G62" i="2"/>
  <c r="G46" i="2"/>
  <c r="G26" i="2"/>
  <c r="G106" i="2"/>
  <c r="G90" i="2"/>
  <c r="G74" i="2"/>
  <c r="G58" i="2"/>
  <c r="G42" i="2"/>
  <c r="G23" i="2"/>
  <c r="G105" i="2"/>
  <c r="G89" i="2"/>
  <c r="G73" i="2"/>
  <c r="G57" i="2"/>
  <c r="G41" i="2"/>
  <c r="G18" i="2"/>
  <c r="G103" i="2"/>
  <c r="G87" i="2"/>
  <c r="G71" i="2"/>
  <c r="G55" i="2"/>
  <c r="G39" i="2"/>
  <c r="G15" i="2"/>
  <c r="G102" i="2"/>
  <c r="G86" i="2"/>
  <c r="G70" i="2"/>
  <c r="G54" i="2"/>
  <c r="G38" i="2"/>
  <c r="G10" i="2"/>
  <c r="G25" i="2"/>
  <c r="G17" i="2"/>
  <c r="G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7" i="2"/>
  <c r="G14" i="2"/>
  <c r="S48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30" i="2"/>
  <c r="G22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3" i="2"/>
  <c r="O18" i="2"/>
  <c r="O39" i="2"/>
  <c r="O40" i="2" s="1"/>
  <c r="O41" i="2" s="1"/>
  <c r="N41" i="2" s="1"/>
  <c r="R41" i="2" s="1"/>
  <c r="S41" i="2" s="1"/>
  <c r="O109" i="2"/>
  <c r="O110" i="2" s="1"/>
  <c r="N110" i="2" s="1"/>
  <c r="R110" i="2" s="1"/>
  <c r="S110" i="2" s="1"/>
  <c r="O17" i="2"/>
  <c r="O79" i="2"/>
  <c r="O80" i="2" s="1"/>
  <c r="N80" i="2" s="1"/>
  <c r="R80" i="2" s="1"/>
  <c r="S80" i="2" s="1"/>
  <c r="S63" i="2"/>
  <c r="O16" i="2"/>
  <c r="O59" i="2"/>
  <c r="O60" i="2" s="1"/>
  <c r="N60" i="2" s="1"/>
  <c r="R60" i="2" s="1"/>
  <c r="S60" i="2" s="1"/>
  <c r="O15" i="2"/>
  <c r="O69" i="2"/>
  <c r="O70" i="2" s="1"/>
  <c r="N70" i="2" s="1"/>
  <c r="R70" i="2" s="1"/>
  <c r="S70" i="2" s="1"/>
  <c r="O49" i="2"/>
  <c r="O50" i="2" s="1"/>
  <c r="N50" i="2" s="1"/>
  <c r="R50" i="2" s="1"/>
  <c r="S50" i="2" s="1"/>
  <c r="O14" i="2"/>
  <c r="O19" i="2"/>
  <c r="O20" i="2" s="1"/>
  <c r="O21" i="2" s="1"/>
  <c r="N21" i="2" s="1"/>
  <c r="R21" i="2" s="1"/>
  <c r="S21" i="2" s="1"/>
  <c r="O13" i="2"/>
  <c r="O89" i="2"/>
  <c r="O90" i="2" s="1"/>
  <c r="N90" i="2" s="1"/>
  <c r="R90" i="2" s="1"/>
  <c r="S90" i="2" s="1"/>
  <c r="O9" i="2"/>
  <c r="O10" i="2" s="1"/>
  <c r="N10" i="2" s="1"/>
  <c r="R10" i="2" s="1"/>
  <c r="S10" i="2" s="1"/>
  <c r="O12" i="2"/>
  <c r="O99" i="2"/>
  <c r="O100" i="2" s="1"/>
  <c r="N100" i="2" s="1"/>
  <c r="R100" i="2" s="1"/>
  <c r="S100" i="2" s="1"/>
  <c r="O31" i="2"/>
  <c r="N31" i="2" s="1"/>
  <c r="R31" i="2" s="1"/>
  <c r="S31" i="2" s="1"/>
  <c r="S102" i="2"/>
  <c r="S93" i="2"/>
  <c r="S84" i="2"/>
  <c r="S75" i="2"/>
  <c r="S66" i="2"/>
  <c r="S57" i="2"/>
  <c r="S39" i="2"/>
  <c r="S103" i="2"/>
  <c r="S94" i="2"/>
  <c r="S85" i="2"/>
  <c r="S76" i="2"/>
  <c r="S23" i="2"/>
  <c r="S107" i="2"/>
  <c r="S35" i="2"/>
  <c r="S67" i="2"/>
  <c r="S36" i="2"/>
  <c r="S106" i="2"/>
  <c r="S88" i="2"/>
  <c r="S44" i="2"/>
  <c r="S97" i="2"/>
  <c r="S98" i="2"/>
  <c r="S53" i="2"/>
  <c r="S108" i="2"/>
  <c r="S54" i="2"/>
  <c r="S27" i="2"/>
  <c r="S64" i="2"/>
  <c r="S46" i="2"/>
  <c r="S37" i="2"/>
  <c r="S26" i="2"/>
  <c r="S24" i="2"/>
  <c r="S77" i="2"/>
  <c r="S78" i="2"/>
  <c r="S42" i="2"/>
  <c r="S33" i="2"/>
  <c r="S104" i="2"/>
  <c r="S95" i="2"/>
  <c r="S86" i="2"/>
  <c r="S87" i="2"/>
  <c r="S105" i="2"/>
  <c r="S96" i="2"/>
  <c r="S73" i="2"/>
  <c r="S45" i="2"/>
  <c r="S55" i="2"/>
  <c r="S28" i="2"/>
  <c r="S68" i="2"/>
  <c r="S34" i="2"/>
  <c r="S38" i="2"/>
  <c r="S99" i="2"/>
  <c r="S43" i="2"/>
  <c r="S83" i="2"/>
  <c r="S74" i="2"/>
  <c r="S65" i="2"/>
  <c r="S56" i="2"/>
  <c r="S47" i="2"/>
  <c r="S58" i="2"/>
  <c r="S25" i="2"/>
  <c r="S29" i="2"/>
  <c r="S69" i="2"/>
  <c r="S109" i="2"/>
  <c r="S30" i="2"/>
  <c r="S59" i="2"/>
  <c r="S49" i="2"/>
  <c r="S79" i="2"/>
  <c r="S89" i="2"/>
  <c r="O11" i="2" l="1"/>
  <c r="N11" i="2" s="1"/>
  <c r="R11" i="2" s="1"/>
  <c r="S11" i="2" s="1"/>
  <c r="O71" i="2"/>
  <c r="N71" i="2" s="1"/>
  <c r="R71" i="2" s="1"/>
  <c r="S71" i="2" s="1"/>
  <c r="N40" i="2"/>
  <c r="R40" i="2" s="1"/>
  <c r="S40" i="2" s="1"/>
  <c r="O111" i="2"/>
  <c r="N111" i="2" s="1"/>
  <c r="R111" i="2" s="1"/>
  <c r="S111" i="2" s="1"/>
  <c r="O61" i="2"/>
  <c r="N61" i="2" s="1"/>
  <c r="R61" i="2" s="1"/>
  <c r="S61" i="2" s="1"/>
  <c r="O51" i="2"/>
  <c r="N51" i="2" s="1"/>
  <c r="R51" i="2" s="1"/>
  <c r="S51" i="2" s="1"/>
  <c r="N20" i="2"/>
  <c r="R20" i="2" s="1"/>
  <c r="S20" i="2" s="1"/>
  <c r="O81" i="2"/>
  <c r="N81" i="2" s="1"/>
  <c r="R81" i="2" s="1"/>
  <c r="S81" i="2" s="1"/>
  <c r="O91" i="2"/>
  <c r="N91" i="2" s="1"/>
  <c r="R91" i="2" s="1"/>
  <c r="S91" i="2" s="1"/>
  <c r="O101" i="2"/>
  <c r="N101" i="2" s="1"/>
  <c r="R101" i="2" s="1"/>
  <c r="S101" i="2" s="1"/>
</calcChain>
</file>

<file path=xl/sharedStrings.xml><?xml version="1.0" encoding="utf-8"?>
<sst xmlns="http://schemas.openxmlformats.org/spreadsheetml/2006/main" count="300" uniqueCount="58">
  <si>
    <t>Gewest</t>
  </si>
  <si>
    <t>Jaar</t>
  </si>
  <si>
    <t>Vlaams Gewest</t>
  </si>
  <si>
    <t>Brussels Hoofdstedelijk Gewest</t>
  </si>
  <si>
    <t>Waals Gewest</t>
  </si>
  <si>
    <t>Telewerk-index</t>
  </si>
  <si>
    <t>Werkloosheidsniveau</t>
  </si>
  <si>
    <t>Hypotheekrente</t>
  </si>
  <si>
    <t>Aantal huishoudens</t>
  </si>
  <si>
    <t>bron</t>
  </si>
  <si>
    <t>https://www.vlaanderen.be/statistiek-vlaanderen/inkomen-en-armoede/huishoudinkomen</t>
  </si>
  <si>
    <t>https://data.ecb.europa.eu/data/datasets/MIR/MIR.M.BE.B.A2C.AM.R.A.2250.EUR.N?chart_props=W3sibm9kZUlkIjoiNTk1NDU1IiwicHJvcGVydGllcyI6W3siY29sb3JIZXgiOiIiLCJjb2xvclR5cGUiOiIiLCJjaGFydFR5cGUiOiJsaW5lY2hhcnQiLCJsaW5lU3R5bGUiOiJTb2xpZCIsImxpbmVXaWR0aCI6IjEuNSIsImF4aXNQb3NpdGlvbiI6ImxlZnQiLCJvYnNlcnZhdGlvblZhbHVlIjpmYWxzZSwiZGF0ZXMiOlsiMjAxNC0xMi0zMVQyMzowMDowMC4wMDBaIiwiMjAyNC0xMi0zMFQyMzowMDowMC4wMDBaIl0sImlzVGRhdGEiOmZhbHNlLCJtb2RpZmllZFVuaXRUeXBlIjoiIiwieWVhciI6ImRhdGV3aXNlIiwic3RhcnREYXRlIjoiMjAxNS0wMS0wMSIsImVuZERhdGUiOiIyMDI0LTEyLTMxIiwic2V0RGF0ZSI6dHJ1ZSwic2hvd1RhYmxlRGF0YSI6dHJ1ZSwiY2hhbmdlTW9kZSI6ZmFsc2UsInNob3dNZW51U3R5bGVDaGFydCI6ZmFsc2UsImRpc3BsYXlNb2JpbGVDaGFydCI6dHJ1ZSwic2NyZWVuU2l6ZSI6Im1heCIsInNjcmVlbldpZHRoIjoxOTIwLCJzaG93VGRhdGEiOmZhbHNlLCJ0cmFuc2Zvcm1lZEZyZXF1ZW5jeSI6Im5vbmUiLCJ0cmFuc2Zvcm1lZFVuaXQiOiJub25lIiwiZnJlcXVlbmN5Ijoibm9uZSIsInVuaXQiOiJub25lIiwibW9kaWZpZWQiOiJmYWxzZSIsInNlcmllc0tleSI6Im1vbnRobHkiLCJzaG93dGFibGVTdGF0ZUJlZm9yZU1heFNjcmVlbiI6ZmFsc2UsImlzZGF0YWNvbXBhcmlzb24iOmZhbHNlLCJzZXJpZXNGcmVxdWVuY3kiOiJtb250aGx5IiwiaW50aWFsU2VyaWVzRnJlcXVlbmN5IjoibW9udGhseSIsIm1ldGFkYXRhRGVjaW1hbCI6IjQiLCJpc1RhYmxlU29ydGVkIjpmYWxzZSwiaXNZZWFybHlUZGF0YSI6ZmFsc2UsInJlc3BvbnNlRGF0YUVuZERhdGUiOiIyMDI1LTAzLTMxIiwiaXNpbml0aWFsQ2hhcnREYXRhIjp0cnVlLCJpc0RhdGVzRnJvbURhdGVQaWNrZXIiOnRydWUsImRhdGVQaWNrZXJFbmREYXRlIjoiMjAyNC0xMi0zMSIsImlzRGF0ZVBpY2tlckVuZERhdGUiOnRydWUsInNlcmllc2tleVNldCI6IiIsImRhdGFzZXRJZCI6IjM2IiwiaXNDYWxsYmFjayI6ZmFsc2UsImlzU2xpZGVyVGRhdGEiOnRydWUsImlzU2xpZGVyRGF0YSI6dHJ1ZSwiaXNJbml0aWFsQ2hhcnREYXRhRnJvbUdyYXBoIjp0cnVlLCJjaGFydFNlcmllc0tleSI6Ik1JUi5NLkJFLkIuQTJDLkFNLlIuQS4yMjUwLkVVUi5OIiwidHlwZU9mIjoiIn1dfV0%3D</t>
  </si>
  <si>
    <t>https://statbel.fgov.be/nl/themas/werk-opleiding/arbeidsmarkt/thuiswerken#figures</t>
  </si>
  <si>
    <t>op basis van dingen</t>
  </si>
  <si>
    <t>Gemiddelde verkoopprijs (Huizen) in euro's</t>
  </si>
  <si>
    <t>Inkomen (in euro's)</t>
  </si>
  <si>
    <t>Aantal transacties - Huizen</t>
  </si>
  <si>
    <t>Aantal transacties - Appartementen</t>
  </si>
  <si>
    <t>Totaal aantal transacties woningen</t>
  </si>
  <si>
    <t>Gemiddelde verkoopprijs (Appartementen) in euro's</t>
  </si>
  <si>
    <t>Gewogen gemiddelde van een woningprijs</t>
  </si>
  <si>
    <t>G</t>
  </si>
  <si>
    <t>J</t>
  </si>
  <si>
    <t>Q</t>
  </si>
  <si>
    <t>P</t>
  </si>
  <si>
    <t>TW</t>
  </si>
  <si>
    <t>Inc</t>
  </si>
  <si>
    <t>Unemp</t>
  </si>
  <si>
    <t>Rate</t>
  </si>
  <si>
    <t>HH</t>
  </si>
  <si>
    <t>Provincie</t>
  </si>
  <si>
    <t>Antwerpen</t>
  </si>
  <si>
    <t>Limburg</t>
  </si>
  <si>
    <t>Oost-Vlaanderen</t>
  </si>
  <si>
    <t>West-Vlaanderen</t>
  </si>
  <si>
    <t>Vlaams-Brabant</t>
  </si>
  <si>
    <t>Henegouwen</t>
  </si>
  <si>
    <t>Luik</t>
  </si>
  <si>
    <t>Luxemburg</t>
  </si>
  <si>
    <t>Namen</t>
  </si>
  <si>
    <t>Waals-Brabant</t>
  </si>
  <si>
    <t>Gemiddeld inkomen per inwoner</t>
  </si>
  <si>
    <t>Aantal inwoners</t>
  </si>
  <si>
    <t>ln(Aantal huishoudens)</t>
  </si>
  <si>
    <t>Totaal netto belastbaar inkomen</t>
  </si>
  <si>
    <t>Totaal reëel netto belastbaar inkomen</t>
  </si>
  <si>
    <t>Reëel netto belastbaar inkomen per huishouden</t>
  </si>
  <si>
    <t>ln(Reëel netto belastbaar inkomen per huishouden)</t>
  </si>
  <si>
    <t>Aantal transacties Huizen</t>
  </si>
  <si>
    <t>Aantal transacties Appartementen</t>
  </si>
  <si>
    <t>Aantal transacties Woningen</t>
  </si>
  <si>
    <t>ln(Aantal transacties Woningen)</t>
  </si>
  <si>
    <t>Gemiddelde verkoopprijs Huizen</t>
  </si>
  <si>
    <t>Gemiddelde verkoopprijs Appartementen</t>
  </si>
  <si>
    <t>Gemiddelde verkoopprijs Woning</t>
  </si>
  <si>
    <t>ln(Gemiddelde verkoopprijs Woning)</t>
  </si>
  <si>
    <t>CPI</t>
  </si>
  <si>
    <t>Telewerkindex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</si>
</sst>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7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0" fontId="2" fillId="2" borderId="0" xfId="0" applyFont="1" applyFill="1"/>
    <xf numFmtId="0" fontId="0" fillId="2" borderId="0" xfId="0" applyFill="1"/>
    <xf numFmtId="3" fontId="3" fillId="0" borderId="0" xfId="0" applyNumberFormat="1" applyFont="1"/>
    <xf numFmtId="3" fontId="4" fillId="0" borderId="0" xfId="0" applyNumberFormat="1" applyFont="1" applyBorder="1" applyAlignment="1">
      <alignment horizontal="right" wrapText="1"/>
    </xf>
    <xf numFmtId="168" fontId="0" fillId="0" borderId="0" xfId="0" applyNumberFormat="1"/>
    <xf numFmtId="0" fontId="2" fillId="3" borderId="0" xfId="0" applyFont="1" applyFill="1"/>
    <xf numFmtId="17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pop-typeHH_NLv2.xlsx" TargetMode="External"/><Relationship Id="rId1" Type="http://schemas.openxmlformats.org/officeDocument/2006/relationships/externalLinkPath" Target="/Users/yannickngaboyera/Downloads/pop-typeHH_NLv2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Thuiswerk%20loontrekkenden%20(2010-2019).xlsx" TargetMode="External"/><Relationship Id="rId1" Type="http://schemas.openxmlformats.org/officeDocument/2006/relationships/externalLinkPath" Target="/Users/yannickngaboyera/Downloads/Thuiswerk%20loontrekkenden%20(2010-2019)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Bevolking_per_gemeente.xlsx" TargetMode="External"/><Relationship Id="rId1" Type="http://schemas.openxmlformats.org/officeDocument/2006/relationships/externalLinkPath" Target="/Users/yannickngaboyera/Downloads/Bevolking_per_gemeen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22_C_NL.xls" TargetMode="External"/><Relationship Id="rId1" Type="http://schemas.openxmlformats.org/officeDocument/2006/relationships/externalLinkPath" Target="/Users/yannickngaboyera/Downloads/fisc2022_C_NL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21_C_NL%20(1).xls" TargetMode="External"/><Relationship Id="rId1" Type="http://schemas.openxmlformats.org/officeDocument/2006/relationships/externalLinkPath" Target="/Users/yannickngaboyera/Downloads/fisc2021_C_NL%20(1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15_C_NL.xls" TargetMode="External"/><Relationship Id="rId1" Type="http://schemas.openxmlformats.org/officeDocument/2006/relationships/externalLinkPath" Target="/Users/yannickngaboyera/Downloads/fisc2015_C_NL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16_C_NL.xls" TargetMode="External"/><Relationship Id="rId1" Type="http://schemas.openxmlformats.org/officeDocument/2006/relationships/externalLinkPath" Target="/Users/yannickngaboyera/Downloads/fisc2016_C_NL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17_C_NL.xls" TargetMode="External"/><Relationship Id="rId1" Type="http://schemas.openxmlformats.org/officeDocument/2006/relationships/externalLinkPath" Target="/Users/yannickngaboyera/Downloads/fisc2017_C_NL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18_C_NL.xls" TargetMode="External"/><Relationship Id="rId1" Type="http://schemas.openxmlformats.org/officeDocument/2006/relationships/externalLinkPath" Target="/Users/yannickngaboyera/Downloads/fisc2018_C_NL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19_C_NL.xls" TargetMode="External"/><Relationship Id="rId1" Type="http://schemas.openxmlformats.org/officeDocument/2006/relationships/externalLinkPath" Target="/Users/yannickngaboyera/Downloads/fisc2019_C_NL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nickngaboyera/Downloads/fisc2020_C_NL.xls" TargetMode="External"/><Relationship Id="rId1" Type="http://schemas.openxmlformats.org/officeDocument/2006/relationships/externalLinkPath" Target="/Users/yannickngaboyera/Downloads/fisc2020_C_N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73">
          <cell r="C173">
            <v>159526</v>
          </cell>
        </row>
        <row r="202">
          <cell r="C202">
            <v>516774</v>
          </cell>
        </row>
      </sheetData>
      <sheetData sheetId="24">
        <row r="105">
          <cell r="C105">
            <v>462824</v>
          </cell>
        </row>
        <row r="173">
          <cell r="C173">
            <v>160975</v>
          </cell>
        </row>
        <row r="202">
          <cell r="C202">
            <v>519596</v>
          </cell>
        </row>
        <row r="275">
          <cell r="C275">
            <v>636040</v>
          </cell>
        </row>
        <row r="347">
          <cell r="C347">
            <v>580456</v>
          </cell>
        </row>
        <row r="424">
          <cell r="C424">
            <v>488982</v>
          </cell>
        </row>
        <row r="513">
          <cell r="C513">
            <v>355244</v>
          </cell>
        </row>
        <row r="561">
          <cell r="C561">
            <v>116931</v>
          </cell>
        </row>
        <row r="611">
          <cell r="C611">
            <v>209296</v>
          </cell>
        </row>
      </sheetData>
      <sheetData sheetId="25">
        <row r="105">
          <cell r="C105">
            <v>466688</v>
          </cell>
        </row>
        <row r="173">
          <cell r="C173">
            <v>162215</v>
          </cell>
        </row>
        <row r="202">
          <cell r="C202">
            <v>523188</v>
          </cell>
        </row>
        <row r="275">
          <cell r="C275">
            <v>641428</v>
          </cell>
        </row>
        <row r="347">
          <cell r="C347">
            <v>582943</v>
          </cell>
        </row>
        <row r="424">
          <cell r="C424">
            <v>491134</v>
          </cell>
        </row>
        <row r="513">
          <cell r="C513">
            <v>358676</v>
          </cell>
        </row>
        <row r="561">
          <cell r="C561">
            <v>118155</v>
          </cell>
        </row>
        <row r="611">
          <cell r="C611">
            <v>210894</v>
          </cell>
        </row>
      </sheetData>
      <sheetData sheetId="26">
        <row r="105">
          <cell r="C105">
            <v>471182</v>
          </cell>
        </row>
        <row r="173">
          <cell r="C173">
            <v>163479</v>
          </cell>
        </row>
        <row r="202">
          <cell r="C202">
            <v>527631</v>
          </cell>
        </row>
        <row r="275">
          <cell r="C275">
            <v>646766</v>
          </cell>
        </row>
        <row r="347">
          <cell r="C347">
            <v>585632</v>
          </cell>
        </row>
        <row r="424">
          <cell r="C424">
            <v>492535</v>
          </cell>
        </row>
        <row r="513">
          <cell r="C513">
            <v>361838</v>
          </cell>
        </row>
        <row r="561">
          <cell r="C561">
            <v>119457</v>
          </cell>
        </row>
        <row r="611">
          <cell r="C611">
            <v>212677</v>
          </cell>
        </row>
      </sheetData>
      <sheetData sheetId="27">
        <row r="84">
          <cell r="C84">
            <v>474614</v>
          </cell>
        </row>
        <row r="85">
          <cell r="C85">
            <v>165225</v>
          </cell>
        </row>
        <row r="201">
          <cell r="C201">
            <v>532106</v>
          </cell>
        </row>
        <row r="274">
          <cell r="C274">
            <v>652783</v>
          </cell>
        </row>
        <row r="341">
          <cell r="C341">
            <v>588531</v>
          </cell>
        </row>
        <row r="418">
          <cell r="C418">
            <v>494153</v>
          </cell>
        </row>
        <row r="507">
          <cell r="C507">
            <v>364927</v>
          </cell>
        </row>
        <row r="553">
          <cell r="C553">
            <v>120698</v>
          </cell>
        </row>
        <row r="603">
          <cell r="C603">
            <v>214675</v>
          </cell>
        </row>
      </sheetData>
      <sheetData sheetId="28">
        <row r="84">
          <cell r="C84">
            <v>479155</v>
          </cell>
        </row>
        <row r="85">
          <cell r="C85">
            <v>167017</v>
          </cell>
        </row>
        <row r="201">
          <cell r="C201">
            <v>536942</v>
          </cell>
        </row>
        <row r="274">
          <cell r="C274">
            <v>658325</v>
          </cell>
        </row>
        <row r="341">
          <cell r="C341">
            <v>591735</v>
          </cell>
        </row>
        <row r="418">
          <cell r="C418">
            <v>496155</v>
          </cell>
        </row>
        <row r="507">
          <cell r="C507">
            <v>368505</v>
          </cell>
        </row>
        <row r="553">
          <cell r="C553">
            <v>122090</v>
          </cell>
        </row>
        <row r="603">
          <cell r="C603">
            <v>216508</v>
          </cell>
        </row>
      </sheetData>
      <sheetData sheetId="29">
        <row r="84">
          <cell r="C84">
            <v>482350</v>
          </cell>
        </row>
        <row r="85">
          <cell r="C85">
            <v>168617</v>
          </cell>
        </row>
        <row r="201">
          <cell r="C201">
            <v>540828</v>
          </cell>
        </row>
        <row r="274">
          <cell r="C274">
            <v>663998</v>
          </cell>
        </row>
        <row r="341">
          <cell r="C341">
            <v>594095</v>
          </cell>
        </row>
        <row r="418">
          <cell r="C418">
            <v>498475</v>
          </cell>
        </row>
        <row r="507">
          <cell r="C507">
            <v>372289</v>
          </cell>
        </row>
        <row r="553">
          <cell r="C553">
            <v>123886</v>
          </cell>
        </row>
        <row r="603">
          <cell r="C603">
            <v>218561</v>
          </cell>
        </row>
      </sheetData>
      <sheetData sheetId="30">
        <row r="84">
          <cell r="C84">
            <v>487996</v>
          </cell>
        </row>
        <row r="85">
          <cell r="C85">
            <v>170337</v>
          </cell>
        </row>
        <row r="201">
          <cell r="C201">
            <v>545039</v>
          </cell>
        </row>
        <row r="274">
          <cell r="C274">
            <v>670130</v>
          </cell>
        </row>
        <row r="341">
          <cell r="C341">
            <v>598143</v>
          </cell>
        </row>
        <row r="418">
          <cell r="C418">
            <v>500219</v>
          </cell>
        </row>
        <row r="507">
          <cell r="C507">
            <v>376682</v>
          </cell>
        </row>
        <row r="553">
          <cell r="C553">
            <v>125526</v>
          </cell>
        </row>
        <row r="603">
          <cell r="C603">
            <v>220691</v>
          </cell>
        </row>
      </sheetData>
      <sheetData sheetId="31">
        <row r="84">
          <cell r="C84">
            <v>493669</v>
          </cell>
        </row>
        <row r="85">
          <cell r="C85">
            <v>172419</v>
          </cell>
        </row>
        <row r="201">
          <cell r="C201">
            <v>550076</v>
          </cell>
        </row>
        <row r="274">
          <cell r="C274">
            <v>678159</v>
          </cell>
        </row>
        <row r="341">
          <cell r="C341">
            <v>601518</v>
          </cell>
        </row>
        <row r="418">
          <cell r="C418">
            <v>501874</v>
          </cell>
        </row>
        <row r="507">
          <cell r="C507">
            <v>381763</v>
          </cell>
        </row>
        <row r="553">
          <cell r="C553">
            <v>127111</v>
          </cell>
        </row>
        <row r="603">
          <cell r="C603">
            <v>222562</v>
          </cell>
        </row>
      </sheetData>
      <sheetData sheetId="32">
        <row r="84">
          <cell r="C84">
            <v>497193</v>
          </cell>
        </row>
        <row r="85">
          <cell r="C85">
            <v>173603</v>
          </cell>
        </row>
        <row r="201">
          <cell r="C201">
            <v>554068</v>
          </cell>
        </row>
        <row r="274">
          <cell r="C274">
            <v>684244</v>
          </cell>
        </row>
        <row r="341">
          <cell r="C341">
            <v>604437</v>
          </cell>
        </row>
        <row r="418">
          <cell r="C418">
            <v>504531</v>
          </cell>
        </row>
        <row r="507">
          <cell r="C507">
            <v>385537</v>
          </cell>
        </row>
        <row r="553">
          <cell r="C553">
            <v>128045</v>
          </cell>
        </row>
        <row r="603">
          <cell r="C603">
            <v>224301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uiswerk woonplaats geslacht"/>
      <sheetName val="Thuiswerk volgens ond niv"/>
      <sheetName val="Thuiswerk volgens sector"/>
      <sheetName val="Thuiswerk volgens beroepsgroep"/>
      <sheetName val="Onderscheid private en publieke"/>
    </sheetNames>
    <sheetDataSet>
      <sheetData sheetId="0">
        <row r="28">
          <cell r="H28">
            <v>0.1643285667990842</v>
          </cell>
          <cell r="I28">
            <v>0.17649756787051663</v>
          </cell>
          <cell r="J28">
            <v>0.17966612373993421</v>
          </cell>
          <cell r="K28">
            <v>0.16972000535206891</v>
          </cell>
          <cell r="L28">
            <v>0.200062578377767</v>
          </cell>
          <cell r="M28">
            <v>0.28702118154682288</v>
          </cell>
          <cell r="N28">
            <v>0.37988041902135766</v>
          </cell>
          <cell r="O28">
            <v>0.35121427280682699</v>
          </cell>
          <cell r="P28">
            <v>0.33342069753904352</v>
          </cell>
          <cell r="Q28">
            <v>0.33768173259588458</v>
          </cell>
        </row>
        <row r="31">
          <cell r="H31">
            <v>0.13699821087840836</v>
          </cell>
          <cell r="I31">
            <v>0.13686286520147911</v>
          </cell>
          <cell r="J31">
            <v>0.14085412023163305</v>
          </cell>
          <cell r="K31">
            <v>0.14952989541097603</v>
          </cell>
          <cell r="L31">
            <v>0.14825139535468498</v>
          </cell>
          <cell r="M31">
            <v>0.25092681912757736</v>
          </cell>
          <cell r="N31">
            <v>0.3400170992701908</v>
          </cell>
          <cell r="O31">
            <v>0.27926105273016438</v>
          </cell>
          <cell r="P31">
            <v>0.26263819300139862</v>
          </cell>
          <cell r="Q31">
            <v>0.27681853081403529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volking in 2024"/>
      <sheetName val="Bevolking in 2023"/>
      <sheetName val="Bevolking in 2022"/>
      <sheetName val="Bevolking in 2021"/>
      <sheetName val="Bevolking in 2020"/>
      <sheetName val="Bevolking in 2019"/>
      <sheetName val="Bevolking in 2018"/>
      <sheetName val="Bevolking in 2017"/>
      <sheetName val="Bevolking in 2016"/>
      <sheetName val="Bevolking in 2015"/>
      <sheetName val="Bevolking in 2014"/>
      <sheetName val="Bevolking in 2013"/>
      <sheetName val="Bevolking in 2012"/>
      <sheetName val="Bevolking in 2011"/>
      <sheetName val="Bevolking in 2010"/>
      <sheetName val="Bevolking in 2009"/>
      <sheetName val="Bevolking in 2008"/>
      <sheetName val="Bevolking in 2007"/>
      <sheetName val="Bevolking in 2006"/>
      <sheetName val="Bevolking in 2005"/>
      <sheetName val="Bevolking in 2004"/>
      <sheetName val="Bevolking in 2003"/>
      <sheetName val="Bevolking in 2002"/>
      <sheetName val="Bevolking in 2001"/>
      <sheetName val="Bevolking in 2000"/>
      <sheetName val="Bevolking in 1999"/>
      <sheetName val="Bevolking in 1998"/>
      <sheetName val="Bevolking in 1997"/>
      <sheetName val="Bevolking in 1996"/>
      <sheetName val="Bevolking in 1995"/>
      <sheetName val="Bevolking in 1994"/>
      <sheetName val="Bevolking in 1993"/>
      <sheetName val="Bevolking in 1992"/>
      <sheetName val="Census 1991"/>
      <sheetName val="Census 1981"/>
      <sheetName val="Census 1970"/>
    </sheetNames>
    <sheetDataSet>
      <sheetData sheetId="0">
        <row r="8">
          <cell r="E8">
            <v>1249597</v>
          </cell>
        </row>
        <row r="9">
          <cell r="E9">
            <v>1926522</v>
          </cell>
        </row>
        <row r="82">
          <cell r="E82">
            <v>1196773</v>
          </cell>
        </row>
        <row r="83">
          <cell r="E83">
            <v>414130</v>
          </cell>
        </row>
        <row r="199">
          <cell r="E199">
            <v>1226375</v>
          </cell>
        </row>
        <row r="272">
          <cell r="E272">
            <v>1572002</v>
          </cell>
        </row>
        <row r="339">
          <cell r="E339">
            <v>1360074</v>
          </cell>
        </row>
        <row r="416">
          <cell r="E416">
            <v>1119038</v>
          </cell>
        </row>
        <row r="505">
          <cell r="E505">
            <v>900098</v>
          </cell>
        </row>
        <row r="551">
          <cell r="E551">
            <v>295146</v>
          </cell>
        </row>
        <row r="601">
          <cell r="E601">
            <v>503895</v>
          </cell>
        </row>
      </sheetData>
      <sheetData sheetId="1">
        <row r="8">
          <cell r="E8">
            <v>1241175</v>
          </cell>
        </row>
        <row r="9">
          <cell r="E9">
            <v>1910952</v>
          </cell>
        </row>
        <row r="82">
          <cell r="E82">
            <v>1187483</v>
          </cell>
        </row>
        <row r="83">
          <cell r="E83">
            <v>412934</v>
          </cell>
        </row>
        <row r="199">
          <cell r="E199">
            <v>1220026</v>
          </cell>
        </row>
        <row r="272">
          <cell r="E272">
            <v>1561316</v>
          </cell>
        </row>
        <row r="339">
          <cell r="E339">
            <v>1356895</v>
          </cell>
        </row>
        <row r="416">
          <cell r="E416">
            <v>1115518</v>
          </cell>
        </row>
        <row r="505">
          <cell r="E505">
            <v>895030</v>
          </cell>
        </row>
        <row r="551">
          <cell r="E551">
            <v>293967</v>
          </cell>
        </row>
        <row r="601">
          <cell r="E601">
            <v>502261</v>
          </cell>
        </row>
      </sheetData>
      <sheetData sheetId="2">
        <row r="8">
          <cell r="E8">
            <v>1222637</v>
          </cell>
        </row>
        <row r="82">
          <cell r="E82">
            <v>1173440</v>
          </cell>
        </row>
        <row r="83">
          <cell r="E83">
            <v>409782</v>
          </cell>
        </row>
        <row r="199">
          <cell r="E199">
            <v>1209011</v>
          </cell>
        </row>
        <row r="272">
          <cell r="E272">
            <v>1543865</v>
          </cell>
        </row>
        <row r="339">
          <cell r="E339">
            <v>1351127</v>
          </cell>
        </row>
        <row r="416">
          <cell r="E416">
            <v>1110989</v>
          </cell>
        </row>
        <row r="505">
          <cell r="E505">
            <v>885951</v>
          </cell>
        </row>
        <row r="551">
          <cell r="E551">
            <v>291143</v>
          </cell>
        </row>
        <row r="601">
          <cell r="E601">
            <v>499454</v>
          </cell>
        </row>
      </sheetData>
      <sheetData sheetId="3">
        <row r="9">
          <cell r="E9">
            <v>1875524</v>
          </cell>
        </row>
      </sheetData>
      <sheetData sheetId="4">
        <row r="9">
          <cell r="E9">
            <v>1869730</v>
          </cell>
        </row>
      </sheetData>
      <sheetData sheetId="5">
        <row r="9">
          <cell r="E9">
            <v>1857986</v>
          </cell>
        </row>
      </sheetData>
      <sheetData sheetId="6">
        <row r="9">
          <cell r="E9">
            <v>1847486</v>
          </cell>
        </row>
      </sheetData>
      <sheetData sheetId="7">
        <row r="9">
          <cell r="E9">
            <v>1836030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21266591017</v>
          </cell>
        </row>
        <row r="13">
          <cell r="L13">
            <v>43463433801</v>
          </cell>
        </row>
        <row r="86">
          <cell r="L86">
            <v>29808966587</v>
          </cell>
        </row>
        <row r="87">
          <cell r="L87">
            <v>10270778510</v>
          </cell>
        </row>
        <row r="203">
          <cell r="L203">
            <v>27811507618</v>
          </cell>
        </row>
        <row r="276">
          <cell r="L276">
            <v>36891868109</v>
          </cell>
        </row>
        <row r="343">
          <cell r="L343">
            <v>25846612361</v>
          </cell>
        </row>
        <row r="420">
          <cell r="L420">
            <v>22638837016</v>
          </cell>
        </row>
        <row r="509">
          <cell r="L509">
            <v>19688588545</v>
          </cell>
        </row>
        <row r="555">
          <cell r="L555">
            <v>6281522376</v>
          </cell>
        </row>
        <row r="605">
          <cell r="L605">
            <v>10708229056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/>
      <sheetData sheetId="1"/>
      <sheetData sheetId="2"/>
      <sheetData sheetId="3">
        <row r="12">
          <cell r="L12">
            <v>19645753121</v>
          </cell>
        </row>
        <row r="13">
          <cell r="L13">
            <v>40128987742</v>
          </cell>
        </row>
        <row r="86">
          <cell r="L86">
            <v>27607234520</v>
          </cell>
        </row>
        <row r="87">
          <cell r="L87">
            <v>9605915612</v>
          </cell>
        </row>
        <row r="203">
          <cell r="L203">
            <v>25782754284</v>
          </cell>
        </row>
        <row r="276">
          <cell r="L276">
            <v>34077862696</v>
          </cell>
        </row>
        <row r="343">
          <cell r="L343">
            <v>23932412920</v>
          </cell>
        </row>
        <row r="420">
          <cell r="L420">
            <v>21004755356</v>
          </cell>
        </row>
        <row r="509">
          <cell r="L509">
            <v>18279693914</v>
          </cell>
        </row>
        <row r="555">
          <cell r="L555">
            <v>5823973946</v>
          </cell>
        </row>
        <row r="605">
          <cell r="L605">
            <v>9922863482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16430245908</v>
          </cell>
        </row>
        <row r="13">
          <cell r="L13">
            <v>33865550770</v>
          </cell>
        </row>
        <row r="87">
          <cell r="L87">
            <v>23336845976</v>
          </cell>
        </row>
        <row r="88">
          <cell r="L88">
            <v>8024917445</v>
          </cell>
        </row>
        <row r="204">
          <cell r="L204">
            <v>21854364724</v>
          </cell>
        </row>
        <row r="277">
          <cell r="L277">
            <v>28485427496</v>
          </cell>
        </row>
        <row r="349">
          <cell r="L349">
            <v>20697695120</v>
          </cell>
        </row>
        <row r="426">
          <cell r="L426">
            <v>18099222806</v>
          </cell>
        </row>
        <row r="515">
          <cell r="L515">
            <v>15343682686</v>
          </cell>
        </row>
        <row r="563">
          <cell r="L563">
            <v>4838629208</v>
          </cell>
        </row>
        <row r="613">
          <cell r="L613">
            <v>8437853483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16659152064</v>
          </cell>
        </row>
        <row r="13">
          <cell r="L13">
            <v>34319446843</v>
          </cell>
        </row>
        <row r="87">
          <cell r="L87">
            <v>23658296966</v>
          </cell>
        </row>
        <row r="88">
          <cell r="L88">
            <v>8175910089</v>
          </cell>
        </row>
        <row r="204">
          <cell r="L204">
            <v>22084976469</v>
          </cell>
        </row>
        <row r="277">
          <cell r="L277">
            <v>28972056008</v>
          </cell>
        </row>
        <row r="349">
          <cell r="L349">
            <v>20830297074</v>
          </cell>
        </row>
        <row r="426">
          <cell r="L426">
            <v>18256610990</v>
          </cell>
        </row>
        <row r="515">
          <cell r="L515">
            <v>15431103128</v>
          </cell>
        </row>
        <row r="563">
          <cell r="L563">
            <v>4878676569</v>
          </cell>
        </row>
        <row r="613">
          <cell r="L613">
            <v>8533052912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17228633749</v>
          </cell>
        </row>
        <row r="13">
          <cell r="L13">
            <v>35455722651</v>
          </cell>
        </row>
        <row r="87">
          <cell r="L87">
            <v>24433717788</v>
          </cell>
        </row>
        <row r="88">
          <cell r="L88">
            <v>8437176974</v>
          </cell>
        </row>
        <row r="204">
          <cell r="L204">
            <v>22849302206</v>
          </cell>
        </row>
        <row r="277">
          <cell r="L277">
            <v>29991123283</v>
          </cell>
        </row>
        <row r="349">
          <cell r="L349">
            <v>21496531207</v>
          </cell>
        </row>
        <row r="426">
          <cell r="L426">
            <v>18803467597</v>
          </cell>
        </row>
        <row r="515">
          <cell r="L515">
            <v>15946882475</v>
          </cell>
        </row>
        <row r="563">
          <cell r="L563">
            <v>5072907269</v>
          </cell>
        </row>
        <row r="613">
          <cell r="L613">
            <v>8822656305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17727126825</v>
          </cell>
        </row>
        <row r="13">
          <cell r="L13">
            <v>36455381294</v>
          </cell>
        </row>
        <row r="86">
          <cell r="L86">
            <v>25173181630</v>
          </cell>
        </row>
        <row r="87">
          <cell r="L87">
            <v>8708175398</v>
          </cell>
        </row>
        <row r="203">
          <cell r="L203">
            <v>23587022772</v>
          </cell>
        </row>
        <row r="276">
          <cell r="L276">
            <v>30961685969</v>
          </cell>
        </row>
        <row r="343">
          <cell r="L343">
            <v>21991323115</v>
          </cell>
        </row>
        <row r="420">
          <cell r="L420">
            <v>19263040907</v>
          </cell>
        </row>
        <row r="509">
          <cell r="L509">
            <v>16425629599</v>
          </cell>
        </row>
        <row r="555">
          <cell r="L555">
            <v>5216716035</v>
          </cell>
        </row>
        <row r="605">
          <cell r="L605">
            <v>9038567612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18240373234</v>
          </cell>
        </row>
        <row r="13">
          <cell r="L13">
            <v>37496033754</v>
          </cell>
        </row>
        <row r="86">
          <cell r="L86">
            <v>25711992133</v>
          </cell>
        </row>
        <row r="87">
          <cell r="L87">
            <v>8869608182</v>
          </cell>
        </row>
        <row r="203">
          <cell r="L203">
            <v>24082511141</v>
          </cell>
        </row>
        <row r="276">
          <cell r="L276">
            <v>31774072769</v>
          </cell>
        </row>
        <row r="343">
          <cell r="L343">
            <v>22338402128</v>
          </cell>
        </row>
        <row r="420">
          <cell r="L420">
            <v>19665302544</v>
          </cell>
        </row>
        <row r="509">
          <cell r="L509">
            <v>16837032442</v>
          </cell>
        </row>
        <row r="555">
          <cell r="L555">
            <v>5351264196</v>
          </cell>
        </row>
        <row r="605">
          <cell r="L605">
            <v>9203286094</v>
          </cell>
        </row>
      </sheetData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chema"/>
      <sheetName val="Metadata"/>
      <sheetName val="Totaal"/>
      <sheetName val="per indiv. aang."/>
      <sheetName val="per gem. aang."/>
    </sheetNames>
    <sheetDataSet>
      <sheetData sheetId="0" refreshError="1"/>
      <sheetData sheetId="1" refreshError="1"/>
      <sheetData sheetId="2" refreshError="1"/>
      <sheetData sheetId="3">
        <row r="12">
          <cell r="L12">
            <v>18841802131</v>
          </cell>
        </row>
        <row r="13">
          <cell r="L13">
            <v>38651712956</v>
          </cell>
        </row>
        <row r="86">
          <cell r="L86">
            <v>26537702997</v>
          </cell>
        </row>
        <row r="87">
          <cell r="L87">
            <v>9159110604</v>
          </cell>
        </row>
        <row r="203">
          <cell r="L203">
            <v>24811125153</v>
          </cell>
        </row>
        <row r="276">
          <cell r="L276">
            <v>32736792840</v>
          </cell>
        </row>
        <row r="343">
          <cell r="L343">
            <v>23039750361</v>
          </cell>
        </row>
        <row r="420">
          <cell r="L420">
            <v>20221364502</v>
          </cell>
        </row>
        <row r="509">
          <cell r="L509">
            <v>17498352304</v>
          </cell>
        </row>
        <row r="555">
          <cell r="L555">
            <v>5590635555</v>
          </cell>
        </row>
        <row r="605">
          <cell r="L605">
            <v>9546506909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30BC-DED5-C545-9EC3-B09CD0F9A6AA}">
  <dimension ref="A1:W129"/>
  <sheetViews>
    <sheetView tabSelected="1" topLeftCell="M1" workbookViewId="0">
      <pane ySplit="1" topLeftCell="A2" activePane="bottomLeft" state="frozen"/>
      <selection pane="bottomLeft" activeCell="U2" sqref="U2"/>
    </sheetView>
  </sheetViews>
  <sheetFormatPr baseColWidth="10" defaultRowHeight="16" x14ac:dyDescent="0.2"/>
  <cols>
    <col min="1" max="1" width="34.5" customWidth="1"/>
    <col min="2" max="2" width="25.1640625" customWidth="1"/>
    <col min="3" max="3" width="10.83203125" customWidth="1"/>
    <col min="4" max="4" width="28.5" customWidth="1"/>
    <col min="5" max="5" width="23" customWidth="1"/>
    <col min="6" max="9" width="26" customWidth="1"/>
    <col min="10" max="11" width="18.6640625" customWidth="1"/>
    <col min="14" max="20" width="18.83203125" customWidth="1"/>
    <col min="21" max="21" width="13.83203125" customWidth="1"/>
  </cols>
  <sheetData>
    <row r="1" spans="1:23" s="6" customFormat="1" x14ac:dyDescent="0.2">
      <c r="A1" s="5" t="s">
        <v>30</v>
      </c>
      <c r="B1" s="5" t="s">
        <v>0</v>
      </c>
      <c r="C1" s="5" t="s">
        <v>1</v>
      </c>
      <c r="D1" s="5" t="s">
        <v>48</v>
      </c>
      <c r="E1" s="5" t="s">
        <v>49</v>
      </c>
      <c r="F1" s="5" t="s">
        <v>50</v>
      </c>
      <c r="G1" s="10" t="s">
        <v>51</v>
      </c>
      <c r="H1" s="5" t="s">
        <v>52</v>
      </c>
      <c r="I1" s="5" t="s">
        <v>53</v>
      </c>
      <c r="J1" s="5" t="s">
        <v>54</v>
      </c>
      <c r="K1" s="10" t="s">
        <v>55</v>
      </c>
      <c r="L1" s="5" t="s">
        <v>8</v>
      </c>
      <c r="M1" s="10" t="s">
        <v>43</v>
      </c>
      <c r="N1" s="5" t="s">
        <v>44</v>
      </c>
      <c r="O1" s="5" t="s">
        <v>41</v>
      </c>
      <c r="P1" s="5" t="s">
        <v>42</v>
      </c>
      <c r="Q1" s="5" t="s">
        <v>56</v>
      </c>
      <c r="R1" s="5" t="s">
        <v>45</v>
      </c>
      <c r="S1" s="5" t="s">
        <v>46</v>
      </c>
      <c r="T1" s="10" t="s">
        <v>47</v>
      </c>
      <c r="U1" s="5" t="s">
        <v>57</v>
      </c>
      <c r="V1" s="5" t="s">
        <v>6</v>
      </c>
      <c r="W1" s="5" t="s">
        <v>7</v>
      </c>
    </row>
    <row r="2" spans="1:23" x14ac:dyDescent="0.2">
      <c r="A2" t="s">
        <v>3</v>
      </c>
      <c r="B2" t="s">
        <v>3</v>
      </c>
      <c r="C2">
        <v>2015</v>
      </c>
      <c r="D2" s="1">
        <v>2189</v>
      </c>
      <c r="E2" s="1">
        <v>7752</v>
      </c>
      <c r="F2" s="1">
        <f t="shared" ref="F2:F65" si="0">SUM(D2,E2)</f>
        <v>9941</v>
      </c>
      <c r="G2" s="9">
        <f>LN(F2)</f>
        <v>9.2044228982121457</v>
      </c>
      <c r="H2" s="4">
        <v>361870.71722247603</v>
      </c>
      <c r="I2" s="4">
        <v>182536.63570691436</v>
      </c>
      <c r="J2" s="4">
        <f t="shared" ref="J2:J12" si="1">(I2*E2+H2*D2)/F2</f>
        <v>222025.85252992657</v>
      </c>
      <c r="K2" s="9">
        <f>LN(J2)</f>
        <v>12.310549106911818</v>
      </c>
      <c r="L2" s="1">
        <v>543396</v>
      </c>
      <c r="M2" s="9">
        <f>LN(L2)</f>
        <v>13.205593614887299</v>
      </c>
      <c r="N2" s="1">
        <f>[4]Totaal!$L$12</f>
        <v>16430245908</v>
      </c>
      <c r="O2" s="1"/>
      <c r="P2" s="1"/>
      <c r="Q2">
        <v>1.0090000000000001</v>
      </c>
      <c r="R2">
        <f>N2/Q2</f>
        <v>16283692673.934587</v>
      </c>
      <c r="S2">
        <f>R2/L2</f>
        <v>29966.530254058896</v>
      </c>
      <c r="T2" s="11">
        <f>LN(S2)</f>
        <v>10.307836379636376</v>
      </c>
      <c r="U2" s="3">
        <v>0.19900000000000001</v>
      </c>
      <c r="V2" s="2">
        <v>0.17460000000000001</v>
      </c>
      <c r="W2" s="3">
        <v>2.4899999999999999E-2</v>
      </c>
    </row>
    <row r="3" spans="1:23" x14ac:dyDescent="0.2">
      <c r="A3" t="s">
        <v>3</v>
      </c>
      <c r="B3" t="s">
        <v>3</v>
      </c>
      <c r="C3">
        <v>2016</v>
      </c>
      <c r="D3" s="1">
        <v>2386</v>
      </c>
      <c r="E3" s="1">
        <v>7973</v>
      </c>
      <c r="F3" s="1">
        <f t="shared" si="0"/>
        <v>10359</v>
      </c>
      <c r="G3" s="9">
        <f t="shared" ref="G3:G66" si="2">LN(F3)</f>
        <v>9.2456109860581019</v>
      </c>
      <c r="H3" s="4">
        <v>367965.21374685667</v>
      </c>
      <c r="I3" s="4">
        <v>185199.42305280321</v>
      </c>
      <c r="J3" s="4">
        <f t="shared" si="1"/>
        <v>227296.0710493291</v>
      </c>
      <c r="K3" s="9">
        <f t="shared" ref="K3:K66" si="3">LN(J3)</f>
        <v>12.334008724382526</v>
      </c>
      <c r="L3" s="1">
        <v>546132</v>
      </c>
      <c r="M3" s="9">
        <f t="shared" ref="M3:M66" si="4">LN(L3)</f>
        <v>13.210615983749985</v>
      </c>
      <c r="N3" s="1">
        <f>[5]Totaal!$L$12</f>
        <v>16659152064</v>
      </c>
      <c r="O3" s="1"/>
      <c r="P3" s="1"/>
      <c r="Q3">
        <v>1.0288999999999999</v>
      </c>
      <c r="R3">
        <f>N3/Q3</f>
        <v>16191225642.919624</v>
      </c>
      <c r="S3">
        <f>R3/L3</f>
        <v>29647.091990433859</v>
      </c>
      <c r="T3" s="11">
        <f t="shared" ref="T3:T66" si="5">LN(S3)</f>
        <v>10.297119321721615</v>
      </c>
      <c r="U3" s="3">
        <v>0.20200000000000001</v>
      </c>
      <c r="V3" s="3">
        <v>0.16889999999999999</v>
      </c>
      <c r="W3" s="3">
        <v>2.1100000000000001E-2</v>
      </c>
    </row>
    <row r="4" spans="1:23" x14ac:dyDescent="0.2">
      <c r="A4" t="s">
        <v>3</v>
      </c>
      <c r="B4" t="s">
        <v>3</v>
      </c>
      <c r="C4">
        <v>2017</v>
      </c>
      <c r="D4" s="1">
        <v>2301</v>
      </c>
      <c r="E4" s="1">
        <v>8988</v>
      </c>
      <c r="F4" s="1">
        <f t="shared" si="0"/>
        <v>11289</v>
      </c>
      <c r="G4" s="9">
        <f t="shared" si="2"/>
        <v>9.3315840792615461</v>
      </c>
      <c r="H4" s="4">
        <v>374639.28726640588</v>
      </c>
      <c r="I4" s="4">
        <v>190137.96172674678</v>
      </c>
      <c r="J4" s="4">
        <f t="shared" si="1"/>
        <v>227744.264328107</v>
      </c>
      <c r="K4" s="9">
        <f t="shared" si="3"/>
        <v>12.335978630735298</v>
      </c>
      <c r="L4" s="1">
        <v>545919</v>
      </c>
      <c r="M4" s="9">
        <f t="shared" si="4"/>
        <v>13.210225892073495</v>
      </c>
      <c r="N4" s="1">
        <f>[6]Totaal!$L$12</f>
        <v>17228633749</v>
      </c>
      <c r="O4" s="1"/>
      <c r="P4" s="1"/>
      <c r="Q4">
        <v>1.0508</v>
      </c>
      <c r="R4">
        <f>N4/Q4</f>
        <v>16395730632.851162</v>
      </c>
      <c r="S4">
        <f>R4/L4</f>
        <v>30033.266167418908</v>
      </c>
      <c r="T4" s="11">
        <f t="shared" si="5"/>
        <v>10.310060918546871</v>
      </c>
      <c r="U4" s="3">
        <v>0.20899999999999999</v>
      </c>
      <c r="V4" s="3">
        <v>0.15010000000000001</v>
      </c>
      <c r="W4" s="3">
        <v>2.0899999999999998E-2</v>
      </c>
    </row>
    <row r="5" spans="1:23" x14ac:dyDescent="0.2">
      <c r="A5" t="s">
        <v>3</v>
      </c>
      <c r="B5" t="s">
        <v>3</v>
      </c>
      <c r="C5">
        <v>2018</v>
      </c>
      <c r="D5" s="1">
        <v>2321</v>
      </c>
      <c r="E5" s="1">
        <v>8855</v>
      </c>
      <c r="F5" s="1">
        <f t="shared" si="0"/>
        <v>11176</v>
      </c>
      <c r="G5" s="9">
        <f t="shared" si="2"/>
        <v>9.3215239009367981</v>
      </c>
      <c r="H5" s="4">
        <v>388384.10168031021</v>
      </c>
      <c r="I5" s="4">
        <v>198518.69000564652</v>
      </c>
      <c r="J5" s="4">
        <f t="shared" si="1"/>
        <v>237949.40050107372</v>
      </c>
      <c r="K5" s="9">
        <f t="shared" si="3"/>
        <v>12.379813327113739</v>
      </c>
      <c r="L5" s="1">
        <v>548430</v>
      </c>
      <c r="M5" s="9">
        <f t="shared" si="4"/>
        <v>13.21481492976924</v>
      </c>
      <c r="N5" s="1">
        <f>[7]Totaal!$L$12</f>
        <v>17727126825</v>
      </c>
      <c r="O5" s="1"/>
      <c r="P5" s="1"/>
      <c r="Q5">
        <v>1.0724</v>
      </c>
      <c r="R5">
        <f>N5/Q5</f>
        <v>16530330870.01119</v>
      </c>
      <c r="S5">
        <f>R5/L5</f>
        <v>30141.1864230826</v>
      </c>
      <c r="T5" s="11">
        <f t="shared" si="5"/>
        <v>10.313647835144394</v>
      </c>
      <c r="U5" s="3">
        <v>0.20899999999999999</v>
      </c>
      <c r="V5" s="3">
        <v>0.13350000000000001</v>
      </c>
      <c r="W5" s="3">
        <v>1.9199999999999998E-2</v>
      </c>
    </row>
    <row r="6" spans="1:23" x14ac:dyDescent="0.2">
      <c r="A6" t="s">
        <v>3</v>
      </c>
      <c r="B6" t="s">
        <v>3</v>
      </c>
      <c r="C6">
        <v>2019</v>
      </c>
      <c r="D6" s="1">
        <v>2398</v>
      </c>
      <c r="E6" s="1">
        <v>9308</v>
      </c>
      <c r="F6" s="1">
        <f t="shared" si="0"/>
        <v>11706</v>
      </c>
      <c r="G6" s="9">
        <f t="shared" si="2"/>
        <v>9.3678568098511654</v>
      </c>
      <c r="H6" s="4">
        <v>413230.600500417</v>
      </c>
      <c r="I6" s="4">
        <v>210185.86162440912</v>
      </c>
      <c r="J6" s="4">
        <f t="shared" si="1"/>
        <v>251780.02562788315</v>
      </c>
      <c r="K6" s="9">
        <f t="shared" si="3"/>
        <v>12.436311071107056</v>
      </c>
      <c r="L6" s="1">
        <v>551962</v>
      </c>
      <c r="M6" s="9">
        <f t="shared" si="4"/>
        <v>13.221234482309901</v>
      </c>
      <c r="N6" s="1">
        <f>[8]Totaal!$L$12</f>
        <v>18240373234</v>
      </c>
      <c r="O6" s="1"/>
      <c r="P6" s="1"/>
      <c r="Q6">
        <v>1.0878000000000001</v>
      </c>
      <c r="R6">
        <f>N6/Q6</f>
        <v>16768131305.387018</v>
      </c>
      <c r="S6">
        <f>R6/L6</f>
        <v>30379.140783943494</v>
      </c>
      <c r="T6" s="11">
        <f t="shared" si="5"/>
        <v>10.321511493456972</v>
      </c>
      <c r="U6" s="3">
        <v>0.23899999999999999</v>
      </c>
      <c r="V6" s="3">
        <v>0.12720000000000001</v>
      </c>
      <c r="W6" s="3">
        <v>1.7899999999999999E-2</v>
      </c>
    </row>
    <row r="7" spans="1:23" x14ac:dyDescent="0.2">
      <c r="A7" t="s">
        <v>3</v>
      </c>
      <c r="B7" t="s">
        <v>3</v>
      </c>
      <c r="C7">
        <v>2020</v>
      </c>
      <c r="D7" s="1">
        <v>2104</v>
      </c>
      <c r="E7" s="1">
        <v>8397</v>
      </c>
      <c r="F7" s="1">
        <f t="shared" si="0"/>
        <v>10501</v>
      </c>
      <c r="G7" s="9">
        <f t="shared" si="2"/>
        <v>9.2592257697059939</v>
      </c>
      <c r="H7" s="4">
        <v>454493.82129277568</v>
      </c>
      <c r="I7" s="4">
        <v>227354.14433726331</v>
      </c>
      <c r="J7" s="4">
        <f t="shared" si="1"/>
        <v>272864.27483096847</v>
      </c>
      <c r="K7" s="9">
        <f t="shared" si="3"/>
        <v>12.516729788749872</v>
      </c>
      <c r="L7" s="1">
        <v>556631</v>
      </c>
      <c r="M7" s="9">
        <f t="shared" si="4"/>
        <v>13.229657821815852</v>
      </c>
      <c r="N7" s="1">
        <f>[9]Totaal!$L$12</f>
        <v>18841802131</v>
      </c>
      <c r="O7" s="1"/>
      <c r="P7" s="1"/>
      <c r="Q7">
        <v>1.0959000000000001</v>
      </c>
      <c r="R7">
        <f>N7/Q7</f>
        <v>17192994005.839947</v>
      </c>
      <c r="S7">
        <f>R7/L7</f>
        <v>30887.597000238842</v>
      </c>
      <c r="T7" s="11">
        <f t="shared" si="5"/>
        <v>10.338109990728643</v>
      </c>
      <c r="U7" s="3">
        <v>0.42699999999999999</v>
      </c>
      <c r="V7" s="3">
        <v>0.12429999999999999</v>
      </c>
      <c r="W7" s="3">
        <v>1.5800000000000002E-2</v>
      </c>
    </row>
    <row r="8" spans="1:23" x14ac:dyDescent="0.2">
      <c r="A8" t="s">
        <v>3</v>
      </c>
      <c r="B8" t="s">
        <v>3</v>
      </c>
      <c r="C8">
        <v>2021</v>
      </c>
      <c r="D8" s="1">
        <v>2468</v>
      </c>
      <c r="E8" s="1">
        <v>10018</v>
      </c>
      <c r="F8" s="1">
        <f t="shared" si="0"/>
        <v>12486</v>
      </c>
      <c r="G8" s="9">
        <f t="shared" si="2"/>
        <v>9.4323632956216894</v>
      </c>
      <c r="H8" s="4">
        <v>475421.79902755265</v>
      </c>
      <c r="I8" s="4">
        <v>241810.29147534439</v>
      </c>
      <c r="J8" s="4">
        <f t="shared" si="1"/>
        <v>287986.26461637032</v>
      </c>
      <c r="K8" s="9">
        <f t="shared" si="3"/>
        <v>12.570668065676498</v>
      </c>
      <c r="L8" s="1">
        <v>559938</v>
      </c>
      <c r="M8" s="9">
        <f t="shared" si="4"/>
        <v>13.235581342296339</v>
      </c>
      <c r="N8" s="1">
        <f>[3]Totaal!$L$12</f>
        <v>19645753121</v>
      </c>
      <c r="O8" s="1"/>
      <c r="P8" s="1"/>
      <c r="Q8">
        <v>1.1226</v>
      </c>
      <c r="R8">
        <f>N8/Q8</f>
        <v>17500225477.463032</v>
      </c>
      <c r="S8">
        <f>R8/L8</f>
        <v>31253.862887432238</v>
      </c>
      <c r="T8" s="11">
        <f t="shared" si="5"/>
        <v>10.349898259922997</v>
      </c>
      <c r="U8" s="3">
        <v>0.497</v>
      </c>
      <c r="V8" s="3">
        <v>0.125</v>
      </c>
      <c r="W8" s="3">
        <v>1.46E-2</v>
      </c>
    </row>
    <row r="9" spans="1:23" x14ac:dyDescent="0.2">
      <c r="A9" t="s">
        <v>3</v>
      </c>
      <c r="B9" t="s">
        <v>3</v>
      </c>
      <c r="C9">
        <v>2022</v>
      </c>
      <c r="D9" s="1">
        <v>2339</v>
      </c>
      <c r="E9" s="1">
        <v>10236</v>
      </c>
      <c r="F9" s="1">
        <f t="shared" si="0"/>
        <v>12575</v>
      </c>
      <c r="G9" s="9">
        <f t="shared" si="2"/>
        <v>9.4394659949679394</v>
      </c>
      <c r="H9" s="4">
        <v>507502.00726806326</v>
      </c>
      <c r="I9" s="4">
        <v>253521.88354826104</v>
      </c>
      <c r="J9" s="4">
        <f t="shared" si="1"/>
        <v>300763.19642147119</v>
      </c>
      <c r="K9" s="9">
        <f t="shared" si="3"/>
        <v>12.614078511249929</v>
      </c>
      <c r="L9" s="1">
        <v>564588</v>
      </c>
      <c r="M9" s="9">
        <f t="shared" si="4"/>
        <v>13.243851540590535</v>
      </c>
      <c r="N9" s="7">
        <f>[2]Totaal!$L$12</f>
        <v>21266591017</v>
      </c>
      <c r="O9" s="1">
        <f>N9/P9</f>
        <v>17394.035201781069</v>
      </c>
      <c r="P9" s="7">
        <f>'[11]Bevolking in 2022'!$E$8</f>
        <v>1222637</v>
      </c>
      <c r="Q9">
        <v>1.2302999999999999</v>
      </c>
      <c r="R9">
        <f>N9/Q9</f>
        <v>17285695372.673332</v>
      </c>
      <c r="S9">
        <f>R9/L9</f>
        <v>30616.476745296273</v>
      </c>
      <c r="T9" s="11">
        <f t="shared" si="5"/>
        <v>10.329293598753841</v>
      </c>
      <c r="U9" s="3">
        <v>0.434</v>
      </c>
      <c r="V9" s="3">
        <v>0.1152</v>
      </c>
      <c r="W9" s="3">
        <v>2.1399999999999999E-2</v>
      </c>
    </row>
    <row r="10" spans="1:23" x14ac:dyDescent="0.2">
      <c r="A10" t="s">
        <v>3</v>
      </c>
      <c r="B10" t="s">
        <v>3</v>
      </c>
      <c r="C10">
        <v>2023</v>
      </c>
      <c r="D10" s="1">
        <v>2095</v>
      </c>
      <c r="E10" s="1">
        <v>9337</v>
      </c>
      <c r="F10" s="1">
        <f t="shared" si="0"/>
        <v>11432</v>
      </c>
      <c r="G10" s="9">
        <f t="shared" si="2"/>
        <v>9.3441717196097027</v>
      </c>
      <c r="H10" s="4">
        <v>498763.72315035801</v>
      </c>
      <c r="I10" s="4">
        <v>257391.132055264</v>
      </c>
      <c r="J10" s="4">
        <f t="shared" si="1"/>
        <v>301624.47515745275</v>
      </c>
      <c r="K10" s="9">
        <f t="shared" si="3"/>
        <v>12.616938062875931</v>
      </c>
      <c r="L10" s="1">
        <v>575310</v>
      </c>
      <c r="M10" s="9">
        <f t="shared" si="4"/>
        <v>13.262664304935671</v>
      </c>
      <c r="N10" s="7">
        <f>O10*P10</f>
        <v>21912877266.194176</v>
      </c>
      <c r="O10" s="1">
        <f>1.015*O9</f>
        <v>17654.945729807783</v>
      </c>
      <c r="P10" s="7">
        <f>'[11]Bevolking in 2023'!$E$8</f>
        <v>1241175</v>
      </c>
      <c r="Q10">
        <v>1.2802</v>
      </c>
      <c r="R10">
        <f>N10/Q10</f>
        <v>17116760870.328211</v>
      </c>
      <c r="S10">
        <f>R10/L10</f>
        <v>29752.23943670058</v>
      </c>
      <c r="T10" s="11">
        <f t="shared" si="5"/>
        <v>10.300659683323953</v>
      </c>
      <c r="U10" s="3">
        <v>0.42099999999999999</v>
      </c>
      <c r="V10" s="3">
        <v>0.10730000000000001</v>
      </c>
      <c r="W10" s="3">
        <v>3.5900000000000001E-2</v>
      </c>
    </row>
    <row r="11" spans="1:23" x14ac:dyDescent="0.2">
      <c r="A11" t="s">
        <v>3</v>
      </c>
      <c r="B11" t="s">
        <v>3</v>
      </c>
      <c r="C11">
        <v>2024</v>
      </c>
      <c r="D11" s="1">
        <v>2124</v>
      </c>
      <c r="E11" s="1">
        <v>9760</v>
      </c>
      <c r="F11" s="1">
        <f t="shared" si="0"/>
        <v>11884</v>
      </c>
      <c r="G11" s="9">
        <f t="shared" si="2"/>
        <v>9.3829482365824983</v>
      </c>
      <c r="H11" s="4">
        <v>509213.74764595105</v>
      </c>
      <c r="I11" s="4">
        <v>263111.68032786885</v>
      </c>
      <c r="J11" s="4">
        <f t="shared" si="1"/>
        <v>307096.93705822952</v>
      </c>
      <c r="K11" s="9">
        <f t="shared" si="3"/>
        <v>12.634918732618933</v>
      </c>
      <c r="L11" s="1">
        <v>579567</v>
      </c>
      <c r="M11" s="9">
        <f t="shared" si="4"/>
        <v>13.270036551989953</v>
      </c>
      <c r="N11" s="7">
        <f>P11*O11</f>
        <v>22282182891.321922</v>
      </c>
      <c r="O11" s="1">
        <f>1.01*O10</f>
        <v>17831.495187105862</v>
      </c>
      <c r="P11" s="7">
        <f>'[11]Bevolking in 2024'!$E$8</f>
        <v>1249597</v>
      </c>
      <c r="Q11">
        <v>1.3204</v>
      </c>
      <c r="R11">
        <f>N11/Q11</f>
        <v>16875327848.623085</v>
      </c>
      <c r="S11">
        <f>R11/L11</f>
        <v>29117.13028627076</v>
      </c>
      <c r="T11" s="11">
        <f t="shared" si="5"/>
        <v>10.279081949592882</v>
      </c>
      <c r="U11" s="3">
        <v>0.439</v>
      </c>
      <c r="V11" s="3">
        <v>0.11890000000000001</v>
      </c>
      <c r="W11" s="3">
        <v>3.4500000000000003E-2</v>
      </c>
    </row>
    <row r="12" spans="1:23" x14ac:dyDescent="0.2">
      <c r="A12" t="s">
        <v>31</v>
      </c>
      <c r="B12" t="s">
        <v>2</v>
      </c>
      <c r="C12">
        <v>2015</v>
      </c>
      <c r="D12">
        <v>11731</v>
      </c>
      <c r="E12">
        <v>6584</v>
      </c>
      <c r="F12" s="1">
        <f t="shared" si="0"/>
        <v>18315</v>
      </c>
      <c r="G12" s="9">
        <f t="shared" si="2"/>
        <v>9.8154756752129142</v>
      </c>
      <c r="H12">
        <v>240325.20670000001</v>
      </c>
      <c r="I12">
        <v>161140.49210206562</v>
      </c>
      <c r="J12" s="4">
        <f t="shared" si="1"/>
        <v>211859.35024830466</v>
      </c>
      <c r="K12" s="9">
        <f t="shared" si="3"/>
        <v>12.263677891253991</v>
      </c>
      <c r="L12" s="1">
        <v>774701</v>
      </c>
      <c r="M12" s="9">
        <f t="shared" si="4"/>
        <v>13.560232427441415</v>
      </c>
      <c r="N12" s="1">
        <f>[4]Totaal!$L$13</f>
        <v>33865550770</v>
      </c>
      <c r="O12" s="1">
        <f t="shared" ref="O12:O18" si="6">N12/P12</f>
        <v>18676.383910500408</v>
      </c>
      <c r="P12" s="1">
        <v>1813282</v>
      </c>
      <c r="Q12">
        <v>1.0090000000000001</v>
      </c>
      <c r="R12">
        <f>N12/Q12</f>
        <v>33563479454.905842</v>
      </c>
      <c r="S12">
        <f>R12/L12</f>
        <v>43324.430270395729</v>
      </c>
      <c r="T12" s="11">
        <f t="shared" si="5"/>
        <v>10.676471964362218</v>
      </c>
      <c r="U12" s="3">
        <f>'[10]Thuiswerk woonplaats geslacht'!$H$28</f>
        <v>0.1643285667990842</v>
      </c>
      <c r="V12" s="2">
        <v>6.1739089659393516E-2</v>
      </c>
      <c r="W12" s="3">
        <v>2.4899999999999999E-2</v>
      </c>
    </row>
    <row r="13" spans="1:23" x14ac:dyDescent="0.2">
      <c r="A13" t="s">
        <v>31</v>
      </c>
      <c r="B13" t="s">
        <v>2</v>
      </c>
      <c r="C13">
        <v>2016</v>
      </c>
      <c r="D13">
        <v>13921</v>
      </c>
      <c r="E13">
        <v>7689</v>
      </c>
      <c r="F13" s="1">
        <f t="shared" si="0"/>
        <v>21610</v>
      </c>
      <c r="G13" s="9">
        <f t="shared" si="2"/>
        <v>9.9809114495009315</v>
      </c>
      <c r="H13">
        <v>249529.1287</v>
      </c>
      <c r="I13">
        <v>164599.4277539342</v>
      </c>
      <c r="J13" s="4">
        <f t="shared" ref="J13:J75" si="7">(I13*E13+H13*D13)/F13</f>
        <v>219310.50442539103</v>
      </c>
      <c r="K13" s="9">
        <f t="shared" si="3"/>
        <v>12.298243833055405</v>
      </c>
      <c r="L13" s="1">
        <v>778310</v>
      </c>
      <c r="M13" s="9">
        <f t="shared" si="4"/>
        <v>13.564880181380934</v>
      </c>
      <c r="N13" s="1">
        <f>[5]Totaal!$L$13</f>
        <v>34319446843</v>
      </c>
      <c r="O13" s="1">
        <f t="shared" si="6"/>
        <v>18814.083403320805</v>
      </c>
      <c r="P13" s="1">
        <v>1824136</v>
      </c>
      <c r="Q13">
        <v>1.0288999999999999</v>
      </c>
      <c r="R13">
        <f>N13/Q13</f>
        <v>33355473654.388184</v>
      </c>
      <c r="S13">
        <f>R13/L13</f>
        <v>42856.283041960378</v>
      </c>
      <c r="T13" s="11">
        <f t="shared" si="5"/>
        <v>10.665607542027516</v>
      </c>
      <c r="U13" s="3">
        <f>'[10]Thuiswerk woonplaats geslacht'!$I$28</f>
        <v>0.17649756787051663</v>
      </c>
      <c r="V13" s="2">
        <v>6.1780524745200169E-2</v>
      </c>
      <c r="W13" s="3">
        <v>2.1100000000000001E-2</v>
      </c>
    </row>
    <row r="14" spans="1:23" x14ac:dyDescent="0.2">
      <c r="A14" t="s">
        <v>31</v>
      </c>
      <c r="B14" t="s">
        <v>2</v>
      </c>
      <c r="C14">
        <v>2017</v>
      </c>
      <c r="D14">
        <v>14330</v>
      </c>
      <c r="E14">
        <v>8060</v>
      </c>
      <c r="F14" s="1">
        <f t="shared" si="0"/>
        <v>22390</v>
      </c>
      <c r="G14" s="9">
        <f t="shared" si="2"/>
        <v>10.0163697095928</v>
      </c>
      <c r="H14">
        <v>254839.27420000001</v>
      </c>
      <c r="I14">
        <v>171700.86848635235</v>
      </c>
      <c r="J14" s="4">
        <f t="shared" si="7"/>
        <v>224910.9334205449</v>
      </c>
      <c r="K14" s="9">
        <f t="shared" si="3"/>
        <v>12.32345975135244</v>
      </c>
      <c r="L14" s="1">
        <v>783671</v>
      </c>
      <c r="M14" s="9">
        <f t="shared" si="4"/>
        <v>13.571744568400698</v>
      </c>
      <c r="N14" s="1">
        <f>[6]Totaal!$L$13</f>
        <v>35455722651</v>
      </c>
      <c r="O14" s="1">
        <f t="shared" si="6"/>
        <v>19311.080238884984</v>
      </c>
      <c r="P14" s="1">
        <f>'[11]Bevolking in 2017'!$E$9</f>
        <v>1836030</v>
      </c>
      <c r="Q14">
        <v>1.0508</v>
      </c>
      <c r="R14">
        <f>N14/Q14</f>
        <v>33741646984.202515</v>
      </c>
      <c r="S14">
        <f>R14/L14</f>
        <v>43055.883124681808</v>
      </c>
      <c r="T14" s="11">
        <f t="shared" si="5"/>
        <v>10.670254158467504</v>
      </c>
      <c r="U14" s="3">
        <f>'[10]Thuiswerk woonplaats geslacht'!$J$28</f>
        <v>0.17966612373993421</v>
      </c>
      <c r="V14" s="3">
        <v>5.8830313216945367E-2</v>
      </c>
      <c r="W14" s="3">
        <v>2.0899999999999998E-2</v>
      </c>
    </row>
    <row r="15" spans="1:23" x14ac:dyDescent="0.2">
      <c r="A15" t="s">
        <v>31</v>
      </c>
      <c r="B15" t="s">
        <v>2</v>
      </c>
      <c r="C15">
        <v>2018</v>
      </c>
      <c r="D15">
        <v>14906</v>
      </c>
      <c r="E15">
        <v>8635</v>
      </c>
      <c r="F15" s="1">
        <f t="shared" si="0"/>
        <v>23541</v>
      </c>
      <c r="G15" s="9">
        <f t="shared" si="2"/>
        <v>10.066498860795583</v>
      </c>
      <c r="H15">
        <v>265895.21000000002</v>
      </c>
      <c r="I15">
        <v>177403.59004053273</v>
      </c>
      <c r="J15" s="4">
        <f t="shared" si="7"/>
        <v>233435.87784121322</v>
      </c>
      <c r="K15" s="9">
        <f t="shared" si="3"/>
        <v>12.360662705278278</v>
      </c>
      <c r="L15" s="1">
        <v>789529</v>
      </c>
      <c r="M15" s="9">
        <f t="shared" si="4"/>
        <v>13.579191844112156</v>
      </c>
      <c r="N15" s="1">
        <f>[7]Totaal!$L$13</f>
        <v>36455381294</v>
      </c>
      <c r="O15" s="1">
        <f t="shared" si="6"/>
        <v>19732.426277655148</v>
      </c>
      <c r="P15" s="1">
        <f>'[11]Bevolking in 2018'!$E$9</f>
        <v>1847486</v>
      </c>
      <c r="Q15">
        <v>1.0724</v>
      </c>
      <c r="R15">
        <f>N15/Q15</f>
        <v>33994201132.040283</v>
      </c>
      <c r="S15">
        <f>R15/L15</f>
        <v>43056.304622173833</v>
      </c>
      <c r="T15" s="11">
        <f t="shared" si="5"/>
        <v>10.670263947964276</v>
      </c>
      <c r="U15" s="3">
        <f>'[10]Thuiswerk woonplaats geslacht'!$K$28</f>
        <v>0.16972000535206891</v>
      </c>
      <c r="V15" s="3">
        <v>4.3819517313746066E-2</v>
      </c>
      <c r="W15" s="3">
        <v>1.9199999999999998E-2</v>
      </c>
    </row>
    <row r="16" spans="1:23" x14ac:dyDescent="0.2">
      <c r="A16" t="s">
        <v>31</v>
      </c>
      <c r="B16" t="s">
        <v>2</v>
      </c>
      <c r="C16">
        <v>2019</v>
      </c>
      <c r="D16">
        <v>18359</v>
      </c>
      <c r="E16">
        <v>10784</v>
      </c>
      <c r="F16" s="1">
        <f t="shared" si="0"/>
        <v>29143</v>
      </c>
      <c r="G16" s="9">
        <f t="shared" si="2"/>
        <v>10.279970025719809</v>
      </c>
      <c r="H16">
        <v>277984.91200000001</v>
      </c>
      <c r="I16">
        <v>190816.85830860535</v>
      </c>
      <c r="J16" s="4">
        <f t="shared" si="7"/>
        <v>245729.47189403974</v>
      </c>
      <c r="K16" s="9">
        <f t="shared" si="3"/>
        <v>12.411986502044449</v>
      </c>
      <c r="L16" s="1">
        <v>795551</v>
      </c>
      <c r="M16" s="9">
        <f t="shared" si="4"/>
        <v>13.58679023532723</v>
      </c>
      <c r="N16" s="1">
        <f>[8]Totaal!$L$13</f>
        <v>37496033754</v>
      </c>
      <c r="O16" s="1">
        <f t="shared" si="6"/>
        <v>20181.00984291593</v>
      </c>
      <c r="P16" s="1">
        <f>'[11]Bevolking in 2019'!$E$9</f>
        <v>1857986</v>
      </c>
      <c r="Q16">
        <v>1.0878000000000001</v>
      </c>
      <c r="R16">
        <f>N16/Q16</f>
        <v>34469602642.029785</v>
      </c>
      <c r="S16">
        <f>R16/L16</f>
        <v>43327.960925232685</v>
      </c>
      <c r="T16" s="11">
        <f t="shared" si="5"/>
        <v>10.676553454435146</v>
      </c>
      <c r="U16" s="3">
        <f>'[10]Thuiswerk woonplaats geslacht'!$L$28</f>
        <v>0.200062578377767</v>
      </c>
      <c r="V16" s="3">
        <v>3.5721992988149667E-2</v>
      </c>
      <c r="W16" s="3">
        <v>1.7899999999999999E-2</v>
      </c>
    </row>
    <row r="17" spans="1:23" x14ac:dyDescent="0.2">
      <c r="A17" t="s">
        <v>31</v>
      </c>
      <c r="B17" t="s">
        <v>2</v>
      </c>
      <c r="C17">
        <v>2020</v>
      </c>
      <c r="D17">
        <v>13477</v>
      </c>
      <c r="E17">
        <v>8772</v>
      </c>
      <c r="F17" s="1">
        <f t="shared" si="0"/>
        <v>22249</v>
      </c>
      <c r="G17" s="9">
        <f t="shared" si="2"/>
        <v>10.010052342764158</v>
      </c>
      <c r="H17">
        <v>294897.0097</v>
      </c>
      <c r="I17">
        <v>205236.12779297767</v>
      </c>
      <c r="J17" s="4">
        <f t="shared" si="7"/>
        <v>259546.87009424693</v>
      </c>
      <c r="K17" s="9">
        <f t="shared" si="3"/>
        <v>12.466692582212319</v>
      </c>
      <c r="L17" s="1">
        <v>802325</v>
      </c>
      <c r="M17" s="9">
        <f t="shared" si="4"/>
        <v>13.595269041670083</v>
      </c>
      <c r="N17" s="1">
        <f>[9]Totaal!$L$13</f>
        <v>38651712956</v>
      </c>
      <c r="O17" s="1">
        <f t="shared" si="6"/>
        <v>20672.349994919052</v>
      </c>
      <c r="P17" s="1">
        <f>'[11]Bevolking in 2020'!$E$9</f>
        <v>1869730</v>
      </c>
      <c r="Q17">
        <v>1.0959000000000001</v>
      </c>
      <c r="R17">
        <f>N17/Q17</f>
        <v>35269379465.279678</v>
      </c>
      <c r="S17">
        <f>R17/L17</f>
        <v>43958.968579166394</v>
      </c>
      <c r="T17" s="11">
        <f t="shared" si="5"/>
        <v>10.691011945529983</v>
      </c>
      <c r="U17" s="3">
        <f>'[10]Thuiswerk woonplaats geslacht'!$M$28</f>
        <v>0.28702118154682288</v>
      </c>
      <c r="V17" s="3">
        <v>4.0216322046514742E-2</v>
      </c>
      <c r="W17" s="3">
        <v>1.5800000000000002E-2</v>
      </c>
    </row>
    <row r="18" spans="1:23" x14ac:dyDescent="0.2">
      <c r="A18" t="s">
        <v>31</v>
      </c>
      <c r="B18" t="s">
        <v>2</v>
      </c>
      <c r="C18">
        <v>2021</v>
      </c>
      <c r="D18">
        <v>15463</v>
      </c>
      <c r="E18">
        <v>10886</v>
      </c>
      <c r="F18" s="1">
        <f t="shared" si="0"/>
        <v>26349</v>
      </c>
      <c r="G18" s="9">
        <f t="shared" si="2"/>
        <v>10.179185602585227</v>
      </c>
      <c r="H18">
        <v>315046.23940000002</v>
      </c>
      <c r="I18">
        <v>219099.53150835936</v>
      </c>
      <c r="J18" s="4">
        <f t="shared" si="7"/>
        <v>275406.18239182513</v>
      </c>
      <c r="K18" s="9">
        <f t="shared" si="3"/>
        <v>12.526002313796781</v>
      </c>
      <c r="L18" s="1">
        <v>808100</v>
      </c>
      <c r="M18" s="9">
        <f t="shared" si="4"/>
        <v>13.60244109222154</v>
      </c>
      <c r="N18" s="1">
        <f>[3]Totaal!$L$13</f>
        <v>40128987742</v>
      </c>
      <c r="O18" s="1">
        <f t="shared" si="6"/>
        <v>21396.147285771869</v>
      </c>
      <c r="P18" s="1">
        <f>'[11]Bevolking in 2021'!$E$9</f>
        <v>1875524</v>
      </c>
      <c r="Q18">
        <v>1.1226</v>
      </c>
      <c r="R18">
        <f>N18/Q18</f>
        <v>35746470463.210403</v>
      </c>
      <c r="S18">
        <f>R18/L18</f>
        <v>44235.206612065835</v>
      </c>
      <c r="T18" s="11">
        <f t="shared" si="5"/>
        <v>10.697276280689122</v>
      </c>
      <c r="U18" s="3">
        <f>'[10]Thuiswerk woonplaats geslacht'!$N$28</f>
        <v>0.37988041902135766</v>
      </c>
      <c r="V18" s="3">
        <v>5.2627418313879057E-2</v>
      </c>
      <c r="W18" s="3">
        <v>1.46E-2</v>
      </c>
    </row>
    <row r="19" spans="1:23" x14ac:dyDescent="0.2">
      <c r="A19" t="s">
        <v>31</v>
      </c>
      <c r="B19" t="s">
        <v>2</v>
      </c>
      <c r="C19">
        <v>2022</v>
      </c>
      <c r="D19">
        <v>17116</v>
      </c>
      <c r="E19">
        <v>11174</v>
      </c>
      <c r="F19" s="1">
        <f t="shared" si="0"/>
        <v>28290</v>
      </c>
      <c r="G19" s="9">
        <f t="shared" si="2"/>
        <v>10.250263664295613</v>
      </c>
      <c r="H19">
        <v>341066.76500000001</v>
      </c>
      <c r="I19">
        <v>235359.42455700733</v>
      </c>
      <c r="J19" s="4">
        <f t="shared" si="7"/>
        <v>299314.42063414631</v>
      </c>
      <c r="K19" s="9">
        <f t="shared" si="3"/>
        <v>12.609249873883408</v>
      </c>
      <c r="L19" s="1">
        <v>815325</v>
      </c>
      <c r="M19" s="9">
        <f t="shared" si="4"/>
        <v>13.611342085740311</v>
      </c>
      <c r="N19" s="1">
        <f>[2]Totaal!$L$13</f>
        <v>43463433801</v>
      </c>
      <c r="O19" s="1">
        <f>N19/P19</f>
        <v>23037.859885646682</v>
      </c>
      <c r="P19" s="1">
        <v>1886609</v>
      </c>
      <c r="Q19">
        <v>1.2302999999999999</v>
      </c>
      <c r="R19">
        <f>N19/Q19</f>
        <v>35327508575.957085</v>
      </c>
      <c r="S19">
        <f>R19/L19</f>
        <v>43329.357711289464</v>
      </c>
      <c r="T19" s="11">
        <f t="shared" si="5"/>
        <v>10.67658569143668</v>
      </c>
      <c r="U19" s="3">
        <f>'[10]Thuiswerk woonplaats geslacht'!$O$28</f>
        <v>0.35121427280682699</v>
      </c>
      <c r="V19" s="3">
        <v>3.9851364812353178E-2</v>
      </c>
      <c r="W19" s="3">
        <v>2.1399999999999999E-2</v>
      </c>
    </row>
    <row r="20" spans="1:23" x14ac:dyDescent="0.2">
      <c r="A20" t="s">
        <v>31</v>
      </c>
      <c r="B20" t="s">
        <v>2</v>
      </c>
      <c r="C20">
        <v>2023</v>
      </c>
      <c r="D20">
        <v>13973</v>
      </c>
      <c r="E20">
        <v>9726</v>
      </c>
      <c r="F20" s="1">
        <f t="shared" si="0"/>
        <v>23699</v>
      </c>
      <c r="G20" s="9">
        <f t="shared" si="2"/>
        <v>10.073188132140199</v>
      </c>
      <c r="H20">
        <v>352086.9534</v>
      </c>
      <c r="I20">
        <v>243783.05572691755</v>
      </c>
      <c r="J20" s="4">
        <f t="shared" si="7"/>
        <v>307639.35186540359</v>
      </c>
      <c r="K20" s="9">
        <f t="shared" si="3"/>
        <v>12.636683440373178</v>
      </c>
      <c r="L20" s="1">
        <v>826488</v>
      </c>
      <c r="M20" s="9">
        <f t="shared" si="4"/>
        <v>13.624940677081552</v>
      </c>
      <c r="N20" s="7">
        <f>O20*P20</f>
        <v>44684608090.559235</v>
      </c>
      <c r="O20" s="1">
        <f>1.015*O19</f>
        <v>23383.42778393138</v>
      </c>
      <c r="P20" s="1">
        <f>'[11]Bevolking in 2023'!$E$9</f>
        <v>1910952</v>
      </c>
      <c r="Q20">
        <v>1.2802</v>
      </c>
      <c r="R20">
        <f>N20/Q20</f>
        <v>34904396258.833961</v>
      </c>
      <c r="S20">
        <f>R20/L20</f>
        <v>42232.187592359434</v>
      </c>
      <c r="T20" s="11">
        <f t="shared" si="5"/>
        <v>10.650937948441859</v>
      </c>
      <c r="U20" s="3">
        <f>'[10]Thuiswerk woonplaats geslacht'!$P$28</f>
        <v>0.33342069753904352</v>
      </c>
      <c r="V20" s="3">
        <v>3.6352182445263247E-2</v>
      </c>
      <c r="W20" s="3">
        <v>3.5900000000000001E-2</v>
      </c>
    </row>
    <row r="21" spans="1:23" x14ac:dyDescent="0.2">
      <c r="A21" t="s">
        <v>31</v>
      </c>
      <c r="B21" t="s">
        <v>2</v>
      </c>
      <c r="C21">
        <v>2024</v>
      </c>
      <c r="D21">
        <v>13547</v>
      </c>
      <c r="E21">
        <v>10062</v>
      </c>
      <c r="F21" s="1">
        <f t="shared" si="0"/>
        <v>23609</v>
      </c>
      <c r="G21" s="9">
        <f t="shared" si="2"/>
        <v>10.069383274248214</v>
      </c>
      <c r="H21">
        <v>358388.49930000002</v>
      </c>
      <c r="I21">
        <v>245944.05933214072</v>
      </c>
      <c r="J21" s="4">
        <f t="shared" si="7"/>
        <v>310465.42102660425</v>
      </c>
      <c r="K21" s="9">
        <f t="shared" si="3"/>
        <v>12.645827808700307</v>
      </c>
      <c r="L21" s="1">
        <v>833985</v>
      </c>
      <c r="M21" s="9">
        <f t="shared" si="4"/>
        <v>13.63397069556763</v>
      </c>
      <c r="N21" s="7">
        <f>P21*O21</f>
        <v>45499174941.766602</v>
      </c>
      <c r="O21" s="1">
        <f>1.01*O20</f>
        <v>23617.262061770693</v>
      </c>
      <c r="P21" s="1">
        <f>'[11]Bevolking in 2024'!$E$9</f>
        <v>1926522</v>
      </c>
      <c r="Q21">
        <v>1.3204</v>
      </c>
      <c r="R21">
        <f>N21/Q21</f>
        <v>34458629916.515144</v>
      </c>
      <c r="S21">
        <f>R21/L21</f>
        <v>41318.045188480784</v>
      </c>
      <c r="T21" s="11">
        <f t="shared" si="5"/>
        <v>10.629054613026391</v>
      </c>
      <c r="U21" s="3">
        <f>'[10]Thuiswerk woonplaats geslacht'!$Q$28</f>
        <v>0.33768173259588458</v>
      </c>
      <c r="V21" s="3">
        <v>4.6197181842603643E-2</v>
      </c>
      <c r="W21" s="3">
        <v>3.4500000000000003E-2</v>
      </c>
    </row>
    <row r="22" spans="1:23" x14ac:dyDescent="0.2">
      <c r="A22" t="s">
        <v>32</v>
      </c>
      <c r="B22" t="s">
        <v>2</v>
      </c>
      <c r="C22">
        <v>2015</v>
      </c>
      <c r="D22">
        <v>4930</v>
      </c>
      <c r="E22">
        <v>1480</v>
      </c>
      <c r="F22" s="1">
        <f t="shared" si="0"/>
        <v>6410</v>
      </c>
      <c r="G22" s="9">
        <f t="shared" si="2"/>
        <v>8.7656145499147158</v>
      </c>
      <c r="H22">
        <v>197850.15212981743</v>
      </c>
      <c r="I22">
        <v>168677.70270270269</v>
      </c>
      <c r="J22" s="4">
        <f t="shared" si="7"/>
        <v>191114.54758190329</v>
      </c>
      <c r="K22" s="9">
        <f t="shared" si="3"/>
        <v>12.160628252824965</v>
      </c>
      <c r="L22" s="1">
        <v>352634</v>
      </c>
      <c r="M22" s="9">
        <f t="shared" si="4"/>
        <v>12.773185970842826</v>
      </c>
      <c r="N22" s="1">
        <f>[4]Totaal!$L$515</f>
        <v>15343682686</v>
      </c>
      <c r="O22" s="1"/>
      <c r="P22" s="1"/>
      <c r="Q22">
        <v>1.0090000000000001</v>
      </c>
      <c r="R22">
        <f>N22/Q22</f>
        <v>15206821294.350842</v>
      </c>
      <c r="S22">
        <f>R22/L22</f>
        <v>43123.525509028739</v>
      </c>
      <c r="T22" s="11">
        <f t="shared" si="5"/>
        <v>10.671823962654146</v>
      </c>
      <c r="U22" s="3">
        <f>'[10]Thuiswerk woonplaats geslacht'!$H$28</f>
        <v>0.1643285667990842</v>
      </c>
      <c r="V22" s="2">
        <v>6.0032465424323098E-2</v>
      </c>
      <c r="W22" s="3">
        <v>2.4899999999999999E-2</v>
      </c>
    </row>
    <row r="23" spans="1:23" x14ac:dyDescent="0.2">
      <c r="A23" t="s">
        <v>32</v>
      </c>
      <c r="B23" t="s">
        <v>2</v>
      </c>
      <c r="C23">
        <v>2016</v>
      </c>
      <c r="D23">
        <v>6109</v>
      </c>
      <c r="E23">
        <v>1768</v>
      </c>
      <c r="F23" s="1">
        <f t="shared" si="0"/>
        <v>7877</v>
      </c>
      <c r="G23" s="9">
        <f t="shared" si="2"/>
        <v>8.9717023997033252</v>
      </c>
      <c r="H23">
        <v>203425.11049271567</v>
      </c>
      <c r="I23">
        <v>174791.8552036199</v>
      </c>
      <c r="J23" s="4">
        <f t="shared" si="7"/>
        <v>196998.34962549194</v>
      </c>
      <c r="K23" s="9">
        <f t="shared" si="3"/>
        <v>12.190950630149461</v>
      </c>
      <c r="L23" s="1">
        <f>'[1]2016'!$C$513</f>
        <v>355244</v>
      </c>
      <c r="M23" s="9">
        <f t="shared" si="4"/>
        <v>12.780560156302291</v>
      </c>
      <c r="N23" s="1">
        <f>[5]Totaal!$L$515</f>
        <v>15431103128</v>
      </c>
      <c r="O23" s="1"/>
      <c r="P23" s="1"/>
      <c r="Q23">
        <v>1.0288999999999999</v>
      </c>
      <c r="R23">
        <f>N23/Q23</f>
        <v>14997670451.938965</v>
      </c>
      <c r="S23">
        <f>R23/L23</f>
        <v>42217.941617420605</v>
      </c>
      <c r="T23" s="11">
        <f t="shared" si="5"/>
        <v>10.65060056648147</v>
      </c>
      <c r="U23" s="3">
        <f>'[10]Thuiswerk woonplaats geslacht'!$I$28</f>
        <v>0.17649756787051663</v>
      </c>
      <c r="V23" s="2">
        <v>4.8812781357577897E-2</v>
      </c>
      <c r="W23" s="3">
        <v>2.1100000000000001E-2</v>
      </c>
    </row>
    <row r="24" spans="1:23" x14ac:dyDescent="0.2">
      <c r="A24" t="s">
        <v>32</v>
      </c>
      <c r="B24" t="s">
        <v>2</v>
      </c>
      <c r="C24">
        <v>2017</v>
      </c>
      <c r="D24">
        <v>6402</v>
      </c>
      <c r="E24">
        <v>1872</v>
      </c>
      <c r="F24" s="1">
        <f t="shared" si="0"/>
        <v>8274</v>
      </c>
      <c r="G24" s="9">
        <f t="shared" si="2"/>
        <v>9.0208733470213573</v>
      </c>
      <c r="H24">
        <v>209797.71946266791</v>
      </c>
      <c r="I24">
        <v>176768.16239316241</v>
      </c>
      <c r="J24" s="4">
        <f t="shared" si="7"/>
        <v>202324.75223591976</v>
      </c>
      <c r="K24" s="9">
        <f t="shared" si="3"/>
        <v>12.217629369778548</v>
      </c>
      <c r="L24" s="1">
        <f>'[1]2017'!$C$513</f>
        <v>358676</v>
      </c>
      <c r="M24" s="9">
        <f t="shared" si="4"/>
        <v>12.790174753002015</v>
      </c>
      <c r="N24" s="1">
        <f>[6]Totaal!$L$515</f>
        <v>15946882475</v>
      </c>
      <c r="O24" s="1"/>
      <c r="P24" s="1"/>
      <c r="Q24">
        <v>1.0508</v>
      </c>
      <c r="R24">
        <f>N24/Q24</f>
        <v>15175944494.670727</v>
      </c>
      <c r="S24">
        <f>R24/L24</f>
        <v>42311.0118733083</v>
      </c>
      <c r="T24" s="11">
        <f t="shared" si="5"/>
        <v>10.652802659129113</v>
      </c>
      <c r="U24" s="3">
        <f>'[10]Thuiswerk woonplaats geslacht'!$J$28</f>
        <v>0.17966612373993421</v>
      </c>
      <c r="V24" s="3">
        <v>4.0925452487248951E-2</v>
      </c>
      <c r="W24" s="3">
        <v>2.0899999999999998E-2</v>
      </c>
    </row>
    <row r="25" spans="1:23" x14ac:dyDescent="0.2">
      <c r="A25" t="s">
        <v>32</v>
      </c>
      <c r="B25" t="s">
        <v>2</v>
      </c>
      <c r="C25">
        <v>2018</v>
      </c>
      <c r="D25">
        <v>6628</v>
      </c>
      <c r="E25">
        <v>1918</v>
      </c>
      <c r="F25" s="1">
        <f t="shared" si="0"/>
        <v>8546</v>
      </c>
      <c r="G25" s="9">
        <f t="shared" si="2"/>
        <v>9.0532186162039707</v>
      </c>
      <c r="H25">
        <v>215296.46952323476</v>
      </c>
      <c r="I25">
        <v>186303.44108446297</v>
      </c>
      <c r="J25" s="4">
        <f t="shared" si="7"/>
        <v>208789.49216007488</v>
      </c>
      <c r="K25" s="9">
        <f t="shared" si="3"/>
        <v>12.249081808820424</v>
      </c>
      <c r="L25" s="1">
        <f>'[1]2018'!$C$513</f>
        <v>361838</v>
      </c>
      <c r="M25" s="9">
        <f t="shared" si="4"/>
        <v>12.798951876831563</v>
      </c>
      <c r="N25" s="1">
        <f>[7]Totaal!$L$509</f>
        <v>16425629599</v>
      </c>
      <c r="O25" s="1"/>
      <c r="P25" s="1"/>
      <c r="Q25">
        <v>1.0724</v>
      </c>
      <c r="R25">
        <f>N25/Q25</f>
        <v>15316700483.961208</v>
      </c>
      <c r="S25">
        <f>R25/L25</f>
        <v>42330.270684563831</v>
      </c>
      <c r="T25" s="11">
        <f t="shared" si="5"/>
        <v>10.653257728121593</v>
      </c>
      <c r="U25" s="3">
        <f>'[10]Thuiswerk woonplaats geslacht'!$K$28</f>
        <v>0.16972000535206891</v>
      </c>
      <c r="V25" s="3">
        <v>3.7487919772107449E-2</v>
      </c>
      <c r="W25" s="3">
        <v>1.9199999999999998E-2</v>
      </c>
    </row>
    <row r="26" spans="1:23" x14ac:dyDescent="0.2">
      <c r="A26" t="s">
        <v>32</v>
      </c>
      <c r="B26" t="s">
        <v>2</v>
      </c>
      <c r="C26">
        <v>2019</v>
      </c>
      <c r="D26">
        <v>8432</v>
      </c>
      <c r="E26">
        <v>2373</v>
      </c>
      <c r="F26" s="1">
        <f t="shared" si="0"/>
        <v>10805</v>
      </c>
      <c r="G26" s="9">
        <f t="shared" si="2"/>
        <v>9.2877642689409861</v>
      </c>
      <c r="H26">
        <v>227297.79411764705</v>
      </c>
      <c r="I26">
        <v>189473.55667930888</v>
      </c>
      <c r="J26" s="4">
        <f t="shared" si="7"/>
        <v>218990.8144377603</v>
      </c>
      <c r="K26" s="9">
        <f t="shared" si="3"/>
        <v>12.296785064712424</v>
      </c>
      <c r="L26" s="1">
        <f>'[1]2019'!$C$507</f>
        <v>364927</v>
      </c>
      <c r="M26" s="9">
        <f t="shared" si="4"/>
        <v>12.807452612561962</v>
      </c>
      <c r="N26" s="1">
        <f>[8]Totaal!$L$509</f>
        <v>16837032442</v>
      </c>
      <c r="O26" s="1"/>
      <c r="P26" s="1"/>
      <c r="Q26">
        <v>1.0878000000000001</v>
      </c>
      <c r="R26">
        <f>N26/Q26</f>
        <v>15478058872.954586</v>
      </c>
      <c r="S26">
        <f>R26/L26</f>
        <v>42414.123572535289</v>
      </c>
      <c r="T26" s="11">
        <f t="shared" si="5"/>
        <v>10.655236688879352</v>
      </c>
      <c r="U26" s="3">
        <f>'[10]Thuiswerk woonplaats geslacht'!$L$28</f>
        <v>0.200062578377767</v>
      </c>
      <c r="V26" s="3">
        <v>3.6526700760277406E-2</v>
      </c>
      <c r="W26" s="3">
        <v>1.7899999999999999E-2</v>
      </c>
    </row>
    <row r="27" spans="1:23" x14ac:dyDescent="0.2">
      <c r="A27" t="s">
        <v>32</v>
      </c>
      <c r="B27" t="s">
        <v>2</v>
      </c>
      <c r="C27">
        <v>2020</v>
      </c>
      <c r="D27">
        <v>5872</v>
      </c>
      <c r="E27">
        <v>1822</v>
      </c>
      <c r="F27" s="1">
        <f t="shared" si="0"/>
        <v>7694</v>
      </c>
      <c r="G27" s="9">
        <f t="shared" si="2"/>
        <v>8.94819608331224</v>
      </c>
      <c r="H27">
        <v>233763.11307901907</v>
      </c>
      <c r="I27">
        <v>191599.89023051591</v>
      </c>
      <c r="J27" s="4">
        <f t="shared" si="7"/>
        <v>223778.52872368079</v>
      </c>
      <c r="K27" s="9">
        <f t="shared" si="3"/>
        <v>12.318412130684996</v>
      </c>
      <c r="L27" s="1">
        <f>'[1]2020'!$C$507</f>
        <v>368505</v>
      </c>
      <c r="M27" s="9">
        <f t="shared" si="4"/>
        <v>12.817209559040508</v>
      </c>
      <c r="N27" s="1">
        <f>[9]Totaal!$L$509</f>
        <v>17498352304</v>
      </c>
      <c r="O27" s="1"/>
      <c r="P27" s="1"/>
      <c r="Q27">
        <v>1.0959000000000001</v>
      </c>
      <c r="R27">
        <f>N27/Q27</f>
        <v>15967106765.215803</v>
      </c>
      <c r="S27">
        <f>R27/L27</f>
        <v>43329.416874169423</v>
      </c>
      <c r="T27" s="11">
        <f t="shared" si="5"/>
        <v>10.676587056858247</v>
      </c>
      <c r="U27" s="3">
        <f>'[10]Thuiswerk woonplaats geslacht'!$M$28</f>
        <v>0.28702118154682288</v>
      </c>
      <c r="V27" s="3">
        <v>3.6776636019469983E-2</v>
      </c>
      <c r="W27" s="3">
        <v>1.5800000000000002E-2</v>
      </c>
    </row>
    <row r="28" spans="1:23" x14ac:dyDescent="0.2">
      <c r="A28" t="s">
        <v>32</v>
      </c>
      <c r="B28" t="s">
        <v>2</v>
      </c>
      <c r="C28">
        <v>2021</v>
      </c>
      <c r="D28">
        <v>6947</v>
      </c>
      <c r="E28">
        <v>2350</v>
      </c>
      <c r="F28" s="1">
        <f t="shared" si="0"/>
        <v>9297</v>
      </c>
      <c r="G28" s="9">
        <f t="shared" si="2"/>
        <v>9.1374470464558577</v>
      </c>
      <c r="H28">
        <v>251234.34576076004</v>
      </c>
      <c r="I28">
        <v>205695.95744680852</v>
      </c>
      <c r="J28" s="4">
        <f t="shared" si="7"/>
        <v>239723.62052274926</v>
      </c>
      <c r="K28" s="9">
        <f t="shared" si="3"/>
        <v>12.387241957589847</v>
      </c>
      <c r="L28" s="1">
        <f>'[1]2021'!$C$507</f>
        <v>372289</v>
      </c>
      <c r="M28" s="9">
        <f t="shared" si="4"/>
        <v>12.827425713359313</v>
      </c>
      <c r="N28" s="1">
        <f>[3]Totaal!$L$509</f>
        <v>18279693914</v>
      </c>
      <c r="O28" s="1"/>
      <c r="P28" s="1"/>
      <c r="Q28">
        <v>1.1226</v>
      </c>
      <c r="R28">
        <f>N28/Q28</f>
        <v>16283354635.6672</v>
      </c>
      <c r="S28">
        <f>R28/L28</f>
        <v>43738.479073158756</v>
      </c>
      <c r="T28" s="11">
        <f t="shared" si="5"/>
        <v>10.68598352163623</v>
      </c>
      <c r="U28" s="3">
        <f>'[10]Thuiswerk woonplaats geslacht'!$N$28</f>
        <v>0.37988041902135766</v>
      </c>
      <c r="V28" s="3">
        <v>3.4171560964998814E-2</v>
      </c>
      <c r="W28" s="3">
        <v>1.46E-2</v>
      </c>
    </row>
    <row r="29" spans="1:23" x14ac:dyDescent="0.2">
      <c r="A29" t="s">
        <v>32</v>
      </c>
      <c r="B29" t="s">
        <v>2</v>
      </c>
      <c r="C29">
        <v>2022</v>
      </c>
      <c r="D29">
        <v>8200</v>
      </c>
      <c r="E29">
        <v>2600</v>
      </c>
      <c r="F29" s="1">
        <f t="shared" si="0"/>
        <v>10800</v>
      </c>
      <c r="G29" s="9">
        <f t="shared" si="2"/>
        <v>9.2873014131123117</v>
      </c>
      <c r="H29">
        <v>270414.60365853657</v>
      </c>
      <c r="I29">
        <v>217010.38461538462</v>
      </c>
      <c r="J29" s="4">
        <f t="shared" si="7"/>
        <v>257558.03240740742</v>
      </c>
      <c r="K29" s="9">
        <f t="shared" si="3"/>
        <v>12.459000342266702</v>
      </c>
      <c r="L29" s="1">
        <f>'[1]2022'!$C$507</f>
        <v>376682</v>
      </c>
      <c r="M29" s="9">
        <f t="shared" si="4"/>
        <v>12.839156609156468</v>
      </c>
      <c r="N29" s="1">
        <f>[2]Totaal!$L$509</f>
        <v>19688588545</v>
      </c>
      <c r="O29" s="1">
        <f>N29/P29</f>
        <v>22223.112277089818</v>
      </c>
      <c r="P29" s="1">
        <f>'[11]Bevolking in 2022'!$E$505</f>
        <v>885951</v>
      </c>
      <c r="Q29">
        <v>1.2302999999999999</v>
      </c>
      <c r="R29">
        <f>N29/Q29</f>
        <v>16003079366.821102</v>
      </c>
      <c r="S29">
        <f>R29/L29</f>
        <v>42484.321966064483</v>
      </c>
      <c r="T29" s="11">
        <f t="shared" si="5"/>
        <v>10.65689039193791</v>
      </c>
      <c r="U29" s="3">
        <f>'[10]Thuiswerk woonplaats geslacht'!$O$28</f>
        <v>0.35121427280682699</v>
      </c>
      <c r="V29" s="3">
        <v>3.5970151803999775E-2</v>
      </c>
      <c r="W29" s="3">
        <v>2.1399999999999999E-2</v>
      </c>
    </row>
    <row r="30" spans="1:23" x14ac:dyDescent="0.2">
      <c r="A30" t="s">
        <v>32</v>
      </c>
      <c r="B30" t="s">
        <v>2</v>
      </c>
      <c r="C30">
        <v>2023</v>
      </c>
      <c r="D30">
        <v>6442</v>
      </c>
      <c r="E30">
        <v>2338</v>
      </c>
      <c r="F30" s="1">
        <f t="shared" si="0"/>
        <v>8780</v>
      </c>
      <c r="G30" s="9">
        <f t="shared" si="2"/>
        <v>9.0802316866291619</v>
      </c>
      <c r="H30">
        <v>287014.59174169513</v>
      </c>
      <c r="I30">
        <v>232748.50299401197</v>
      </c>
      <c r="J30" s="4">
        <f t="shared" si="7"/>
        <v>272564.23690205009</v>
      </c>
      <c r="K30" s="9">
        <f t="shared" si="3"/>
        <v>12.515629597055716</v>
      </c>
      <c r="L30" s="1">
        <f>'[1]2023'!$C$507</f>
        <v>381763</v>
      </c>
      <c r="M30" s="9">
        <f t="shared" si="4"/>
        <v>12.85255527620113</v>
      </c>
      <c r="N30" s="7">
        <f>O30*P30</f>
        <v>20188707464.084156</v>
      </c>
      <c r="O30" s="1">
        <f>1.015*O29</f>
        <v>22556.458961246164</v>
      </c>
      <c r="P30" s="1">
        <f>'[11]Bevolking in 2023'!$E$505</f>
        <v>895030</v>
      </c>
      <c r="Q30">
        <v>1.2802</v>
      </c>
      <c r="R30">
        <f>N30/Q30</f>
        <v>15769963649.495514</v>
      </c>
      <c r="S30">
        <f>R30/L30</f>
        <v>41308.255775168138</v>
      </c>
      <c r="T30" s="11">
        <f t="shared" si="5"/>
        <v>10.62881765667607</v>
      </c>
      <c r="U30" s="3">
        <f>'[10]Thuiswerk woonplaats geslacht'!$P$28</f>
        <v>0.33342069753904352</v>
      </c>
      <c r="V30" s="3">
        <v>3.156660604327885E-2</v>
      </c>
      <c r="W30" s="3">
        <v>3.5900000000000001E-2</v>
      </c>
    </row>
    <row r="31" spans="1:23" x14ac:dyDescent="0.2">
      <c r="A31" t="s">
        <v>32</v>
      </c>
      <c r="B31" t="s">
        <v>2</v>
      </c>
      <c r="C31">
        <v>2024</v>
      </c>
      <c r="D31">
        <v>6299</v>
      </c>
      <c r="E31">
        <v>2429</v>
      </c>
      <c r="F31" s="1">
        <f t="shared" si="0"/>
        <v>8728</v>
      </c>
      <c r="G31" s="9">
        <f t="shared" si="2"/>
        <v>9.0742915275129068</v>
      </c>
      <c r="H31">
        <v>296208.44578504522</v>
      </c>
      <c r="I31">
        <v>238291.64265129683</v>
      </c>
      <c r="J31" s="4">
        <f t="shared" si="7"/>
        <v>280090.2153987168</v>
      </c>
      <c r="K31" s="9">
        <f t="shared" si="3"/>
        <v>12.542867028109365</v>
      </c>
      <c r="L31" s="1">
        <f>'[1]2024'!$C$507</f>
        <v>385537</v>
      </c>
      <c r="M31" s="9">
        <f t="shared" si="4"/>
        <v>12.862392446627538</v>
      </c>
      <c r="N31" s="7">
        <f>P31*O31</f>
        <v>20506053834.08075</v>
      </c>
      <c r="O31" s="1">
        <f>1.01*O30</f>
        <v>22782.023550858627</v>
      </c>
      <c r="P31" s="1">
        <f>'[11]Bevolking in 2024'!$E$505</f>
        <v>900098</v>
      </c>
      <c r="Q31">
        <v>1.3204</v>
      </c>
      <c r="R31">
        <f>N31/Q31</f>
        <v>15530183152.136284</v>
      </c>
      <c r="S31">
        <f>R31/L31</f>
        <v>40281.952580780271</v>
      </c>
      <c r="T31" s="11">
        <f t="shared" si="5"/>
        <v>10.60365882085077</v>
      </c>
      <c r="U31" s="3">
        <f>'[10]Thuiswerk woonplaats geslacht'!$Q$28</f>
        <v>0.33768173259588458</v>
      </c>
      <c r="V31" s="3">
        <v>3.8156755998858975E-2</v>
      </c>
      <c r="W31" s="3">
        <v>3.4500000000000003E-2</v>
      </c>
    </row>
    <row r="32" spans="1:23" x14ac:dyDescent="0.2">
      <c r="A32" t="s">
        <v>33</v>
      </c>
      <c r="B32" t="s">
        <v>2</v>
      </c>
      <c r="C32">
        <v>2015</v>
      </c>
      <c r="D32">
        <v>10650</v>
      </c>
      <c r="E32">
        <v>2228</v>
      </c>
      <c r="F32" s="1">
        <f t="shared" si="0"/>
        <v>12878</v>
      </c>
      <c r="G32" s="9">
        <f t="shared" si="2"/>
        <v>9.4632757080981289</v>
      </c>
      <c r="H32">
        <v>213520.18779342723</v>
      </c>
      <c r="I32">
        <v>180648.56373429083</v>
      </c>
      <c r="J32" s="4">
        <f t="shared" si="7"/>
        <v>207833.12626184191</v>
      </c>
      <c r="K32" s="9">
        <f t="shared" si="3"/>
        <v>12.244490759099261</v>
      </c>
      <c r="L32">
        <v>631316</v>
      </c>
      <c r="M32" s="9">
        <f t="shared" si="4"/>
        <v>13.355561808561717</v>
      </c>
      <c r="N32" s="1">
        <f>[4]Totaal!$L$277</f>
        <v>28485427496</v>
      </c>
      <c r="O32" s="1"/>
      <c r="P32" s="1"/>
      <c r="Q32">
        <v>1.0090000000000001</v>
      </c>
      <c r="R32">
        <f>N32/Q32</f>
        <v>28231345387.512386</v>
      </c>
      <c r="S32">
        <f>R32/L32</f>
        <v>44718.247894101187</v>
      </c>
      <c r="T32" s="11">
        <f t="shared" si="5"/>
        <v>10.708136927591436</v>
      </c>
      <c r="U32" s="3">
        <f>'[10]Thuiswerk woonplaats geslacht'!$H$28</f>
        <v>0.1643285667990842</v>
      </c>
      <c r="V32" s="2">
        <v>4.4672672406796669E-2</v>
      </c>
      <c r="W32" s="3">
        <v>2.4899999999999999E-2</v>
      </c>
    </row>
    <row r="33" spans="1:23" x14ac:dyDescent="0.2">
      <c r="A33" t="s">
        <v>33</v>
      </c>
      <c r="B33" t="s">
        <v>2</v>
      </c>
      <c r="C33">
        <v>2016</v>
      </c>
      <c r="D33">
        <v>13914</v>
      </c>
      <c r="E33">
        <v>2670</v>
      </c>
      <c r="F33" s="1">
        <f t="shared" si="0"/>
        <v>16584</v>
      </c>
      <c r="G33" s="9">
        <f t="shared" si="2"/>
        <v>9.7161936541156155</v>
      </c>
      <c r="H33">
        <v>223811.26922524077</v>
      </c>
      <c r="I33">
        <v>186456.92883895131</v>
      </c>
      <c r="J33" s="4">
        <f t="shared" si="7"/>
        <v>217797.27448142788</v>
      </c>
      <c r="K33" s="9">
        <f t="shared" si="3"/>
        <v>12.291319975543322</v>
      </c>
      <c r="L33" s="1">
        <f>'[1]2016'!$C$275</f>
        <v>636040</v>
      </c>
      <c r="M33" s="9">
        <f t="shared" si="4"/>
        <v>13.363016733426333</v>
      </c>
      <c r="N33" s="1">
        <f>[5]Totaal!$L$277</f>
        <v>28972056008</v>
      </c>
      <c r="O33" s="1"/>
      <c r="P33" s="1"/>
      <c r="Q33">
        <v>1.0288999999999999</v>
      </c>
      <c r="R33">
        <f>N33/Q33</f>
        <v>28158281667.800568</v>
      </c>
      <c r="S33">
        <f>R33/L33</f>
        <v>44271.243424628272</v>
      </c>
      <c r="T33" s="11">
        <f t="shared" si="5"/>
        <v>10.698090612628523</v>
      </c>
      <c r="U33" s="3">
        <f>'[10]Thuiswerk woonplaats geslacht'!$I$28</f>
        <v>0.17649756787051663</v>
      </c>
      <c r="V33" s="2">
        <v>4.2183238601088871E-2</v>
      </c>
      <c r="W33" s="3">
        <v>2.1100000000000001E-2</v>
      </c>
    </row>
    <row r="34" spans="1:23" x14ac:dyDescent="0.2">
      <c r="A34" t="s">
        <v>33</v>
      </c>
      <c r="B34" t="s">
        <v>2</v>
      </c>
      <c r="C34">
        <v>2017</v>
      </c>
      <c r="D34">
        <v>14632</v>
      </c>
      <c r="E34">
        <v>2832</v>
      </c>
      <c r="F34" s="1">
        <f t="shared" si="0"/>
        <v>17464</v>
      </c>
      <c r="G34" s="9">
        <f t="shared" si="2"/>
        <v>9.7678968982297807</v>
      </c>
      <c r="H34">
        <v>231521.73318753418</v>
      </c>
      <c r="I34">
        <v>195510.41666666666</v>
      </c>
      <c r="J34" s="4">
        <f t="shared" si="7"/>
        <v>225682.06023820431</v>
      </c>
      <c r="K34" s="9">
        <f t="shared" si="3"/>
        <v>12.326882474658509</v>
      </c>
      <c r="L34" s="1">
        <f>'[1]2017'!$C$275</f>
        <v>641428</v>
      </c>
      <c r="M34" s="9">
        <f t="shared" si="4"/>
        <v>13.371452219794129</v>
      </c>
      <c r="N34" s="1">
        <f>[6]Totaal!$L$277</f>
        <v>29991123283</v>
      </c>
      <c r="O34" s="1"/>
      <c r="P34" s="1"/>
      <c r="Q34">
        <v>1.0508</v>
      </c>
      <c r="R34">
        <f>N34/Q34</f>
        <v>28541228857.061287</v>
      </c>
      <c r="S34">
        <f>R34/L34</f>
        <v>44496.387524494232</v>
      </c>
      <c r="T34" s="11">
        <f t="shared" si="5"/>
        <v>10.703163285634272</v>
      </c>
      <c r="U34" s="3">
        <f>'[10]Thuiswerk woonplaats geslacht'!$J$28</f>
        <v>0.17966612373993421</v>
      </c>
      <c r="V34" s="3">
        <v>3.4313435046659756E-2</v>
      </c>
      <c r="W34" s="3">
        <v>2.0899999999999998E-2</v>
      </c>
    </row>
    <row r="35" spans="1:23" x14ac:dyDescent="0.2">
      <c r="A35" t="s">
        <v>33</v>
      </c>
      <c r="B35" t="s">
        <v>2</v>
      </c>
      <c r="C35">
        <v>2018</v>
      </c>
      <c r="D35">
        <v>15187</v>
      </c>
      <c r="E35">
        <v>3175</v>
      </c>
      <c r="F35" s="1">
        <f t="shared" si="0"/>
        <v>18362</v>
      </c>
      <c r="G35" s="9">
        <f t="shared" si="2"/>
        <v>9.8180385907036456</v>
      </c>
      <c r="H35">
        <v>241526.14077829724</v>
      </c>
      <c r="I35">
        <v>201786.45669291337</v>
      </c>
      <c r="J35" s="4">
        <f t="shared" si="7"/>
        <v>234654.69447772574</v>
      </c>
      <c r="K35" s="9">
        <f t="shared" si="3"/>
        <v>12.365870327320014</v>
      </c>
      <c r="L35" s="1">
        <f>'[1]2018'!$C$275</f>
        <v>646766</v>
      </c>
      <c r="M35" s="9">
        <f t="shared" si="4"/>
        <v>13.379739838822285</v>
      </c>
      <c r="N35" s="1">
        <f>[7]Totaal!$L$276</f>
        <v>30961685969</v>
      </c>
      <c r="O35" s="1"/>
      <c r="P35" s="1"/>
      <c r="Q35">
        <v>1.0724</v>
      </c>
      <c r="R35">
        <f>N35/Q35</f>
        <v>28871396837.933605</v>
      </c>
      <c r="S35">
        <f>R35/L35</f>
        <v>44639.632939785959</v>
      </c>
      <c r="T35" s="11">
        <f t="shared" si="5"/>
        <v>10.70637737434634</v>
      </c>
      <c r="U35" s="3">
        <f>'[10]Thuiswerk woonplaats geslacht'!$K$28</f>
        <v>0.16972000535206891</v>
      </c>
      <c r="V35" s="3">
        <v>2.7078158915034914E-2</v>
      </c>
      <c r="W35" s="3">
        <v>1.9199999999999998E-2</v>
      </c>
    </row>
    <row r="36" spans="1:23" x14ac:dyDescent="0.2">
      <c r="A36" t="s">
        <v>33</v>
      </c>
      <c r="B36" t="s">
        <v>2</v>
      </c>
      <c r="C36">
        <v>2019</v>
      </c>
      <c r="D36">
        <v>18291</v>
      </c>
      <c r="E36">
        <v>3601</v>
      </c>
      <c r="F36" s="1">
        <f t="shared" si="0"/>
        <v>21892</v>
      </c>
      <c r="G36" s="9">
        <f t="shared" si="2"/>
        <v>9.9938765522638082</v>
      </c>
      <c r="H36">
        <v>255911.92389699852</v>
      </c>
      <c r="I36">
        <v>208314.3521244099</v>
      </c>
      <c r="J36" s="4">
        <f t="shared" si="7"/>
        <v>248082.63210305135</v>
      </c>
      <c r="K36" s="9">
        <f t="shared" si="3"/>
        <v>12.421517163614254</v>
      </c>
      <c r="L36" s="1">
        <f>'[1]2019'!$C$274</f>
        <v>652783</v>
      </c>
      <c r="M36" s="9">
        <f t="shared" si="4"/>
        <v>13.389000040626277</v>
      </c>
      <c r="N36" s="1">
        <f>[8]Totaal!$L$276</f>
        <v>31774072769</v>
      </c>
      <c r="O36" s="1"/>
      <c r="P36" s="1"/>
      <c r="Q36">
        <v>1.0878000000000001</v>
      </c>
      <c r="R36">
        <f>N36/Q36</f>
        <v>29209480390.696815</v>
      </c>
      <c r="S36">
        <f>R36/L36</f>
        <v>44746.08007668217</v>
      </c>
      <c r="T36" s="11">
        <f t="shared" si="5"/>
        <v>10.708759123814447</v>
      </c>
      <c r="U36" s="3">
        <f>'[10]Thuiswerk woonplaats geslacht'!$L$28</f>
        <v>0.200062578377767</v>
      </c>
      <c r="V36" s="3">
        <v>2.9104760833813588E-2</v>
      </c>
      <c r="W36" s="3">
        <v>1.7899999999999999E-2</v>
      </c>
    </row>
    <row r="37" spans="1:23" x14ac:dyDescent="0.2">
      <c r="A37" t="s">
        <v>33</v>
      </c>
      <c r="B37" t="s">
        <v>2</v>
      </c>
      <c r="C37">
        <v>2020</v>
      </c>
      <c r="D37">
        <v>13151</v>
      </c>
      <c r="E37">
        <v>3092</v>
      </c>
      <c r="F37" s="1">
        <f t="shared" si="0"/>
        <v>16243</v>
      </c>
      <c r="G37" s="9">
        <f t="shared" si="2"/>
        <v>9.6954173257193954</v>
      </c>
      <c r="H37">
        <v>264262.18766633718</v>
      </c>
      <c r="I37">
        <v>219599.28848641657</v>
      </c>
      <c r="J37" s="4">
        <f t="shared" si="7"/>
        <v>255760.20624268919</v>
      </c>
      <c r="K37" s="9">
        <f t="shared" si="3"/>
        <v>12.451995590124895</v>
      </c>
      <c r="L37" s="1">
        <f>'[1]2020'!$C$274</f>
        <v>658325</v>
      </c>
      <c r="M37" s="9">
        <f t="shared" si="4"/>
        <v>13.397454009341285</v>
      </c>
      <c r="N37" s="1">
        <f>[9]Totaal!$L$276</f>
        <v>32736792840</v>
      </c>
      <c r="O37" s="1"/>
      <c r="P37" s="1"/>
      <c r="Q37">
        <v>1.0959000000000001</v>
      </c>
      <c r="R37">
        <f>N37/Q37</f>
        <v>29872062085.956745</v>
      </c>
      <c r="S37">
        <f>R37/L37</f>
        <v>45375.858559156564</v>
      </c>
      <c r="T37" s="11">
        <f t="shared" si="5"/>
        <v>10.722735492802062</v>
      </c>
      <c r="U37" s="3">
        <f>'[10]Thuiswerk woonplaats geslacht'!$M$28</f>
        <v>0.28702118154682288</v>
      </c>
      <c r="V37" s="3">
        <v>2.7330758726993993E-2</v>
      </c>
      <c r="W37" s="3">
        <v>1.5800000000000002E-2</v>
      </c>
    </row>
    <row r="38" spans="1:23" x14ac:dyDescent="0.2">
      <c r="A38" t="s">
        <v>33</v>
      </c>
      <c r="B38" t="s">
        <v>2</v>
      </c>
      <c r="C38">
        <v>2021</v>
      </c>
      <c r="D38">
        <v>15395</v>
      </c>
      <c r="E38">
        <v>4115</v>
      </c>
      <c r="F38" s="1">
        <f t="shared" si="0"/>
        <v>19510</v>
      </c>
      <c r="G38" s="9">
        <f t="shared" si="2"/>
        <v>9.8786824336171577</v>
      </c>
      <c r="H38">
        <v>280571.41929197789</v>
      </c>
      <c r="I38">
        <v>228964.61725394896</v>
      </c>
      <c r="J38" s="4">
        <f t="shared" si="7"/>
        <v>269686.64274730906</v>
      </c>
      <c r="K38" s="9">
        <f t="shared" si="3"/>
        <v>12.505015981565828</v>
      </c>
      <c r="L38" s="1">
        <f>'[1]2021'!$C$274</f>
        <v>663998</v>
      </c>
      <c r="M38" s="9">
        <f t="shared" si="4"/>
        <v>13.406034416405841</v>
      </c>
      <c r="N38" s="1">
        <f>[3]Totaal!$L$276</f>
        <v>34077862696</v>
      </c>
      <c r="O38" s="1"/>
      <c r="P38" s="1"/>
      <c r="Q38">
        <v>1.1226</v>
      </c>
      <c r="R38">
        <f>N38/Q38</f>
        <v>30356193386.780685</v>
      </c>
      <c r="S38">
        <f>R38/L38</f>
        <v>45717.29641773121</v>
      </c>
      <c r="T38" s="11">
        <f t="shared" si="5"/>
        <v>10.730231982689848</v>
      </c>
      <c r="U38" s="3">
        <f>'[10]Thuiswerk woonplaats geslacht'!$N$28</f>
        <v>0.37988041902135766</v>
      </c>
      <c r="V38" s="3">
        <v>2.7679140981015433E-2</v>
      </c>
      <c r="W38" s="3">
        <v>1.46E-2</v>
      </c>
    </row>
    <row r="39" spans="1:23" x14ac:dyDescent="0.2">
      <c r="A39" t="s">
        <v>33</v>
      </c>
      <c r="B39" t="s">
        <v>2</v>
      </c>
      <c r="C39">
        <v>2022</v>
      </c>
      <c r="D39">
        <v>17564</v>
      </c>
      <c r="E39">
        <v>4437</v>
      </c>
      <c r="F39" s="1">
        <f t="shared" si="0"/>
        <v>22001</v>
      </c>
      <c r="G39" s="9">
        <f t="shared" si="2"/>
        <v>9.9988431858528806</v>
      </c>
      <c r="H39">
        <v>306611.02254611708</v>
      </c>
      <c r="I39">
        <v>242968.33446022088</v>
      </c>
      <c r="J39" s="4">
        <f t="shared" si="7"/>
        <v>293776.0329075951</v>
      </c>
      <c r="K39" s="9">
        <f t="shared" si="3"/>
        <v>12.590572963177904</v>
      </c>
      <c r="L39" s="1">
        <f>'[1]2022'!$C$274</f>
        <v>670130</v>
      </c>
      <c r="M39" s="9">
        <f t="shared" si="4"/>
        <v>13.415227002396538</v>
      </c>
      <c r="N39" s="1">
        <f>[2]Totaal!$L$276</f>
        <v>36891868109</v>
      </c>
      <c r="O39" s="1">
        <f>N39/P39</f>
        <v>23895.786295433863</v>
      </c>
      <c r="P39" s="1">
        <f>'[11]Bevolking in 2022'!$E$272</f>
        <v>1543865</v>
      </c>
      <c r="Q39">
        <v>1.2302999999999999</v>
      </c>
      <c r="R39">
        <f>N39/Q39</f>
        <v>29986075029.667561</v>
      </c>
      <c r="S39">
        <f>R39/L39</f>
        <v>44746.653678640803</v>
      </c>
      <c r="T39" s="11">
        <f t="shared" si="5"/>
        <v>10.708771942776046</v>
      </c>
      <c r="U39" s="3">
        <f>'[10]Thuiswerk woonplaats geslacht'!$O$28</f>
        <v>0.35121427280682699</v>
      </c>
      <c r="V39" s="3">
        <v>1.9972747466074327E-2</v>
      </c>
      <c r="W39" s="3">
        <v>2.1399999999999999E-2</v>
      </c>
    </row>
    <row r="40" spans="1:23" x14ac:dyDescent="0.2">
      <c r="A40" t="s">
        <v>33</v>
      </c>
      <c r="B40" t="s">
        <v>2</v>
      </c>
      <c r="C40">
        <v>2023</v>
      </c>
      <c r="D40">
        <v>13931</v>
      </c>
      <c r="E40">
        <v>4278</v>
      </c>
      <c r="F40" s="1">
        <f t="shared" si="0"/>
        <v>18209</v>
      </c>
      <c r="G40" s="9">
        <f t="shared" si="2"/>
        <v>9.8096712563318427</v>
      </c>
      <c r="H40">
        <v>316861.31648840714</v>
      </c>
      <c r="I40">
        <v>252180.83800841516</v>
      </c>
      <c r="J40" s="4">
        <f t="shared" si="7"/>
        <v>301665.36465484102</v>
      </c>
      <c r="K40" s="9">
        <f t="shared" si="3"/>
        <v>12.617073617943339</v>
      </c>
      <c r="L40" s="1">
        <f>'[1]2023'!$C$274</f>
        <v>678159</v>
      </c>
      <c r="M40" s="9">
        <f t="shared" si="4"/>
        <v>13.42713705270293</v>
      </c>
      <c r="N40" s="7">
        <f>O50*P40</f>
        <v>36454498847.013687</v>
      </c>
      <c r="O40" s="1">
        <f>1.015*O39</f>
        <v>24254.223089865369</v>
      </c>
      <c r="P40" s="1">
        <f>'[11]Bevolking in 2023'!$E$272</f>
        <v>1561316</v>
      </c>
      <c r="Q40">
        <v>1.2802</v>
      </c>
      <c r="R40">
        <f>N40/Q40</f>
        <v>28475627907.368916</v>
      </c>
      <c r="S40">
        <f>R40/L40</f>
        <v>41989.604071270769</v>
      </c>
      <c r="T40" s="11">
        <f t="shared" si="5"/>
        <v>10.64517734451425</v>
      </c>
      <c r="U40" s="3">
        <f>'[10]Thuiswerk woonplaats geslacht'!$P$28</f>
        <v>0.33342069753904352</v>
      </c>
      <c r="V40" s="3">
        <v>2.8669397720094567E-2</v>
      </c>
      <c r="W40" s="3">
        <v>3.5900000000000001E-2</v>
      </c>
    </row>
    <row r="41" spans="1:23" x14ac:dyDescent="0.2">
      <c r="A41" t="s">
        <v>33</v>
      </c>
      <c r="B41" t="s">
        <v>2</v>
      </c>
      <c r="C41">
        <v>2024</v>
      </c>
      <c r="D41">
        <v>14345</v>
      </c>
      <c r="E41">
        <v>4334</v>
      </c>
      <c r="F41" s="1">
        <f t="shared" si="0"/>
        <v>18679</v>
      </c>
      <c r="G41" s="9">
        <f t="shared" si="2"/>
        <v>9.8351551771593027</v>
      </c>
      <c r="H41">
        <v>320719.17044266296</v>
      </c>
      <c r="I41">
        <v>256027.66405168435</v>
      </c>
      <c r="J41" s="4">
        <f t="shared" si="7"/>
        <v>305709.10626907222</v>
      </c>
      <c r="K41" s="9">
        <f t="shared" si="3"/>
        <v>12.630389295688691</v>
      </c>
      <c r="L41" s="1">
        <f>'[1]2024'!$C$274</f>
        <v>684244</v>
      </c>
      <c r="M41" s="9">
        <f t="shared" si="4"/>
        <v>13.436069858139598</v>
      </c>
      <c r="N41" s="7">
        <f>P41*O41</f>
        <v>38508964077.771683</v>
      </c>
      <c r="O41" s="1">
        <f>1.01*O40</f>
        <v>24496.765320764021</v>
      </c>
      <c r="P41" s="1">
        <f>'[11]Bevolking in 2024'!$E$272</f>
        <v>1572002</v>
      </c>
      <c r="Q41">
        <v>1.3204</v>
      </c>
      <c r="R41">
        <f>N41/Q41</f>
        <v>29164619871.07822</v>
      </c>
      <c r="S41">
        <f>R41/L41</f>
        <v>42623.128403140137</v>
      </c>
      <c r="T41" s="11">
        <f t="shared" si="5"/>
        <v>10.660152305191085</v>
      </c>
      <c r="U41" s="3">
        <f>'[10]Thuiswerk woonplaats geslacht'!$Q$28</f>
        <v>0.33768173259588458</v>
      </c>
      <c r="V41" s="3">
        <v>3.3908777414567944E-2</v>
      </c>
      <c r="W41" s="3">
        <v>3.4500000000000003E-2</v>
      </c>
    </row>
    <row r="42" spans="1:23" x14ac:dyDescent="0.2">
      <c r="A42" t="s">
        <v>34</v>
      </c>
      <c r="B42" t="s">
        <v>2</v>
      </c>
      <c r="C42">
        <v>2015</v>
      </c>
      <c r="D42">
        <v>9155</v>
      </c>
      <c r="E42">
        <v>5038</v>
      </c>
      <c r="F42" s="1">
        <f t="shared" si="0"/>
        <v>14193</v>
      </c>
      <c r="G42" s="9">
        <f t="shared" si="2"/>
        <v>9.5605041642992585</v>
      </c>
      <c r="H42">
        <v>219623.70289459312</v>
      </c>
      <c r="I42">
        <v>191028.38427947598</v>
      </c>
      <c r="J42" s="4">
        <f t="shared" si="7"/>
        <v>209473.40238145564</v>
      </c>
      <c r="K42" s="9">
        <f t="shared" si="3"/>
        <v>12.252352052678113</v>
      </c>
      <c r="L42" s="1">
        <f>'[1]2015'!$C$202</f>
        <v>516774</v>
      </c>
      <c r="M42" s="9">
        <f t="shared" si="4"/>
        <v>13.155360920587436</v>
      </c>
      <c r="N42" s="1">
        <f>[4]Totaal!$L$204</f>
        <v>21854364724</v>
      </c>
      <c r="O42" s="1"/>
      <c r="P42" s="1"/>
      <c r="Q42">
        <v>1.0090000000000001</v>
      </c>
      <c r="R42">
        <f>N42/Q42</f>
        <v>21659429855.302277</v>
      </c>
      <c r="S42">
        <f>R42/L42</f>
        <v>41912.770099312809</v>
      </c>
      <c r="T42" s="11">
        <f t="shared" si="5"/>
        <v>10.643345835115491</v>
      </c>
      <c r="U42" s="3">
        <f>'[10]Thuiswerk woonplaats geslacht'!$H$28</f>
        <v>0.1643285667990842</v>
      </c>
      <c r="V42" s="2">
        <v>4.2425898412373132E-2</v>
      </c>
      <c r="W42" s="3">
        <v>2.4899999999999999E-2</v>
      </c>
    </row>
    <row r="43" spans="1:23" x14ac:dyDescent="0.2">
      <c r="A43" t="s">
        <v>34</v>
      </c>
      <c r="B43" t="s">
        <v>2</v>
      </c>
      <c r="C43">
        <v>2016</v>
      </c>
      <c r="D43">
        <v>11189</v>
      </c>
      <c r="E43">
        <v>5992</v>
      </c>
      <c r="F43" s="1">
        <f t="shared" si="0"/>
        <v>17181</v>
      </c>
      <c r="G43" s="9">
        <f t="shared" si="2"/>
        <v>9.7515594010619662</v>
      </c>
      <c r="H43">
        <v>212180.93663419431</v>
      </c>
      <c r="I43">
        <v>176017.69025367155</v>
      </c>
      <c r="J43" s="4">
        <f t="shared" si="7"/>
        <v>199568.73872300796</v>
      </c>
      <c r="K43" s="9">
        <f t="shared" si="3"/>
        <v>12.203914010969157</v>
      </c>
      <c r="L43" s="1">
        <f>'[1]2016'!$C$202</f>
        <v>519596</v>
      </c>
      <c r="M43" s="9">
        <f t="shared" si="4"/>
        <v>13.160806865519543</v>
      </c>
      <c r="N43" s="1">
        <f>[5]Totaal!$L$204</f>
        <v>22084976469</v>
      </c>
      <c r="O43" s="1"/>
      <c r="P43" s="1"/>
      <c r="Q43">
        <v>1.0288999999999999</v>
      </c>
      <c r="R43">
        <f>N43/Q43</f>
        <v>21464648137.817089</v>
      </c>
      <c r="S43">
        <f>R43/L43</f>
        <v>41310.264393523219</v>
      </c>
      <c r="T43" s="11">
        <f t="shared" si="5"/>
        <v>10.62886628060086</v>
      </c>
      <c r="U43" s="3">
        <f>'[10]Thuiswerk woonplaats geslacht'!$I$28</f>
        <v>0.17649756787051663</v>
      </c>
      <c r="V43" s="2">
        <v>3.7410424008831461E-2</v>
      </c>
      <c r="W43" s="3">
        <v>2.1100000000000001E-2</v>
      </c>
    </row>
    <row r="44" spans="1:23" x14ac:dyDescent="0.2">
      <c r="A44" t="s">
        <v>34</v>
      </c>
      <c r="B44" t="s">
        <v>2</v>
      </c>
      <c r="C44">
        <v>2017</v>
      </c>
      <c r="D44">
        <v>11685</v>
      </c>
      <c r="E44">
        <v>6188</v>
      </c>
      <c r="F44" s="1">
        <f t="shared" si="0"/>
        <v>17873</v>
      </c>
      <c r="G44" s="9">
        <f t="shared" si="2"/>
        <v>9.791046473190379</v>
      </c>
      <c r="H44">
        <v>220074.88232777064</v>
      </c>
      <c r="I44">
        <v>182082.01357466064</v>
      </c>
      <c r="J44" s="4">
        <f t="shared" si="7"/>
        <v>206920.97017848151</v>
      </c>
      <c r="K44" s="9">
        <f t="shared" si="3"/>
        <v>12.240092212771071</v>
      </c>
      <c r="L44" s="1">
        <f>'[1]2017'!$C$202</f>
        <v>523188</v>
      </c>
      <c r="M44" s="9">
        <f t="shared" si="4"/>
        <v>13.16769614308228</v>
      </c>
      <c r="N44" s="1">
        <f>[6]Totaal!$L$204</f>
        <v>22849302206</v>
      </c>
      <c r="O44" s="1"/>
      <c r="P44" s="1"/>
      <c r="Q44">
        <v>1.0508</v>
      </c>
      <c r="R44">
        <f>N44/Q44</f>
        <v>21744672826.417969</v>
      </c>
      <c r="S44">
        <f>R44/L44</f>
        <v>41561.872264688733</v>
      </c>
      <c r="T44" s="11">
        <f t="shared" si="5"/>
        <v>10.634938493878167</v>
      </c>
      <c r="U44" s="3">
        <f>'[10]Thuiswerk woonplaats geslacht'!$J$28</f>
        <v>0.17966612373993421</v>
      </c>
      <c r="V44" s="3">
        <v>3.2179590578300159E-2</v>
      </c>
      <c r="W44" s="3">
        <v>2.0899999999999998E-2</v>
      </c>
    </row>
    <row r="45" spans="1:23" x14ac:dyDescent="0.2">
      <c r="A45" t="s">
        <v>34</v>
      </c>
      <c r="B45" t="s">
        <v>2</v>
      </c>
      <c r="C45">
        <v>2018</v>
      </c>
      <c r="D45">
        <v>12018</v>
      </c>
      <c r="E45">
        <v>6389</v>
      </c>
      <c r="F45" s="1">
        <f t="shared" si="0"/>
        <v>18407</v>
      </c>
      <c r="G45" s="9">
        <f t="shared" si="2"/>
        <v>9.8204863060327217</v>
      </c>
      <c r="H45">
        <v>229688.45032451322</v>
      </c>
      <c r="I45">
        <v>184966.19189231491</v>
      </c>
      <c r="J45" s="4">
        <f t="shared" si="7"/>
        <v>214165.52376813168</v>
      </c>
      <c r="K45" s="9">
        <f t="shared" si="3"/>
        <v>12.274504470577948</v>
      </c>
      <c r="L45" s="1">
        <f>'[1]2018'!$C$202</f>
        <v>527631</v>
      </c>
      <c r="M45" s="9">
        <f t="shared" si="4"/>
        <v>13.176152454733007</v>
      </c>
      <c r="N45" s="1">
        <f>[7]Totaal!$L$203</f>
        <v>23587022772</v>
      </c>
      <c r="O45" s="1"/>
      <c r="P45" s="1"/>
      <c r="Q45">
        <v>1.0724</v>
      </c>
      <c r="R45">
        <f>N45/Q45</f>
        <v>21994612804.923534</v>
      </c>
      <c r="S45">
        <f>R45/L45</f>
        <v>41685.596193027959</v>
      </c>
      <c r="T45" s="11">
        <f t="shared" si="5"/>
        <v>10.637910933082077</v>
      </c>
      <c r="U45" s="3">
        <f>'[10]Thuiswerk woonplaats geslacht'!$K$28</f>
        <v>0.16972000535206891</v>
      </c>
      <c r="V45" s="3">
        <v>2.5759001965813703E-2</v>
      </c>
      <c r="W45" s="3">
        <v>1.9199999999999998E-2</v>
      </c>
    </row>
    <row r="46" spans="1:23" x14ac:dyDescent="0.2">
      <c r="A46" t="s">
        <v>34</v>
      </c>
      <c r="B46" t="s">
        <v>2</v>
      </c>
      <c r="C46">
        <v>2019</v>
      </c>
      <c r="D46">
        <v>15021</v>
      </c>
      <c r="E46">
        <v>7305</v>
      </c>
      <c r="F46" s="1">
        <f t="shared" si="0"/>
        <v>22326</v>
      </c>
      <c r="G46" s="9">
        <f t="shared" si="2"/>
        <v>10.013507197574677</v>
      </c>
      <c r="H46">
        <v>236387.79042673591</v>
      </c>
      <c r="I46">
        <v>189991.1704312115</v>
      </c>
      <c r="J46" s="4">
        <f t="shared" si="7"/>
        <v>221206.95601540804</v>
      </c>
      <c r="K46" s="9">
        <f t="shared" si="3"/>
        <v>12.306853994860147</v>
      </c>
      <c r="L46" s="1">
        <f>'[1]2019'!$C$201</f>
        <v>532106</v>
      </c>
      <c r="M46" s="9">
        <f t="shared" si="4"/>
        <v>13.184597996596812</v>
      </c>
      <c r="N46" s="1">
        <f>[8]Totaal!$L$203</f>
        <v>24082511141</v>
      </c>
      <c r="O46" s="1"/>
      <c r="P46" s="1"/>
      <c r="Q46">
        <v>1.0878000000000001</v>
      </c>
      <c r="R46">
        <f>N46/Q46</f>
        <v>22138730594.77845</v>
      </c>
      <c r="S46">
        <f>R46/L46</f>
        <v>41605.865362875913</v>
      </c>
      <c r="T46" s="11">
        <f t="shared" si="5"/>
        <v>10.635996430610493</v>
      </c>
      <c r="U46" s="3">
        <f>'[10]Thuiswerk woonplaats geslacht'!$L$28</f>
        <v>0.200062578377767</v>
      </c>
      <c r="V46" s="3">
        <v>2.5304561415077233E-2</v>
      </c>
      <c r="W46" s="3">
        <v>1.7899999999999999E-2</v>
      </c>
    </row>
    <row r="47" spans="1:23" x14ac:dyDescent="0.2">
      <c r="A47" t="s">
        <v>34</v>
      </c>
      <c r="B47" t="s">
        <v>2</v>
      </c>
      <c r="C47">
        <v>2020</v>
      </c>
      <c r="D47">
        <v>10969</v>
      </c>
      <c r="E47">
        <v>7218</v>
      </c>
      <c r="F47" s="1">
        <f t="shared" si="0"/>
        <v>18187</v>
      </c>
      <c r="G47" s="9">
        <f t="shared" si="2"/>
        <v>9.8084623321270179</v>
      </c>
      <c r="H47">
        <v>246356.55027805635</v>
      </c>
      <c r="I47">
        <v>200545.58049321143</v>
      </c>
      <c r="J47" s="4">
        <f t="shared" si="7"/>
        <v>228175.23505800846</v>
      </c>
      <c r="K47" s="9">
        <f t="shared" si="3"/>
        <v>12.337869187550028</v>
      </c>
      <c r="L47" s="1">
        <f>'[1]2020'!$C$201</f>
        <v>536942</v>
      </c>
      <c r="M47" s="9">
        <f t="shared" si="4"/>
        <v>13.193645360208988</v>
      </c>
      <c r="N47" s="1">
        <f>[9]Totaal!$L$203</f>
        <v>24811125153</v>
      </c>
      <c r="O47" s="1"/>
      <c r="P47" s="1"/>
      <c r="Q47">
        <v>1.0959000000000001</v>
      </c>
      <c r="R47">
        <f>N47/Q47</f>
        <v>22639953602.518475</v>
      </c>
      <c r="S47">
        <f>R47/L47</f>
        <v>42164.616667197712</v>
      </c>
      <c r="T47" s="11">
        <f t="shared" si="5"/>
        <v>10.649336680711581</v>
      </c>
      <c r="U47" s="3">
        <f>'[10]Thuiswerk woonplaats geslacht'!$M$28</f>
        <v>0.28702118154682288</v>
      </c>
      <c r="V47" s="3">
        <v>3.3319625347847819E-2</v>
      </c>
      <c r="W47" s="3">
        <v>1.5800000000000002E-2</v>
      </c>
    </row>
    <row r="48" spans="1:23" x14ac:dyDescent="0.2">
      <c r="A48" t="s">
        <v>34</v>
      </c>
      <c r="B48" t="s">
        <v>2</v>
      </c>
      <c r="C48">
        <v>2021</v>
      </c>
      <c r="D48">
        <v>13009</v>
      </c>
      <c r="E48">
        <v>9273</v>
      </c>
      <c r="F48" s="1">
        <f t="shared" si="0"/>
        <v>22282</v>
      </c>
      <c r="G48" s="9">
        <f t="shared" si="2"/>
        <v>10.011534456619263</v>
      </c>
      <c r="H48">
        <v>256162.77653931893</v>
      </c>
      <c r="I48">
        <v>216935.56562061899</v>
      </c>
      <c r="J48" s="4">
        <f t="shared" si="7"/>
        <v>239837.76411453192</v>
      </c>
      <c r="K48" s="9">
        <f t="shared" si="3"/>
        <v>12.387717990888584</v>
      </c>
      <c r="L48" s="1">
        <f>'[1]2021'!$C$201</f>
        <v>540828</v>
      </c>
      <c r="M48" s="9">
        <f t="shared" si="4"/>
        <v>13.200856577518534</v>
      </c>
      <c r="N48" s="1">
        <f>[3]Totaal!$L$203</f>
        <v>25782754284</v>
      </c>
      <c r="O48" s="1"/>
      <c r="P48" s="1"/>
      <c r="Q48">
        <v>1.1226</v>
      </c>
      <c r="R48">
        <f>N48/Q48</f>
        <v>22967000074.826294</v>
      </c>
      <c r="S48">
        <f>R48/L48</f>
        <v>42466.3665247108</v>
      </c>
      <c r="T48" s="11">
        <f t="shared" si="5"/>
        <v>10.656467665720147</v>
      </c>
      <c r="U48" s="3">
        <f>'[10]Thuiswerk woonplaats geslacht'!$N$28</f>
        <v>0.37988041902135766</v>
      </c>
      <c r="V48" s="3">
        <v>3.6355177698314235E-2</v>
      </c>
      <c r="W48" s="3">
        <v>1.46E-2</v>
      </c>
    </row>
    <row r="49" spans="1:23" x14ac:dyDescent="0.2">
      <c r="A49" t="s">
        <v>34</v>
      </c>
      <c r="B49" t="s">
        <v>2</v>
      </c>
      <c r="C49">
        <v>2022</v>
      </c>
      <c r="D49">
        <v>14217</v>
      </c>
      <c r="E49">
        <v>7877</v>
      </c>
      <c r="F49" s="1">
        <f t="shared" si="0"/>
        <v>22094</v>
      </c>
      <c r="G49" s="9">
        <f t="shared" si="2"/>
        <v>10.00306135743222</v>
      </c>
      <c r="H49">
        <v>274766.82844481961</v>
      </c>
      <c r="I49">
        <v>223768.5667132157</v>
      </c>
      <c r="J49" s="4">
        <f t="shared" si="7"/>
        <v>256584.81940798406</v>
      </c>
      <c r="K49" s="9">
        <f t="shared" si="3"/>
        <v>12.45521456888355</v>
      </c>
      <c r="L49" s="1">
        <f>'[1]2022'!$C$201</f>
        <v>545039</v>
      </c>
      <c r="M49" s="9">
        <f t="shared" si="4"/>
        <v>13.20861263071814</v>
      </c>
      <c r="N49" s="1">
        <f>[2]Totaal!$L$203</f>
        <v>27811507618</v>
      </c>
      <c r="O49" s="1">
        <f>N49/P49</f>
        <v>23003.519089569905</v>
      </c>
      <c r="P49" s="1">
        <f>'[11]Bevolking in 2022'!$E$199</f>
        <v>1209011</v>
      </c>
      <c r="Q49">
        <v>1.2302999999999999</v>
      </c>
      <c r="R49">
        <f>N49/Q49</f>
        <v>22605468274.404617</v>
      </c>
      <c r="S49">
        <f>R49/L49</f>
        <v>41474.955506678634</v>
      </c>
      <c r="T49" s="11">
        <f t="shared" si="5"/>
        <v>10.632845042283595</v>
      </c>
      <c r="U49" s="3">
        <f>'[10]Thuiswerk woonplaats geslacht'!$O$28</f>
        <v>0.35121427280682699</v>
      </c>
      <c r="V49" s="3">
        <v>2.7390614931251944E-2</v>
      </c>
      <c r="W49" s="3">
        <v>2.1399999999999999E-2</v>
      </c>
    </row>
    <row r="50" spans="1:23" x14ac:dyDescent="0.2">
      <c r="A50" t="s">
        <v>34</v>
      </c>
      <c r="B50" t="s">
        <v>2</v>
      </c>
      <c r="C50">
        <v>2023</v>
      </c>
      <c r="D50">
        <v>11214</v>
      </c>
      <c r="E50">
        <v>6842</v>
      </c>
      <c r="F50" s="1">
        <f t="shared" si="0"/>
        <v>18056</v>
      </c>
      <c r="G50" s="9">
        <f t="shared" si="2"/>
        <v>9.8012333184973723</v>
      </c>
      <c r="H50">
        <v>288228.8879971464</v>
      </c>
      <c r="I50">
        <v>237655.65624086524</v>
      </c>
      <c r="J50" s="4">
        <f t="shared" si="7"/>
        <v>269065.06147540984</v>
      </c>
      <c r="K50" s="9">
        <f t="shared" si="3"/>
        <v>12.502708493560394</v>
      </c>
      <c r="L50" s="1">
        <f>'[1]2023'!$C$201</f>
        <v>550076</v>
      </c>
      <c r="M50" s="9">
        <f t="shared" si="4"/>
        <v>13.217811729480607</v>
      </c>
      <c r="N50" s="7">
        <f>O50*P50</f>
        <v>28485864751.483185</v>
      </c>
      <c r="O50" s="1">
        <f>1.015*O49</f>
        <v>23348.571875913451</v>
      </c>
      <c r="P50" s="1">
        <f>'[11]Bevolking in 2023'!$E$199</f>
        <v>1220026</v>
      </c>
      <c r="Q50">
        <v>1.2802</v>
      </c>
      <c r="R50">
        <f>N50/Q50</f>
        <v>22251105101.924061</v>
      </c>
      <c r="S50">
        <f>R50/L50</f>
        <v>40450.965142860368</v>
      </c>
      <c r="T50" s="11">
        <f t="shared" si="5"/>
        <v>10.607845782346867</v>
      </c>
      <c r="U50" s="3">
        <f>'[10]Thuiswerk woonplaats geslacht'!$P$28</f>
        <v>0.33342069753904352</v>
      </c>
      <c r="V50" s="3">
        <v>2.7937340992367634E-2</v>
      </c>
      <c r="W50" s="3">
        <v>3.5900000000000001E-2</v>
      </c>
    </row>
    <row r="51" spans="1:23" x14ac:dyDescent="0.2">
      <c r="A51" t="s">
        <v>34</v>
      </c>
      <c r="B51" t="s">
        <v>2</v>
      </c>
      <c r="C51">
        <v>2024</v>
      </c>
      <c r="D51">
        <v>11357</v>
      </c>
      <c r="E51">
        <v>7023</v>
      </c>
      <c r="F51" s="1">
        <f t="shared" si="0"/>
        <v>18380</v>
      </c>
      <c r="G51" s="9">
        <f t="shared" si="2"/>
        <v>9.8190183959096782</v>
      </c>
      <c r="H51">
        <v>290325.36321211589</v>
      </c>
      <c r="I51">
        <v>243126.19251032322</v>
      </c>
      <c r="J51" s="4">
        <f t="shared" si="7"/>
        <v>272290.55495103373</v>
      </c>
      <c r="K51" s="9">
        <f t="shared" si="3"/>
        <v>12.514624991872367</v>
      </c>
      <c r="L51" s="1">
        <f>'[1]2024'!$C$201</f>
        <v>554068</v>
      </c>
      <c r="M51" s="9">
        <f t="shared" si="4"/>
        <v>13.225042701879342</v>
      </c>
      <c r="N51" s="7">
        <f>P51*O51</f>
        <v>28920445882.666592</v>
      </c>
      <c r="O51" s="1">
        <f>1.01*O50</f>
        <v>23582.057594672584</v>
      </c>
      <c r="P51" s="1">
        <f>'[11]Bevolking in 2024'!$E$199</f>
        <v>1226375</v>
      </c>
      <c r="Q51">
        <v>1.3204</v>
      </c>
      <c r="R51">
        <f>N51/Q51</f>
        <v>21902791489.447586</v>
      </c>
      <c r="S51">
        <f>R51/L51</f>
        <v>39530.872545333041</v>
      </c>
      <c r="T51" s="11">
        <f t="shared" si="5"/>
        <v>10.584837229038095</v>
      </c>
      <c r="U51" s="3">
        <f>'[10]Thuiswerk woonplaats geslacht'!$Q$28</f>
        <v>0.33768173259588458</v>
      </c>
      <c r="V51" s="3">
        <v>2.7101373437320792E-2</v>
      </c>
      <c r="W51" s="3">
        <v>3.4500000000000003E-2</v>
      </c>
    </row>
    <row r="52" spans="1:23" x14ac:dyDescent="0.2">
      <c r="A52" t="s">
        <v>35</v>
      </c>
      <c r="B52" t="s">
        <v>2</v>
      </c>
      <c r="C52">
        <v>2015</v>
      </c>
      <c r="D52">
        <v>7056</v>
      </c>
      <c r="E52">
        <v>1745</v>
      </c>
      <c r="F52" s="1">
        <f t="shared" si="0"/>
        <v>8801</v>
      </c>
      <c r="G52" s="9">
        <f t="shared" si="2"/>
        <v>9.0826206303738122</v>
      </c>
      <c r="H52">
        <v>263396.25850340136</v>
      </c>
      <c r="I52">
        <v>191799.42693409743</v>
      </c>
      <c r="J52" s="4">
        <f t="shared" si="7"/>
        <v>249200.54539256904</v>
      </c>
      <c r="K52" s="9">
        <f t="shared" si="3"/>
        <v>12.426013254466753</v>
      </c>
      <c r="L52">
        <v>459557</v>
      </c>
      <c r="M52" s="9">
        <f t="shared" si="4"/>
        <v>13.038018260962705</v>
      </c>
      <c r="N52" s="1">
        <f>[4]Totaal!$L$87</f>
        <v>23336845976</v>
      </c>
      <c r="O52" s="1"/>
      <c r="P52" s="1"/>
      <c r="Q52">
        <v>1.0090000000000001</v>
      </c>
      <c r="R52">
        <f>N52/Q52</f>
        <v>23128687785.926659</v>
      </c>
      <c r="S52">
        <f>R52/L52</f>
        <v>50328.224324570532</v>
      </c>
      <c r="T52" s="11">
        <f t="shared" si="5"/>
        <v>10.82632131849177</v>
      </c>
      <c r="U52" s="3">
        <f>'[10]Thuiswerk woonplaats geslacht'!$H$28</f>
        <v>0.1643285667990842</v>
      </c>
      <c r="V52" s="2">
        <v>5.127301766253288E-2</v>
      </c>
      <c r="W52" s="3">
        <v>2.4899999999999999E-2</v>
      </c>
    </row>
    <row r="53" spans="1:23" x14ac:dyDescent="0.2">
      <c r="A53" t="s">
        <v>35</v>
      </c>
      <c r="B53" t="s">
        <v>2</v>
      </c>
      <c r="C53">
        <v>2016</v>
      </c>
      <c r="D53">
        <v>9194</v>
      </c>
      <c r="E53">
        <v>2282</v>
      </c>
      <c r="F53" s="1">
        <f t="shared" si="0"/>
        <v>11476</v>
      </c>
      <c r="G53" s="9">
        <f t="shared" si="2"/>
        <v>9.3480131771012562</v>
      </c>
      <c r="H53">
        <v>276060.82292799652</v>
      </c>
      <c r="I53">
        <v>195633.21647677475</v>
      </c>
      <c r="J53" s="4">
        <f t="shared" si="7"/>
        <v>260067.81160683164</v>
      </c>
      <c r="K53" s="9">
        <f t="shared" si="3"/>
        <v>12.468697689864069</v>
      </c>
      <c r="L53" s="1">
        <f>'[1]2016'!$C$105</f>
        <v>462824</v>
      </c>
      <c r="M53" s="9">
        <f t="shared" si="4"/>
        <v>13.045102131211172</v>
      </c>
      <c r="N53" s="1">
        <f>[5]Totaal!$L$87</f>
        <v>23658296966</v>
      </c>
      <c r="O53" s="1"/>
      <c r="P53" s="1"/>
      <c r="Q53">
        <v>1.0288999999999999</v>
      </c>
      <c r="R53">
        <f>N53/Q53</f>
        <v>22993776816.017109</v>
      </c>
      <c r="S53">
        <f>R53/L53</f>
        <v>49681.470312726022</v>
      </c>
      <c r="T53" s="11">
        <f t="shared" si="5"/>
        <v>10.813387311836205</v>
      </c>
      <c r="U53" s="3">
        <f>'[10]Thuiswerk woonplaats geslacht'!$I$28</f>
        <v>0.17649756787051663</v>
      </c>
      <c r="V53" s="2">
        <v>4.824552841084348E-2</v>
      </c>
      <c r="W53" s="3">
        <v>2.1100000000000001E-2</v>
      </c>
    </row>
    <row r="54" spans="1:23" x14ac:dyDescent="0.2">
      <c r="A54" t="s">
        <v>35</v>
      </c>
      <c r="B54" t="s">
        <v>2</v>
      </c>
      <c r="C54">
        <v>2017</v>
      </c>
      <c r="D54">
        <v>9402</v>
      </c>
      <c r="E54">
        <v>2200</v>
      </c>
      <c r="F54" s="1">
        <f t="shared" si="0"/>
        <v>11602</v>
      </c>
      <c r="G54" s="9">
        <f t="shared" si="2"/>
        <v>9.358932776026009</v>
      </c>
      <c r="H54">
        <v>283332.90789193788</v>
      </c>
      <c r="I54">
        <v>197986.36363636365</v>
      </c>
      <c r="J54" s="4">
        <f t="shared" si="7"/>
        <v>267149.28460610239</v>
      </c>
      <c r="K54" s="9">
        <f t="shared" si="3"/>
        <v>12.495562899508862</v>
      </c>
      <c r="L54" s="1">
        <f>'[1]2017'!$C$105</f>
        <v>466688</v>
      </c>
      <c r="M54" s="9">
        <f t="shared" si="4"/>
        <v>13.053416219158226</v>
      </c>
      <c r="N54" s="1">
        <f>[6]Totaal!$L$87</f>
        <v>24433717788</v>
      </c>
      <c r="O54" s="1"/>
      <c r="P54" s="1"/>
      <c r="Q54">
        <v>1.0508</v>
      </c>
      <c r="R54">
        <f>N54/Q54</f>
        <v>23252491233.346024</v>
      </c>
      <c r="S54">
        <f>R54/L54</f>
        <v>49824.489237662041</v>
      </c>
      <c r="T54" s="11">
        <f t="shared" si="5"/>
        <v>10.816261893902753</v>
      </c>
      <c r="U54" s="3">
        <f>'[10]Thuiswerk woonplaats geslacht'!$J$28</f>
        <v>0.17966612373993421</v>
      </c>
      <c r="V54" s="3">
        <v>4.7027782692640477E-2</v>
      </c>
      <c r="W54" s="3">
        <v>2.0899999999999998E-2</v>
      </c>
    </row>
    <row r="55" spans="1:23" x14ac:dyDescent="0.2">
      <c r="A55" t="s">
        <v>35</v>
      </c>
      <c r="B55" t="s">
        <v>2</v>
      </c>
      <c r="C55">
        <v>2018</v>
      </c>
      <c r="D55">
        <v>9889</v>
      </c>
      <c r="E55">
        <v>2443</v>
      </c>
      <c r="F55" s="1">
        <f t="shared" si="0"/>
        <v>12332</v>
      </c>
      <c r="G55" s="9">
        <f t="shared" si="2"/>
        <v>9.4199527890060413</v>
      </c>
      <c r="H55">
        <v>294817.32227727777</v>
      </c>
      <c r="I55">
        <v>205696.68440442078</v>
      </c>
      <c r="J55" s="4">
        <f t="shared" si="7"/>
        <v>277162.3013298735</v>
      </c>
      <c r="K55" s="9">
        <f t="shared" si="3"/>
        <v>12.532358538960827</v>
      </c>
      <c r="L55" s="1">
        <f>'[1]2018'!$C$105</f>
        <v>471182</v>
      </c>
      <c r="M55" s="9">
        <f t="shared" si="4"/>
        <v>13.062999710250304</v>
      </c>
      <c r="N55" s="1">
        <f>[7]Totaal!$L$86</f>
        <v>25173181630</v>
      </c>
      <c r="O55" s="1"/>
      <c r="P55" s="1"/>
      <c r="Q55">
        <v>1.0724</v>
      </c>
      <c r="R55">
        <f>N55/Q55</f>
        <v>23473686712.047745</v>
      </c>
      <c r="S55">
        <f>R55/L55</f>
        <v>49818.72548621922</v>
      </c>
      <c r="T55" s="11">
        <f t="shared" si="5"/>
        <v>10.816146206116782</v>
      </c>
      <c r="U55" s="3">
        <f>'[10]Thuiswerk woonplaats geslacht'!$K$28</f>
        <v>0.16972000535206891</v>
      </c>
      <c r="V55" s="3">
        <v>3.636912368367267E-2</v>
      </c>
      <c r="W55" s="3">
        <v>1.9199999999999998E-2</v>
      </c>
    </row>
    <row r="56" spans="1:23" x14ac:dyDescent="0.2">
      <c r="A56" t="s">
        <v>35</v>
      </c>
      <c r="B56" t="s">
        <v>2</v>
      </c>
      <c r="C56">
        <v>2019</v>
      </c>
      <c r="D56">
        <v>11992</v>
      </c>
      <c r="E56">
        <v>3177</v>
      </c>
      <c r="F56" s="1">
        <f t="shared" si="0"/>
        <v>15169</v>
      </c>
      <c r="G56" s="9">
        <f t="shared" si="2"/>
        <v>9.6270091505916717</v>
      </c>
      <c r="H56">
        <v>308607.15476984659</v>
      </c>
      <c r="I56">
        <v>215215.77746301543</v>
      </c>
      <c r="J56" s="4">
        <f t="shared" si="7"/>
        <v>289047.23613949504</v>
      </c>
      <c r="K56" s="9">
        <f t="shared" si="3"/>
        <v>12.574345400588053</v>
      </c>
      <c r="L56" s="1">
        <f>'[1]2019'!$C$84</f>
        <v>474614</v>
      </c>
      <c r="M56" s="9">
        <f t="shared" si="4"/>
        <v>13.070257121073801</v>
      </c>
      <c r="N56" s="1">
        <f>[8]Totaal!$L$86</f>
        <v>25711992133</v>
      </c>
      <c r="O56" s="1"/>
      <c r="P56" s="1"/>
      <c r="Q56">
        <v>1.0878000000000001</v>
      </c>
      <c r="R56">
        <f>N56/Q56</f>
        <v>23636690690.384258</v>
      </c>
      <c r="S56">
        <f>R56/L56</f>
        <v>49801.924701724471</v>
      </c>
      <c r="T56" s="11">
        <f t="shared" si="5"/>
        <v>10.81580891089491</v>
      </c>
      <c r="U56" s="3">
        <f>'[10]Thuiswerk woonplaats geslacht'!$L$28</f>
        <v>0.200062578377767</v>
      </c>
      <c r="V56" s="3">
        <v>3.6337190132472663E-2</v>
      </c>
      <c r="W56" s="3">
        <v>1.7899999999999999E-2</v>
      </c>
    </row>
    <row r="57" spans="1:23" x14ac:dyDescent="0.2">
      <c r="A57" t="s">
        <v>35</v>
      </c>
      <c r="B57" t="s">
        <v>2</v>
      </c>
      <c r="C57">
        <v>2020</v>
      </c>
      <c r="D57">
        <v>8655</v>
      </c>
      <c r="E57">
        <v>2579</v>
      </c>
      <c r="F57" s="1">
        <f t="shared" si="0"/>
        <v>11234</v>
      </c>
      <c r="G57" s="9">
        <f t="shared" si="2"/>
        <v>9.3267001730923784</v>
      </c>
      <c r="H57">
        <v>325087.46389370307</v>
      </c>
      <c r="I57">
        <v>228190.38386971696</v>
      </c>
      <c r="J57" s="4">
        <f t="shared" si="7"/>
        <v>302842.70963147585</v>
      </c>
      <c r="K57" s="9">
        <f t="shared" si="3"/>
        <v>12.620968839580055</v>
      </c>
      <c r="L57" s="1">
        <f>'[1]2020'!$C$84</f>
        <v>479155</v>
      </c>
      <c r="M57" s="9">
        <f t="shared" si="4"/>
        <v>13.079779414863033</v>
      </c>
      <c r="N57" s="1">
        <f>[9]Totaal!$L$86</f>
        <v>26537702997</v>
      </c>
      <c r="O57" s="1"/>
      <c r="P57" s="1"/>
      <c r="Q57">
        <v>1.0959000000000001</v>
      </c>
      <c r="R57">
        <f>N57/Q57</f>
        <v>24215442099.644127</v>
      </c>
      <c r="S57">
        <f>R57/L57</f>
        <v>50537.805302342931</v>
      </c>
      <c r="T57" s="11">
        <f t="shared" si="5"/>
        <v>10.83047695503576</v>
      </c>
      <c r="U57" s="3">
        <f>'[10]Thuiswerk woonplaats geslacht'!$M$28</f>
        <v>0.28702118154682288</v>
      </c>
      <c r="V57" s="3">
        <v>3.8848682266878362E-2</v>
      </c>
      <c r="W57" s="3">
        <v>1.5800000000000002E-2</v>
      </c>
    </row>
    <row r="58" spans="1:23" x14ac:dyDescent="0.2">
      <c r="A58" t="s">
        <v>35</v>
      </c>
      <c r="B58" t="s">
        <v>2</v>
      </c>
      <c r="C58">
        <v>2021</v>
      </c>
      <c r="D58">
        <v>10148</v>
      </c>
      <c r="E58">
        <v>3117</v>
      </c>
      <c r="F58" s="1">
        <f t="shared" si="0"/>
        <v>13265</v>
      </c>
      <c r="G58" s="9">
        <f t="shared" si="2"/>
        <v>9.4928842665718403</v>
      </c>
      <c r="H58">
        <v>349346.91564840364</v>
      </c>
      <c r="I58">
        <v>241608.91883221045</v>
      </c>
      <c r="J58" s="4">
        <f t="shared" si="7"/>
        <v>324030.7199396909</v>
      </c>
      <c r="K58" s="9">
        <f t="shared" si="3"/>
        <v>12.688593604908519</v>
      </c>
      <c r="L58" s="1">
        <f>'[1]2021'!$C$84</f>
        <v>482350</v>
      </c>
      <c r="M58" s="9">
        <f t="shared" si="4"/>
        <v>13.086425270598699</v>
      </c>
      <c r="N58" s="1">
        <f>[3]Totaal!$L$86</f>
        <v>27607234520</v>
      </c>
      <c r="O58" s="1"/>
      <c r="P58" s="1"/>
      <c r="Q58">
        <v>1.1226</v>
      </c>
      <c r="R58">
        <f>N58/Q58</f>
        <v>24592227436.308567</v>
      </c>
      <c r="S58">
        <f>R58/L58</f>
        <v>50984.197027694761</v>
      </c>
      <c r="T58" s="11">
        <f t="shared" si="5"/>
        <v>10.839271001487187</v>
      </c>
      <c r="U58" s="3">
        <f>'[10]Thuiswerk woonplaats geslacht'!$N$28</f>
        <v>0.37988041902135766</v>
      </c>
      <c r="V58" s="3">
        <v>4.0609565783235213E-2</v>
      </c>
      <c r="W58" s="3">
        <v>1.46E-2</v>
      </c>
    </row>
    <row r="59" spans="1:23" x14ac:dyDescent="0.2">
      <c r="A59" t="s">
        <v>35</v>
      </c>
      <c r="B59" t="s">
        <v>2</v>
      </c>
      <c r="C59">
        <v>2022</v>
      </c>
      <c r="D59">
        <v>11342</v>
      </c>
      <c r="E59">
        <v>3679</v>
      </c>
      <c r="F59" s="1">
        <f t="shared" si="0"/>
        <v>15021</v>
      </c>
      <c r="G59" s="9">
        <f t="shared" si="2"/>
        <v>9.6172045009980547</v>
      </c>
      <c r="H59">
        <v>371899.75312995946</v>
      </c>
      <c r="I59">
        <v>257532.75346561565</v>
      </c>
      <c r="J59" s="4">
        <f t="shared" si="7"/>
        <v>343888.55602156982</v>
      </c>
      <c r="K59" s="9">
        <f t="shared" si="3"/>
        <v>12.748072918813945</v>
      </c>
      <c r="L59" s="1">
        <f>'[1]2022'!$C$84</f>
        <v>487996</v>
      </c>
      <c r="M59" s="9">
        <f t="shared" si="4"/>
        <v>13.09806248808038</v>
      </c>
      <c r="N59" s="1">
        <f>[2]Totaal!$L$86</f>
        <v>29808966587</v>
      </c>
      <c r="O59" s="1">
        <f>N59/P59</f>
        <v>25403.059881203983</v>
      </c>
      <c r="P59" s="1">
        <f>'[11]Bevolking in 2022'!$E$82</f>
        <v>1173440</v>
      </c>
      <c r="Q59">
        <v>1.2302999999999999</v>
      </c>
      <c r="R59">
        <f>N59/Q59</f>
        <v>24229022666.829231</v>
      </c>
      <c r="S59">
        <f>R59/L59</f>
        <v>49650.04357992531</v>
      </c>
      <c r="T59" s="11">
        <f t="shared" si="5"/>
        <v>10.812754547215638</v>
      </c>
      <c r="U59" s="3">
        <f>'[10]Thuiswerk woonplaats geslacht'!$O$28</f>
        <v>0.35121427280682699</v>
      </c>
      <c r="V59" s="3">
        <v>3.6815070129860197E-2</v>
      </c>
      <c r="W59" s="3">
        <v>2.1399999999999999E-2</v>
      </c>
    </row>
    <row r="60" spans="1:23" x14ac:dyDescent="0.2">
      <c r="A60" t="s">
        <v>35</v>
      </c>
      <c r="B60" t="s">
        <v>2</v>
      </c>
      <c r="C60">
        <v>2023</v>
      </c>
      <c r="D60">
        <v>9201</v>
      </c>
      <c r="E60">
        <v>3214</v>
      </c>
      <c r="F60" s="1">
        <f t="shared" si="0"/>
        <v>12415</v>
      </c>
      <c r="G60" s="9">
        <f t="shared" si="2"/>
        <v>9.4266606979422676</v>
      </c>
      <c r="H60">
        <v>385745.32659493532</v>
      </c>
      <c r="I60">
        <v>265728.62476664595</v>
      </c>
      <c r="J60" s="4">
        <f t="shared" si="7"/>
        <v>354675.35642368102</v>
      </c>
      <c r="K60" s="9">
        <f t="shared" si="3"/>
        <v>12.778958161110056</v>
      </c>
      <c r="L60" s="1">
        <f>'[1]2023'!$C$84</f>
        <v>493669</v>
      </c>
      <c r="M60" s="9">
        <f t="shared" si="4"/>
        <v>13.109620531106779</v>
      </c>
      <c r="N60" s="7">
        <f>O60*P60</f>
        <v>30618187283.265423</v>
      </c>
      <c r="O60" s="1">
        <f>1.015*O59</f>
        <v>25784.10577942204</v>
      </c>
      <c r="P60" s="1">
        <f>'[11]Bevolking in 2023'!$E$82</f>
        <v>1187483</v>
      </c>
      <c r="Q60">
        <v>1.2802</v>
      </c>
      <c r="R60">
        <f>N60/Q60</f>
        <v>23916721827.265602</v>
      </c>
      <c r="S60">
        <f>R60/L60</f>
        <v>48446.878024072001</v>
      </c>
      <c r="T60" s="11">
        <f t="shared" si="5"/>
        <v>10.788223178175098</v>
      </c>
      <c r="U60" s="3">
        <f>'[10]Thuiswerk woonplaats geslacht'!$P$28</f>
        <v>0.33342069753904352</v>
      </c>
      <c r="V60" s="3">
        <v>4.2524307188253674E-2</v>
      </c>
      <c r="W60" s="3">
        <v>3.5900000000000001E-2</v>
      </c>
    </row>
    <row r="61" spans="1:23" x14ac:dyDescent="0.2">
      <c r="A61" t="s">
        <v>35</v>
      </c>
      <c r="B61" t="s">
        <v>2</v>
      </c>
      <c r="C61">
        <v>2024</v>
      </c>
      <c r="D61">
        <v>9196</v>
      </c>
      <c r="E61">
        <v>3368</v>
      </c>
      <c r="F61" s="1">
        <f t="shared" si="0"/>
        <v>12564</v>
      </c>
      <c r="G61" s="9">
        <f t="shared" si="2"/>
        <v>9.4385908606585378</v>
      </c>
      <c r="H61">
        <v>388646.63984341017</v>
      </c>
      <c r="I61">
        <v>270347.68408551067</v>
      </c>
      <c r="J61" s="4">
        <f t="shared" si="7"/>
        <v>356934.53517987899</v>
      </c>
      <c r="K61" s="9">
        <f t="shared" si="3"/>
        <v>12.785307669100275</v>
      </c>
      <c r="L61" s="1">
        <f>'[1]2024'!$C$84</f>
        <v>497193</v>
      </c>
      <c r="M61" s="9">
        <f t="shared" si="4"/>
        <v>13.116733559678073</v>
      </c>
      <c r="N61" s="7">
        <f>P61*O61</f>
        <v>31166298842.215813</v>
      </c>
      <c r="O61" s="1">
        <f>1.01*O60</f>
        <v>26041.946837216259</v>
      </c>
      <c r="P61" s="1">
        <f>'[11]Bevolking in 2024'!$E$82</f>
        <v>1196773</v>
      </c>
      <c r="Q61">
        <v>1.3204</v>
      </c>
      <c r="R61">
        <f>N61/Q61</f>
        <v>23603679825.973804</v>
      </c>
      <c r="S61">
        <f>R61/L61</f>
        <v>47473.878003056772</v>
      </c>
      <c r="T61" s="11">
        <f t="shared" si="5"/>
        <v>10.767934901974289</v>
      </c>
      <c r="U61" s="3">
        <f>'[10]Thuiswerk woonplaats geslacht'!$Q$28</f>
        <v>0.33768173259588458</v>
      </c>
      <c r="V61" s="3">
        <v>4.2283341517286188E-2</v>
      </c>
      <c r="W61" s="3">
        <v>3.4500000000000003E-2</v>
      </c>
    </row>
    <row r="62" spans="1:23" x14ac:dyDescent="0.2">
      <c r="A62" t="s">
        <v>36</v>
      </c>
      <c r="B62" t="s">
        <v>4</v>
      </c>
      <c r="C62">
        <v>2015</v>
      </c>
      <c r="D62">
        <v>11293</v>
      </c>
      <c r="E62">
        <v>1246</v>
      </c>
      <c r="F62" s="1">
        <f t="shared" si="0"/>
        <v>12539</v>
      </c>
      <c r="G62" s="9">
        <f t="shared" si="2"/>
        <v>9.4365990661905386</v>
      </c>
      <c r="H62">
        <v>131672.27486053307</v>
      </c>
      <c r="I62">
        <v>119285.71428571429</v>
      </c>
      <c r="J62" s="4">
        <f t="shared" si="7"/>
        <v>130441.42276098572</v>
      </c>
      <c r="K62" s="9">
        <f t="shared" si="3"/>
        <v>11.778679537241699</v>
      </c>
      <c r="L62" s="1">
        <v>579458</v>
      </c>
      <c r="M62" s="9">
        <f t="shared" si="4"/>
        <v>13.269848462862763</v>
      </c>
      <c r="N62" s="1">
        <f>[4]Totaal!$L$349</f>
        <v>20697695120</v>
      </c>
      <c r="O62" s="1"/>
      <c r="P62" s="1"/>
      <c r="Q62">
        <v>1.0090000000000001</v>
      </c>
      <c r="R62">
        <f>N62/Q62</f>
        <v>20513077423.191277</v>
      </c>
      <c r="S62">
        <f>R62/L62</f>
        <v>35400.455983334905</v>
      </c>
      <c r="T62" s="11">
        <f t="shared" si="5"/>
        <v>10.474479979924075</v>
      </c>
      <c r="U62" s="3">
        <f>'[10]Thuiswerk woonplaats geslacht'!$H$31</f>
        <v>0.13699821087840836</v>
      </c>
      <c r="V62" s="2">
        <v>0.13441133604157254</v>
      </c>
      <c r="W62" s="3">
        <v>2.4899999999999999E-2</v>
      </c>
    </row>
    <row r="63" spans="1:23" x14ac:dyDescent="0.2">
      <c r="A63" t="s">
        <v>36</v>
      </c>
      <c r="B63" t="s">
        <v>4</v>
      </c>
      <c r="C63">
        <v>2016</v>
      </c>
      <c r="D63">
        <v>11517</v>
      </c>
      <c r="E63">
        <v>1338</v>
      </c>
      <c r="F63" s="1">
        <f t="shared" si="0"/>
        <v>12855</v>
      </c>
      <c r="G63" s="9">
        <f t="shared" si="2"/>
        <v>9.4614881196999896</v>
      </c>
      <c r="H63">
        <v>130674.74168620301</v>
      </c>
      <c r="I63">
        <v>114730.94170403587</v>
      </c>
      <c r="J63" s="4">
        <f t="shared" si="7"/>
        <v>129015.24698560871</v>
      </c>
      <c r="K63" s="9">
        <f t="shared" si="3"/>
        <v>11.767685870046375</v>
      </c>
      <c r="L63" s="1">
        <f>'[1]2016'!$C$347</f>
        <v>580456</v>
      </c>
      <c r="M63" s="9">
        <f t="shared" si="4"/>
        <v>13.271569280520406</v>
      </c>
      <c r="N63" s="1">
        <f>[5]Totaal!$L$349</f>
        <v>20830297074</v>
      </c>
      <c r="O63" s="1"/>
      <c r="P63" s="1"/>
      <c r="Q63">
        <v>1.0288999999999999</v>
      </c>
      <c r="R63">
        <f>N63/Q63</f>
        <v>20245210490.815437</v>
      </c>
      <c r="S63">
        <f>R63/L63</f>
        <v>34878.113915293216</v>
      </c>
      <c r="T63" s="11">
        <f t="shared" si="5"/>
        <v>10.459614803031453</v>
      </c>
      <c r="U63" s="3">
        <f>'[10]Thuiswerk woonplaats geslacht'!$I$31</f>
        <v>0.13686286520147911</v>
      </c>
      <c r="V63" s="2">
        <v>0.11924012712985353</v>
      </c>
      <c r="W63" s="3">
        <v>2.1100000000000001E-2</v>
      </c>
    </row>
    <row r="64" spans="1:23" x14ac:dyDescent="0.2">
      <c r="A64" t="s">
        <v>36</v>
      </c>
      <c r="B64" t="s">
        <v>4</v>
      </c>
      <c r="C64">
        <v>2017</v>
      </c>
      <c r="D64">
        <v>12157</v>
      </c>
      <c r="E64">
        <v>1352</v>
      </c>
      <c r="F64" s="1">
        <f t="shared" si="0"/>
        <v>13509</v>
      </c>
      <c r="G64" s="9">
        <f t="shared" si="2"/>
        <v>9.5111114089696809</v>
      </c>
      <c r="H64">
        <v>134909.10586493378</v>
      </c>
      <c r="I64">
        <v>119447.48520710059</v>
      </c>
      <c r="J64" s="4">
        <f t="shared" si="7"/>
        <v>133361.68480272411</v>
      </c>
      <c r="K64" s="9">
        <f t="shared" si="3"/>
        <v>11.800820150838605</v>
      </c>
      <c r="L64" s="1">
        <f>'[1]2017'!$C$347</f>
        <v>582943</v>
      </c>
      <c r="M64" s="9">
        <f t="shared" si="4"/>
        <v>13.275844690398442</v>
      </c>
      <c r="N64" s="1">
        <f>[6]Totaal!$L$349</f>
        <v>21496531207</v>
      </c>
      <c r="O64" s="1"/>
      <c r="P64" s="1"/>
      <c r="Q64">
        <v>1.0508</v>
      </c>
      <c r="R64">
        <f>N64/Q64</f>
        <v>20457300349.25771</v>
      </c>
      <c r="S64">
        <f>R64/L64</f>
        <v>35093.140065594249</v>
      </c>
      <c r="T64" s="11">
        <f t="shared" si="5"/>
        <v>10.465760950626466</v>
      </c>
      <c r="U64" s="3">
        <f>'[10]Thuiswerk woonplaats geslacht'!$J$31</f>
        <v>0.14085412023163305</v>
      </c>
      <c r="V64" s="3">
        <v>0.11507457359396121</v>
      </c>
      <c r="W64" s="3">
        <v>2.0899999999999998E-2</v>
      </c>
    </row>
    <row r="65" spans="1:23" x14ac:dyDescent="0.2">
      <c r="A65" t="s">
        <v>36</v>
      </c>
      <c r="B65" t="s">
        <v>4</v>
      </c>
      <c r="C65">
        <v>2018</v>
      </c>
      <c r="D65">
        <v>12816</v>
      </c>
      <c r="E65">
        <v>1486</v>
      </c>
      <c r="F65" s="1">
        <f t="shared" si="0"/>
        <v>14302</v>
      </c>
      <c r="G65" s="9">
        <f t="shared" si="2"/>
        <v>9.5681546666083417</v>
      </c>
      <c r="H65">
        <v>138335.90823970037</v>
      </c>
      <c r="I65">
        <v>121521.53432032301</v>
      </c>
      <c r="J65" s="4">
        <f t="shared" si="7"/>
        <v>136588.86868969374</v>
      </c>
      <c r="K65" s="9">
        <f t="shared" si="3"/>
        <v>11.824730734436052</v>
      </c>
      <c r="L65" s="1">
        <f>'[1]2018'!$C$347</f>
        <v>585632</v>
      </c>
      <c r="M65" s="9">
        <f t="shared" si="4"/>
        <v>13.280446884945009</v>
      </c>
      <c r="N65" s="1">
        <f>[7]Totaal!$L$343</f>
        <v>21991323115</v>
      </c>
      <c r="O65" s="1"/>
      <c r="P65" s="1"/>
      <c r="Q65">
        <v>1.0724</v>
      </c>
      <c r="R65">
        <f>N65/Q65</f>
        <v>20506642218.38866</v>
      </c>
      <c r="S65">
        <f>R65/L65</f>
        <v>35016.25973032324</v>
      </c>
      <c r="T65" s="11">
        <f t="shared" si="5"/>
        <v>10.463567796318754</v>
      </c>
      <c r="U65" s="3">
        <f>'[10]Thuiswerk woonplaats geslacht'!$K$31</f>
        <v>0.14952989541097603</v>
      </c>
      <c r="V65" s="3">
        <v>0.10027071714177876</v>
      </c>
      <c r="W65" s="3">
        <v>1.9199999999999998E-2</v>
      </c>
    </row>
    <row r="66" spans="1:23" x14ac:dyDescent="0.2">
      <c r="A66" t="s">
        <v>36</v>
      </c>
      <c r="B66" t="s">
        <v>4</v>
      </c>
      <c r="C66">
        <v>2019</v>
      </c>
      <c r="D66">
        <v>13214</v>
      </c>
      <c r="E66">
        <v>1603</v>
      </c>
      <c r="F66" s="1">
        <f t="shared" ref="F66:F111" si="8">SUM(D66,E66)</f>
        <v>14817</v>
      </c>
      <c r="G66" s="9">
        <f t="shared" si="2"/>
        <v>9.6035304492087352</v>
      </c>
      <c r="H66">
        <v>145119.98637808385</v>
      </c>
      <c r="I66">
        <v>127126.94946974423</v>
      </c>
      <c r="J66" s="4">
        <f t="shared" si="7"/>
        <v>143173.38192616589</v>
      </c>
      <c r="K66" s="9">
        <f t="shared" si="3"/>
        <v>11.871811635826909</v>
      </c>
      <c r="L66" s="1">
        <f>'[1]2019'!$C$341</f>
        <v>588531</v>
      </c>
      <c r="M66" s="9">
        <f t="shared" si="4"/>
        <v>13.285384880590788</v>
      </c>
      <c r="N66" s="1">
        <f>[8]Totaal!$L$343</f>
        <v>22338402128</v>
      </c>
      <c r="O66" s="1"/>
      <c r="P66" s="1"/>
      <c r="Q66">
        <v>1.0878000000000001</v>
      </c>
      <c r="R66">
        <f>N66/Q66</f>
        <v>20535394491.634491</v>
      </c>
      <c r="S66">
        <f>R66/L66</f>
        <v>34892.630110622027</v>
      </c>
      <c r="T66" s="11">
        <f t="shared" si="5"/>
        <v>10.460030914275238</v>
      </c>
      <c r="U66" s="3">
        <f>'[10]Thuiswerk woonplaats geslacht'!$L$31</f>
        <v>0.14825139535468498</v>
      </c>
      <c r="V66" s="3">
        <v>8.6699695850947833E-2</v>
      </c>
      <c r="W66" s="3">
        <v>1.7899999999999999E-2</v>
      </c>
    </row>
    <row r="67" spans="1:23" x14ac:dyDescent="0.2">
      <c r="A67" t="s">
        <v>36</v>
      </c>
      <c r="B67" t="s">
        <v>4</v>
      </c>
      <c r="C67">
        <v>2020</v>
      </c>
      <c r="D67">
        <v>12135</v>
      </c>
      <c r="E67">
        <v>1527</v>
      </c>
      <c r="F67" s="1">
        <f t="shared" si="8"/>
        <v>13662</v>
      </c>
      <c r="G67" s="9">
        <f t="shared" ref="G67:G111" si="9">LN(F67)</f>
        <v>9.5223735352917949</v>
      </c>
      <c r="H67">
        <v>151560.77461887104</v>
      </c>
      <c r="I67">
        <v>136568.43483955468</v>
      </c>
      <c r="J67" s="4">
        <f t="shared" si="7"/>
        <v>149885.08271116967</v>
      </c>
      <c r="K67" s="9">
        <f t="shared" ref="K67:K111" si="10">LN(J67)</f>
        <v>11.917624164203257</v>
      </c>
      <c r="L67" s="1">
        <f>'[1]2020'!$C$341</f>
        <v>591735</v>
      </c>
      <c r="M67" s="9">
        <f t="shared" ref="M67:M111" si="11">LN(L67)</f>
        <v>13.290814178512491</v>
      </c>
      <c r="N67" s="1">
        <f>[9]Totaal!$L$343</f>
        <v>23039750361</v>
      </c>
      <c r="O67" s="1"/>
      <c r="P67" s="1"/>
      <c r="Q67">
        <v>1.0959000000000001</v>
      </c>
      <c r="R67">
        <f>N67/Q67</f>
        <v>21023588248.015327</v>
      </c>
      <c r="S67">
        <f>R67/L67</f>
        <v>35528.721890737113</v>
      </c>
      <c r="T67" s="11">
        <f t="shared" ref="T67:T111" si="12">LN(S67)</f>
        <v>10.478096715689659</v>
      </c>
      <c r="U67" s="3">
        <f>'[10]Thuiswerk woonplaats geslacht'!$M$31</f>
        <v>0.25092681912757736</v>
      </c>
      <c r="V67" s="3">
        <v>8.4063360667216452E-2</v>
      </c>
      <c r="W67" s="3">
        <v>1.5800000000000002E-2</v>
      </c>
    </row>
    <row r="68" spans="1:23" x14ac:dyDescent="0.2">
      <c r="A68" t="s">
        <v>36</v>
      </c>
      <c r="B68" t="s">
        <v>4</v>
      </c>
      <c r="C68">
        <v>2021</v>
      </c>
      <c r="D68">
        <v>13546</v>
      </c>
      <c r="E68">
        <v>1822</v>
      </c>
      <c r="F68" s="1">
        <f t="shared" si="8"/>
        <v>15368</v>
      </c>
      <c r="G68" s="9">
        <f t="shared" si="9"/>
        <v>9.6400427044483923</v>
      </c>
      <c r="H68">
        <v>159387.78975343273</v>
      </c>
      <c r="I68">
        <v>141243.13940724477</v>
      </c>
      <c r="J68" s="4">
        <f t="shared" si="7"/>
        <v>157236.59552316502</v>
      </c>
      <c r="K68" s="9">
        <f t="shared" si="10"/>
        <v>11.965506927833358</v>
      </c>
      <c r="L68" s="1">
        <f>'[1]2021'!$C$341</f>
        <v>594095</v>
      </c>
      <c r="M68" s="9">
        <f t="shared" si="11"/>
        <v>13.29479451821685</v>
      </c>
      <c r="N68" s="1">
        <f>[3]Totaal!$L$343</f>
        <v>23932412920</v>
      </c>
      <c r="O68" s="1"/>
      <c r="P68" s="1"/>
      <c r="Q68">
        <v>1.1226</v>
      </c>
      <c r="R68">
        <f>N68/Q68</f>
        <v>21318735898.806343</v>
      </c>
      <c r="S68">
        <f>R68/L68</f>
        <v>35884.388690034997</v>
      </c>
      <c r="T68" s="11">
        <f t="shared" si="12"/>
        <v>10.488057624468548</v>
      </c>
      <c r="U68" s="3">
        <f>'[10]Thuiswerk woonplaats geslacht'!$N$31</f>
        <v>0.3400170992701908</v>
      </c>
      <c r="V68" s="3">
        <v>0.10374745409897079</v>
      </c>
      <c r="W68" s="3">
        <v>1.46E-2</v>
      </c>
    </row>
    <row r="69" spans="1:23" x14ac:dyDescent="0.2">
      <c r="A69" t="s">
        <v>36</v>
      </c>
      <c r="B69" t="s">
        <v>4</v>
      </c>
      <c r="C69">
        <v>2022</v>
      </c>
      <c r="D69">
        <v>13168</v>
      </c>
      <c r="E69">
        <v>1790</v>
      </c>
      <c r="F69" s="1">
        <f t="shared" si="8"/>
        <v>14958</v>
      </c>
      <c r="G69" s="9">
        <f t="shared" si="9"/>
        <v>9.6130015527516122</v>
      </c>
      <c r="H69">
        <v>169468.25637910084</v>
      </c>
      <c r="I69">
        <v>145530.72625698324</v>
      </c>
      <c r="J69" s="4">
        <f t="shared" si="7"/>
        <v>166603.69033293222</v>
      </c>
      <c r="K69" s="9">
        <f t="shared" si="10"/>
        <v>12.023373159327489</v>
      </c>
      <c r="L69" s="1">
        <f>'[1]2022'!$C$341</f>
        <v>598143</v>
      </c>
      <c r="M69" s="9">
        <f t="shared" si="11"/>
        <v>13.301585134780426</v>
      </c>
      <c r="N69" s="1">
        <f>[2]Totaal!$L$343</f>
        <v>25846612361</v>
      </c>
      <c r="O69" s="1">
        <f>N69/P69</f>
        <v>19129.669054796479</v>
      </c>
      <c r="P69" s="1">
        <f>'[11]Bevolking in 2022'!$E$339</f>
        <v>1351127</v>
      </c>
      <c r="Q69">
        <v>1.2302999999999999</v>
      </c>
      <c r="R69">
        <f>N69/Q69</f>
        <v>21008381988.945786</v>
      </c>
      <c r="S69">
        <f>R69/L69</f>
        <v>35122.674659647921</v>
      </c>
      <c r="T69" s="11">
        <f t="shared" si="12"/>
        <v>10.466602202584049</v>
      </c>
      <c r="U69" s="3">
        <f>'[10]Thuiswerk woonplaats geslacht'!$O$31</f>
        <v>0.27926105273016438</v>
      </c>
      <c r="V69" s="3">
        <v>0.10599058598253917</v>
      </c>
      <c r="W69" s="3">
        <v>2.1399999999999999E-2</v>
      </c>
    </row>
    <row r="70" spans="1:23" x14ac:dyDescent="0.2">
      <c r="A70" t="s">
        <v>36</v>
      </c>
      <c r="B70" t="s">
        <v>4</v>
      </c>
      <c r="C70">
        <v>2023</v>
      </c>
      <c r="D70">
        <v>11776</v>
      </c>
      <c r="E70">
        <v>2035</v>
      </c>
      <c r="F70" s="1">
        <f t="shared" si="8"/>
        <v>13811</v>
      </c>
      <c r="G70" s="9">
        <f t="shared" si="9"/>
        <v>9.5332206550779279</v>
      </c>
      <c r="H70">
        <v>172344.68410326086</v>
      </c>
      <c r="I70">
        <v>157609.33660933661</v>
      </c>
      <c r="J70" s="4">
        <f t="shared" si="7"/>
        <v>170173.48490333793</v>
      </c>
      <c r="K70" s="9">
        <f t="shared" si="10"/>
        <v>12.044573695108239</v>
      </c>
      <c r="L70" s="1">
        <f>'[1]2023'!$C$341</f>
        <v>601518</v>
      </c>
      <c r="M70" s="9">
        <f t="shared" si="11"/>
        <v>13.307211739136154</v>
      </c>
      <c r="N70" s="7">
        <f>O70*P70</f>
        <v>26346306576.489685</v>
      </c>
      <c r="O70" s="1">
        <f>1.015*O69</f>
        <v>19416.614090618423</v>
      </c>
      <c r="P70" s="1">
        <f>'[11]Bevolking in 2023'!$E$339</f>
        <v>1356895</v>
      </c>
      <c r="Q70">
        <v>1.2802</v>
      </c>
      <c r="R70">
        <f>N70/Q70</f>
        <v>20579836413.442966</v>
      </c>
      <c r="S70">
        <f>R70/L70</f>
        <v>34213.16804059557</v>
      </c>
      <c r="T70" s="11">
        <f t="shared" si="12"/>
        <v>10.440365879372274</v>
      </c>
      <c r="U70" s="3">
        <f>'[10]Thuiswerk woonplaats geslacht'!$P$31</f>
        <v>0.26263819300139862</v>
      </c>
      <c r="V70" s="3">
        <v>9.3160621378739511E-2</v>
      </c>
      <c r="W70" s="3">
        <v>3.5900000000000001E-2</v>
      </c>
    </row>
    <row r="71" spans="1:23" x14ac:dyDescent="0.2">
      <c r="A71" t="s">
        <v>36</v>
      </c>
      <c r="B71" t="s">
        <v>4</v>
      </c>
      <c r="C71">
        <v>2024</v>
      </c>
      <c r="D71">
        <v>12277</v>
      </c>
      <c r="E71">
        <v>1829</v>
      </c>
      <c r="F71" s="1">
        <f t="shared" si="8"/>
        <v>14106</v>
      </c>
      <c r="G71" s="9">
        <f t="shared" si="9"/>
        <v>9.5543555177681245</v>
      </c>
      <c r="H71">
        <v>172162.33607558851</v>
      </c>
      <c r="I71">
        <v>152217.60524876983</v>
      </c>
      <c r="J71" s="4">
        <f t="shared" si="7"/>
        <v>169576.27959733448</v>
      </c>
      <c r="K71" s="9">
        <f t="shared" si="10"/>
        <v>12.041058131693724</v>
      </c>
      <c r="L71" s="1">
        <f>'[1]2024'!$C$341</f>
        <v>604437</v>
      </c>
      <c r="M71" s="9">
        <f t="shared" si="11"/>
        <v>13.312052725243591</v>
      </c>
      <c r="N71" s="7">
        <f>P71*O71</f>
        <v>26672112312.6106</v>
      </c>
      <c r="O71" s="1">
        <f>1.01*O70</f>
        <v>19610.780231524608</v>
      </c>
      <c r="P71" s="1">
        <f>'[11]Bevolking in 2024'!$E$339</f>
        <v>1360074</v>
      </c>
      <c r="Q71">
        <v>1.3204</v>
      </c>
      <c r="R71">
        <f>N71/Q71</f>
        <v>20200024471.834747</v>
      </c>
      <c r="S71">
        <f>R71/L71</f>
        <v>33419.569734868557</v>
      </c>
      <c r="T71" s="11">
        <f t="shared" si="12"/>
        <v>10.416896927586214</v>
      </c>
      <c r="U71" s="3">
        <f>'[10]Thuiswerk woonplaats geslacht'!$Q$31</f>
        <v>0.27681853081403529</v>
      </c>
      <c r="V71" s="3">
        <v>8.7535305243438916E-2</v>
      </c>
      <c r="W71" s="3">
        <v>3.4500000000000003E-2</v>
      </c>
    </row>
    <row r="72" spans="1:23" x14ac:dyDescent="0.2">
      <c r="A72" t="s">
        <v>37</v>
      </c>
      <c r="B72" t="s">
        <v>4</v>
      </c>
      <c r="C72">
        <v>2015</v>
      </c>
      <c r="D72">
        <v>7936</v>
      </c>
      <c r="E72">
        <v>1665</v>
      </c>
      <c r="F72" s="1">
        <f t="shared" si="8"/>
        <v>9601</v>
      </c>
      <c r="G72" s="9">
        <f t="shared" si="9"/>
        <v>9.1696225386976238</v>
      </c>
      <c r="H72">
        <v>147897.55544354839</v>
      </c>
      <c r="I72">
        <v>125920.42042042041</v>
      </c>
      <c r="J72" s="4">
        <f t="shared" si="7"/>
        <v>144086.29309446932</v>
      </c>
      <c r="K72" s="9">
        <f t="shared" si="10"/>
        <v>11.878167656675483</v>
      </c>
      <c r="L72" s="1">
        <v>487447</v>
      </c>
      <c r="M72" s="9">
        <f t="shared" si="11"/>
        <v>13.096936845561096</v>
      </c>
      <c r="N72" s="1">
        <f>[4]Totaal!$L$426</f>
        <v>18099222806</v>
      </c>
      <c r="O72" s="1"/>
      <c r="P72" s="1"/>
      <c r="Q72">
        <v>1.0090000000000001</v>
      </c>
      <c r="R72">
        <f>N72/Q72</f>
        <v>17937782761.149651</v>
      </c>
      <c r="S72">
        <f>R72/L72</f>
        <v>36799.452578741177</v>
      </c>
      <c r="T72" s="11">
        <f t="shared" si="12"/>
        <v>10.513238248468694</v>
      </c>
      <c r="U72" s="3">
        <f>'[10]Thuiswerk woonplaats geslacht'!$H$31</f>
        <v>0.13699821087840836</v>
      </c>
      <c r="V72" s="2">
        <v>0.1302988604318939</v>
      </c>
      <c r="W72" s="3">
        <v>2.4899999999999999E-2</v>
      </c>
    </row>
    <row r="73" spans="1:23" x14ac:dyDescent="0.2">
      <c r="A73" t="s">
        <v>37</v>
      </c>
      <c r="B73" t="s">
        <v>4</v>
      </c>
      <c r="C73">
        <v>2016</v>
      </c>
      <c r="D73">
        <v>8258</v>
      </c>
      <c r="E73">
        <v>1720</v>
      </c>
      <c r="F73" s="1">
        <f t="shared" si="8"/>
        <v>9978</v>
      </c>
      <c r="G73" s="9">
        <f t="shared" si="9"/>
        <v>9.2081379484209833</v>
      </c>
      <c r="H73">
        <v>151797.50544926131</v>
      </c>
      <c r="I73">
        <v>129817.73255813954</v>
      </c>
      <c r="J73" s="4">
        <f t="shared" si="7"/>
        <v>148008.64902786131</v>
      </c>
      <c r="K73" s="9">
        <f t="shared" si="10"/>
        <v>11.905025990416179</v>
      </c>
      <c r="L73" s="1">
        <f>'[1]2016'!$C$424</f>
        <v>488982</v>
      </c>
      <c r="M73" s="9">
        <f t="shared" si="11"/>
        <v>13.100080957963561</v>
      </c>
      <c r="N73" s="1">
        <f>[5]Totaal!$L$426</f>
        <v>18256610990</v>
      </c>
      <c r="O73" s="1"/>
      <c r="P73" s="1"/>
      <c r="Q73">
        <v>1.0288999999999999</v>
      </c>
      <c r="R73">
        <f>N73/Q73</f>
        <v>17743814743.901257</v>
      </c>
      <c r="S73">
        <f>R73/L73</f>
        <v>36287.255448873897</v>
      </c>
      <c r="T73" s="11">
        <f t="shared" si="12"/>
        <v>10.49922186904387</v>
      </c>
      <c r="U73" s="3">
        <f>'[10]Thuiswerk woonplaats geslacht'!$I$31</f>
        <v>0.13686286520147911</v>
      </c>
      <c r="V73" s="2">
        <v>0.11174459142375009</v>
      </c>
      <c r="W73" s="3">
        <v>2.1100000000000001E-2</v>
      </c>
    </row>
    <row r="74" spans="1:23" x14ac:dyDescent="0.2">
      <c r="A74" t="s">
        <v>37</v>
      </c>
      <c r="B74" t="s">
        <v>4</v>
      </c>
      <c r="C74">
        <v>2017</v>
      </c>
      <c r="D74">
        <v>8268</v>
      </c>
      <c r="E74">
        <v>1733</v>
      </c>
      <c r="F74" s="1">
        <f t="shared" si="8"/>
        <v>10001</v>
      </c>
      <c r="G74" s="9">
        <f t="shared" si="9"/>
        <v>9.2104403669765169</v>
      </c>
      <c r="H74">
        <v>156770.44025157232</v>
      </c>
      <c r="I74">
        <v>136997.11482977495</v>
      </c>
      <c r="J74" s="4">
        <f t="shared" si="7"/>
        <v>153344.06559344067</v>
      </c>
      <c r="K74" s="9">
        <f t="shared" si="10"/>
        <v>11.940439470348473</v>
      </c>
      <c r="L74" s="1">
        <f>'[1]2017'!$C$424</f>
        <v>491134</v>
      </c>
      <c r="M74" s="9">
        <f t="shared" si="11"/>
        <v>13.104472281966462</v>
      </c>
      <c r="N74" s="1">
        <f>[6]Totaal!$L$426</f>
        <v>18803467597</v>
      </c>
      <c r="O74" s="1"/>
      <c r="P74" s="1"/>
      <c r="Q74">
        <v>1.0508</v>
      </c>
      <c r="R74">
        <f>N74/Q74</f>
        <v>17894430526.265701</v>
      </c>
      <c r="S74">
        <f>R74/L74</f>
        <v>36434.925145206202</v>
      </c>
      <c r="T74" s="11">
        <f t="shared" si="12"/>
        <v>10.503283075627349</v>
      </c>
      <c r="U74" s="3">
        <f>'[10]Thuiswerk woonplaats geslacht'!$J$31</f>
        <v>0.14085412023163305</v>
      </c>
      <c r="V74" s="3">
        <v>0.1061675408956583</v>
      </c>
      <c r="W74" s="3">
        <v>2.0899999999999998E-2</v>
      </c>
    </row>
    <row r="75" spans="1:23" x14ac:dyDescent="0.2">
      <c r="A75" t="s">
        <v>37</v>
      </c>
      <c r="B75" t="s">
        <v>4</v>
      </c>
      <c r="C75">
        <v>2018</v>
      </c>
      <c r="D75">
        <v>9317</v>
      </c>
      <c r="E75">
        <v>1963</v>
      </c>
      <c r="F75" s="1">
        <f t="shared" si="8"/>
        <v>11280</v>
      </c>
      <c r="G75" s="9">
        <f t="shared" si="9"/>
        <v>9.3307865250520496</v>
      </c>
      <c r="H75">
        <v>162694.5368680906</v>
      </c>
      <c r="I75">
        <v>137090.9322465614</v>
      </c>
      <c r="J75" s="4">
        <f t="shared" si="7"/>
        <v>158238.87411347518</v>
      </c>
      <c r="K75" s="9">
        <f t="shared" si="10"/>
        <v>11.971861031774827</v>
      </c>
      <c r="L75" s="1">
        <f>'[1]2018'!$C$424</f>
        <v>492535</v>
      </c>
      <c r="M75" s="9">
        <f t="shared" si="11"/>
        <v>13.107320803059061</v>
      </c>
      <c r="N75" s="1">
        <f>[7]Totaal!$L$420</f>
        <v>19263040907</v>
      </c>
      <c r="O75" s="1"/>
      <c r="P75" s="1"/>
      <c r="Q75">
        <v>1.0724</v>
      </c>
      <c r="R75">
        <f>N75/Q75</f>
        <v>17962552132.599777</v>
      </c>
      <c r="S75">
        <f>R75/L75</f>
        <v>36469.59532337758</v>
      </c>
      <c r="T75" s="11">
        <f t="shared" si="12"/>
        <v>10.504234187590288</v>
      </c>
      <c r="U75" s="3">
        <f>'[10]Thuiswerk woonplaats geslacht'!$K$31</f>
        <v>0.14952989541097603</v>
      </c>
      <c r="V75" s="3">
        <v>8.2482951314416714E-2</v>
      </c>
      <c r="W75" s="3">
        <v>1.9199999999999998E-2</v>
      </c>
    </row>
    <row r="76" spans="1:23" x14ac:dyDescent="0.2">
      <c r="A76" t="s">
        <v>37</v>
      </c>
      <c r="B76" t="s">
        <v>4</v>
      </c>
      <c r="C76">
        <v>2019</v>
      </c>
      <c r="D76">
        <v>9066</v>
      </c>
      <c r="E76">
        <v>2145</v>
      </c>
      <c r="F76" s="1">
        <f t="shared" si="8"/>
        <v>11211</v>
      </c>
      <c r="G76" s="9">
        <f t="shared" si="9"/>
        <v>9.3246507181535936</v>
      </c>
      <c r="H76">
        <v>168615.92764173835</v>
      </c>
      <c r="I76">
        <v>140369.69696969696</v>
      </c>
      <c r="J76" s="4">
        <f t="shared" ref="J76:J111" si="13">(I76*E76+H76*D76)/F76</f>
        <v>163211.57791454822</v>
      </c>
      <c r="K76" s="9">
        <f t="shared" si="10"/>
        <v>12.002802662099651</v>
      </c>
      <c r="L76" s="1">
        <f>'[1]2019'!$C$418</f>
        <v>494153</v>
      </c>
      <c r="M76" s="9">
        <f t="shared" si="11"/>
        <v>13.110600464816965</v>
      </c>
      <c r="N76" s="1">
        <f>[8]Totaal!$L$420</f>
        <v>19665302544</v>
      </c>
      <c r="O76" s="1"/>
      <c r="P76" s="1"/>
      <c r="Q76">
        <v>1.0878000000000001</v>
      </c>
      <c r="R76">
        <f>N76/Q76</f>
        <v>18078049773.855488</v>
      </c>
      <c r="S76">
        <f>R76/L76</f>
        <v>36583.911812445716</v>
      </c>
      <c r="T76" s="11">
        <f t="shared" si="12"/>
        <v>10.507363854785174</v>
      </c>
      <c r="U76" s="3">
        <f>'[10]Thuiswerk woonplaats geslacht'!$L$31</f>
        <v>0.14825139535468498</v>
      </c>
      <c r="V76" s="3">
        <v>6.7483070507672244E-2</v>
      </c>
      <c r="W76" s="3">
        <v>1.7899999999999999E-2</v>
      </c>
    </row>
    <row r="77" spans="1:23" x14ac:dyDescent="0.2">
      <c r="A77" t="s">
        <v>37</v>
      </c>
      <c r="B77" t="s">
        <v>4</v>
      </c>
      <c r="C77">
        <v>2020</v>
      </c>
      <c r="D77">
        <v>8594</v>
      </c>
      <c r="E77">
        <v>2028</v>
      </c>
      <c r="F77" s="1">
        <f t="shared" si="8"/>
        <v>10622</v>
      </c>
      <c r="G77" s="9">
        <f t="shared" si="9"/>
        <v>9.2706826009823438</v>
      </c>
      <c r="H77">
        <v>177902.02466837328</v>
      </c>
      <c r="I77">
        <v>148462.77120315583</v>
      </c>
      <c r="J77" s="4">
        <f t="shared" si="13"/>
        <v>172281.35002824327</v>
      </c>
      <c r="K77" s="9">
        <f t="shared" si="10"/>
        <v>12.056884175382081</v>
      </c>
      <c r="L77" s="1">
        <f>'[1]2020'!$C$418</f>
        <v>496155</v>
      </c>
      <c r="M77" s="9">
        <f t="shared" si="11"/>
        <v>13.114643656889109</v>
      </c>
      <c r="N77" s="1">
        <f>[9]Totaal!$L$420</f>
        <v>20221364502</v>
      </c>
      <c r="O77" s="1"/>
      <c r="P77" s="1"/>
      <c r="Q77">
        <v>1.0959000000000001</v>
      </c>
      <c r="R77">
        <f>N77/Q77</f>
        <v>18451833654.530521</v>
      </c>
      <c r="S77">
        <f>R77/L77</f>
        <v>37189.655761869821</v>
      </c>
      <c r="T77" s="11">
        <f t="shared" si="12"/>
        <v>10.523785930674874</v>
      </c>
      <c r="U77" s="3">
        <f>'[10]Thuiswerk woonplaats geslacht'!$M$31</f>
        <v>0.25092681912757736</v>
      </c>
      <c r="V77" s="3">
        <v>7.9048021936352145E-2</v>
      </c>
      <c r="W77" s="3">
        <v>1.5800000000000002E-2</v>
      </c>
    </row>
    <row r="78" spans="1:23" x14ac:dyDescent="0.2">
      <c r="A78" t="s">
        <v>37</v>
      </c>
      <c r="B78" t="s">
        <v>4</v>
      </c>
      <c r="C78">
        <v>2021</v>
      </c>
      <c r="D78">
        <v>9238</v>
      </c>
      <c r="E78">
        <v>2262</v>
      </c>
      <c r="F78" s="1">
        <f t="shared" si="8"/>
        <v>11500</v>
      </c>
      <c r="G78" s="9">
        <f t="shared" si="9"/>
        <v>9.3501023143513411</v>
      </c>
      <c r="H78">
        <v>188715.46871617233</v>
      </c>
      <c r="I78">
        <v>159659.59328028295</v>
      </c>
      <c r="J78" s="4">
        <f t="shared" si="13"/>
        <v>183000.30434782608</v>
      </c>
      <c r="K78" s="9">
        <f t="shared" si="10"/>
        <v>12.117243094925049</v>
      </c>
      <c r="L78" s="1">
        <f>'[1]2021'!$C$418</f>
        <v>498475</v>
      </c>
      <c r="M78" s="9">
        <f t="shared" si="11"/>
        <v>13.1193087166751</v>
      </c>
      <c r="N78" s="1">
        <f>[3]Totaal!$L$420</f>
        <v>21004755356</v>
      </c>
      <c r="O78" s="1"/>
      <c r="P78" s="1"/>
      <c r="Q78">
        <v>1.1226</v>
      </c>
      <c r="R78">
        <f>N78/Q78</f>
        <v>18710810044.539463</v>
      </c>
      <c r="S78">
        <f>R78/L78</f>
        <v>37536.105209969333</v>
      </c>
      <c r="T78" s="11">
        <f t="shared" si="12"/>
        <v>10.533058554357664</v>
      </c>
      <c r="U78" s="3">
        <f>'[10]Thuiswerk woonplaats geslacht'!$N$31</f>
        <v>0.3400170992701908</v>
      </c>
      <c r="V78" s="3">
        <v>9.4829422357428847E-2</v>
      </c>
      <c r="W78" s="3">
        <v>1.46E-2</v>
      </c>
    </row>
    <row r="79" spans="1:23" x14ac:dyDescent="0.2">
      <c r="A79" t="s">
        <v>37</v>
      </c>
      <c r="B79" t="s">
        <v>4</v>
      </c>
      <c r="C79">
        <v>2022</v>
      </c>
      <c r="D79">
        <v>9159</v>
      </c>
      <c r="E79">
        <v>2616</v>
      </c>
      <c r="F79" s="1">
        <f t="shared" si="8"/>
        <v>11775</v>
      </c>
      <c r="G79" s="9">
        <f t="shared" si="9"/>
        <v>9.3737339188846178</v>
      </c>
      <c r="H79">
        <v>202797.57615460202</v>
      </c>
      <c r="I79">
        <v>170279.0519877676</v>
      </c>
      <c r="J79" s="4">
        <f t="shared" si="13"/>
        <v>195573.07855626327</v>
      </c>
      <c r="K79" s="9">
        <f t="shared" si="10"/>
        <v>12.183689391917333</v>
      </c>
      <c r="L79" s="1">
        <f>'[1]2022'!$C$418</f>
        <v>500219</v>
      </c>
      <c r="M79" s="9">
        <f t="shared" si="11"/>
        <v>13.122801281510329</v>
      </c>
      <c r="N79" s="1">
        <f>[2]Totaal!$L$420</f>
        <v>22638837016</v>
      </c>
      <c r="O79" s="1">
        <f>N79/P79</f>
        <v>20377.19276788519</v>
      </c>
      <c r="P79" s="1">
        <f>'[11]Bevolking in 2022'!$E$416</f>
        <v>1110989</v>
      </c>
      <c r="Q79">
        <v>1.2302999999999999</v>
      </c>
      <c r="R79">
        <f>N79/Q79</f>
        <v>18401070483.621883</v>
      </c>
      <c r="S79">
        <f>R79/L79</f>
        <v>36786.028686679005</v>
      </c>
      <c r="T79" s="11">
        <f t="shared" si="12"/>
        <v>10.512873396816433</v>
      </c>
      <c r="U79" s="3">
        <f>'[10]Thuiswerk woonplaats geslacht'!$O$31</f>
        <v>0.27926105273016438</v>
      </c>
      <c r="V79" s="3">
        <v>8.4293594550558487E-2</v>
      </c>
      <c r="W79" s="3">
        <v>2.1399999999999999E-2</v>
      </c>
    </row>
    <row r="80" spans="1:23" x14ac:dyDescent="0.2">
      <c r="A80" t="s">
        <v>37</v>
      </c>
      <c r="B80" t="s">
        <v>4</v>
      </c>
      <c r="C80">
        <v>2023</v>
      </c>
      <c r="D80">
        <v>8088</v>
      </c>
      <c r="E80">
        <v>2454</v>
      </c>
      <c r="F80" s="1">
        <f t="shared" si="8"/>
        <v>10542</v>
      </c>
      <c r="G80" s="9">
        <f t="shared" si="9"/>
        <v>9.2631225574151514</v>
      </c>
      <c r="H80">
        <v>206858.803165183</v>
      </c>
      <c r="I80">
        <v>169157.29421352892</v>
      </c>
      <c r="J80" s="4">
        <f t="shared" si="13"/>
        <v>198082.52703471828</v>
      </c>
      <c r="K80" s="9">
        <f t="shared" si="10"/>
        <v>12.196439026043993</v>
      </c>
      <c r="L80" s="1">
        <f>'[1]2023'!$C$418</f>
        <v>501874</v>
      </c>
      <c r="M80" s="9">
        <f t="shared" si="11"/>
        <v>13.126104371153158</v>
      </c>
      <c r="N80" s="7">
        <f>O80*P80</f>
        <v>23072092201.876434</v>
      </c>
      <c r="O80" s="1">
        <f>1.015*O79</f>
        <v>20682.850659403466</v>
      </c>
      <c r="P80" s="1">
        <f>'[11]Bevolking in 2023'!$E$416</f>
        <v>1115518</v>
      </c>
      <c r="Q80">
        <v>1.2802</v>
      </c>
      <c r="R80">
        <f>N80/Q80</f>
        <v>18022256055.207336</v>
      </c>
      <c r="S80">
        <f>R80/L80</f>
        <v>35909.921723793894</v>
      </c>
      <c r="T80" s="11">
        <f t="shared" si="12"/>
        <v>10.488768907429224</v>
      </c>
      <c r="U80" s="3">
        <f>'[10]Thuiswerk woonplaats geslacht'!$P$31</f>
        <v>0.26263819300139862</v>
      </c>
      <c r="V80" s="3">
        <v>9.2114060788882693E-2</v>
      </c>
      <c r="W80" s="3">
        <v>3.5900000000000001E-2</v>
      </c>
    </row>
    <row r="81" spans="1:23" x14ac:dyDescent="0.2">
      <c r="A81" t="s">
        <v>37</v>
      </c>
      <c r="B81" t="s">
        <v>4</v>
      </c>
      <c r="C81">
        <v>2024</v>
      </c>
      <c r="D81">
        <v>7386</v>
      </c>
      <c r="E81">
        <v>1858</v>
      </c>
      <c r="F81" s="1">
        <f t="shared" si="8"/>
        <v>9244</v>
      </c>
      <c r="G81" s="9">
        <f t="shared" si="9"/>
        <v>9.1317299713942717</v>
      </c>
      <c r="H81">
        <v>206031.00460330356</v>
      </c>
      <c r="I81">
        <v>170022.60495156082</v>
      </c>
      <c r="J81" s="4">
        <f t="shared" si="13"/>
        <v>198793.48766767632</v>
      </c>
      <c r="K81" s="9">
        <f t="shared" si="10"/>
        <v>12.200021814457164</v>
      </c>
      <c r="L81" s="1">
        <f>'[1]2024'!$C$418</f>
        <v>504531</v>
      </c>
      <c r="M81" s="9">
        <f t="shared" si="11"/>
        <v>13.131384563865218</v>
      </c>
      <c r="N81" s="7">
        <f>P81*O81</f>
        <v>23376344794.559513</v>
      </c>
      <c r="O81" s="1">
        <f>1.01*O80</f>
        <v>20889.679165997502</v>
      </c>
      <c r="P81" s="1">
        <f>'[11]Bevolking in 2024'!$E$416</f>
        <v>1119038</v>
      </c>
      <c r="Q81">
        <v>1.3204</v>
      </c>
      <c r="R81">
        <f>N81/Q81</f>
        <v>17703987272.462521</v>
      </c>
      <c r="S81">
        <f>R81/L81</f>
        <v>35089.989064026828</v>
      </c>
      <c r="T81" s="11">
        <f t="shared" si="12"/>
        <v>10.465671156922234</v>
      </c>
      <c r="U81" s="3">
        <f>'[10]Thuiswerk woonplaats geslacht'!$Q$31</f>
        <v>0.27681853081403529</v>
      </c>
      <c r="V81" s="3">
        <v>7.0415959534720088E-2</v>
      </c>
      <c r="W81" s="3">
        <v>3.4500000000000003E-2</v>
      </c>
    </row>
    <row r="82" spans="1:23" x14ac:dyDescent="0.2">
      <c r="A82" t="s">
        <v>38</v>
      </c>
      <c r="B82" t="s">
        <v>4</v>
      </c>
      <c r="C82">
        <v>2015</v>
      </c>
      <c r="D82">
        <v>2182</v>
      </c>
      <c r="E82">
        <v>271</v>
      </c>
      <c r="F82" s="1">
        <f t="shared" si="8"/>
        <v>2453</v>
      </c>
      <c r="G82" s="9">
        <f t="shared" si="9"/>
        <v>7.8050670442584895</v>
      </c>
      <c r="H82">
        <v>153422.77726856095</v>
      </c>
      <c r="I82">
        <v>145343.17343173432</v>
      </c>
      <c r="J82" s="4">
        <f t="shared" si="13"/>
        <v>152530.16714227476</v>
      </c>
      <c r="K82" s="9">
        <f t="shared" si="10"/>
        <v>11.935117672792728</v>
      </c>
      <c r="L82">
        <v>115898</v>
      </c>
      <c r="M82" s="9">
        <f t="shared" si="11"/>
        <v>11.66046577292356</v>
      </c>
      <c r="N82" s="1">
        <f>[4]Totaal!$L$563</f>
        <v>4838629208</v>
      </c>
      <c r="O82" s="1"/>
      <c r="P82" s="1"/>
      <c r="Q82">
        <v>1.0090000000000001</v>
      </c>
      <c r="R82">
        <f>N82/Q82</f>
        <v>4795469978.1962337</v>
      </c>
      <c r="S82">
        <f>R82/L82</f>
        <v>41376.641341491944</v>
      </c>
      <c r="T82" s="11">
        <f t="shared" si="12"/>
        <v>10.630471781777537</v>
      </c>
      <c r="U82" s="3">
        <f>'[10]Thuiswerk woonplaats geslacht'!$H$31</f>
        <v>0.13699821087840836</v>
      </c>
      <c r="V82" s="2">
        <v>9.3678963434435283E-2</v>
      </c>
      <c r="W82" s="3">
        <v>2.4899999999999999E-2</v>
      </c>
    </row>
    <row r="83" spans="1:23" x14ac:dyDescent="0.2">
      <c r="A83" t="s">
        <v>38</v>
      </c>
      <c r="B83" t="s">
        <v>4</v>
      </c>
      <c r="C83">
        <v>2016</v>
      </c>
      <c r="D83">
        <v>2575</v>
      </c>
      <c r="E83">
        <v>313</v>
      </c>
      <c r="F83" s="1">
        <f t="shared" si="8"/>
        <v>2888</v>
      </c>
      <c r="G83" s="9">
        <f t="shared" si="9"/>
        <v>7.9683195000127167</v>
      </c>
      <c r="H83">
        <v>156503.49514563108</v>
      </c>
      <c r="I83">
        <v>135968.8498402556</v>
      </c>
      <c r="J83" s="4">
        <f t="shared" si="13"/>
        <v>154277.96052631582</v>
      </c>
      <c r="K83" s="9">
        <f t="shared" si="10"/>
        <v>11.946511192934269</v>
      </c>
      <c r="L83" s="1">
        <f>'[1]2016'!$C$561</f>
        <v>116931</v>
      </c>
      <c r="M83" s="9">
        <f t="shared" si="11"/>
        <v>11.669339296222999</v>
      </c>
      <c r="N83" s="1">
        <f>[5]Totaal!$L$563</f>
        <v>4878676569</v>
      </c>
      <c r="O83" s="1"/>
      <c r="P83" s="1"/>
      <c r="Q83">
        <v>1.0288999999999999</v>
      </c>
      <c r="R83">
        <f>N83/Q83</f>
        <v>4741643083.8759842</v>
      </c>
      <c r="S83">
        <f>R83/L83</f>
        <v>40550.778526447088</v>
      </c>
      <c r="T83" s="11">
        <f t="shared" si="12"/>
        <v>10.610310258531811</v>
      </c>
      <c r="U83" s="3">
        <f>'[10]Thuiswerk woonplaats geslacht'!$I$31</f>
        <v>0.13686286520147911</v>
      </c>
      <c r="V83" s="2">
        <v>7.8511861387741883E-2</v>
      </c>
      <c r="W83" s="3">
        <v>2.1100000000000001E-2</v>
      </c>
    </row>
    <row r="84" spans="1:23" x14ac:dyDescent="0.2">
      <c r="A84" t="s">
        <v>38</v>
      </c>
      <c r="B84" t="s">
        <v>4</v>
      </c>
      <c r="C84">
        <v>2017</v>
      </c>
      <c r="D84">
        <v>2744</v>
      </c>
      <c r="E84">
        <v>338</v>
      </c>
      <c r="F84" s="1">
        <f t="shared" si="8"/>
        <v>3082</v>
      </c>
      <c r="G84" s="9">
        <f t="shared" si="9"/>
        <v>8.0333340158800617</v>
      </c>
      <c r="H84">
        <v>160520.4081632653</v>
      </c>
      <c r="I84">
        <v>143863.16568047338</v>
      </c>
      <c r="J84" s="4">
        <f t="shared" si="13"/>
        <v>158693.62426995457</v>
      </c>
      <c r="K84" s="9">
        <f t="shared" si="10"/>
        <v>11.974730730974988</v>
      </c>
      <c r="L84" s="1">
        <f>'[1]2017'!$C$561</f>
        <v>118155</v>
      </c>
      <c r="M84" s="9">
        <f t="shared" si="11"/>
        <v>11.679752600805534</v>
      </c>
      <c r="N84" s="1">
        <f>[6]Totaal!$L$563</f>
        <v>5072907269</v>
      </c>
      <c r="O84" s="1"/>
      <c r="P84" s="1"/>
      <c r="Q84">
        <v>1.0508</v>
      </c>
      <c r="R84">
        <f>N84/Q84</f>
        <v>4827662037.4952421</v>
      </c>
      <c r="S84">
        <f>R84/L84</f>
        <v>40858.719795990371</v>
      </c>
      <c r="T84" s="11">
        <f t="shared" si="12"/>
        <v>10.617875536407213</v>
      </c>
      <c r="U84" s="3">
        <f>'[10]Thuiswerk woonplaats geslacht'!$J$31</f>
        <v>0.14085412023163305</v>
      </c>
      <c r="V84" s="3">
        <v>6.7346244790472201E-2</v>
      </c>
      <c r="W84" s="3">
        <v>2.0899999999999998E-2</v>
      </c>
    </row>
    <row r="85" spans="1:23" x14ac:dyDescent="0.2">
      <c r="A85" t="s">
        <v>38</v>
      </c>
      <c r="B85" t="s">
        <v>4</v>
      </c>
      <c r="C85">
        <v>2018</v>
      </c>
      <c r="D85">
        <v>2675</v>
      </c>
      <c r="E85">
        <v>394</v>
      </c>
      <c r="F85" s="1">
        <f t="shared" si="8"/>
        <v>3069</v>
      </c>
      <c r="G85" s="9">
        <f t="shared" si="9"/>
        <v>8.0291070546197361</v>
      </c>
      <c r="H85">
        <v>165769.15887850468</v>
      </c>
      <c r="I85">
        <v>138294.41624365482</v>
      </c>
      <c r="J85" s="4">
        <f t="shared" si="13"/>
        <v>162241.93548387097</v>
      </c>
      <c r="K85" s="9">
        <f t="shared" si="10"/>
        <v>11.996843929071384</v>
      </c>
      <c r="L85" s="1">
        <f>'[1]2018'!$C$561</f>
        <v>119457</v>
      </c>
      <c r="M85" s="9">
        <f t="shared" si="11"/>
        <v>11.690711752962422</v>
      </c>
      <c r="N85" s="1">
        <f>[7]Totaal!$L$555</f>
        <v>5216716035</v>
      </c>
      <c r="O85" s="1"/>
      <c r="P85" s="1"/>
      <c r="Q85">
        <v>1.0724</v>
      </c>
      <c r="R85">
        <f>N85/Q85</f>
        <v>4864524463.8194704</v>
      </c>
      <c r="S85">
        <f>R85/L85</f>
        <v>40721.970782955126</v>
      </c>
      <c r="T85" s="11">
        <f t="shared" si="12"/>
        <v>10.614523048455871</v>
      </c>
      <c r="U85" s="3">
        <f>'[10]Thuiswerk woonplaats geslacht'!$K$31</f>
        <v>0.14952989541097603</v>
      </c>
      <c r="V85" s="3">
        <v>5.4782060590586677E-2</v>
      </c>
      <c r="W85" s="3">
        <v>1.9199999999999998E-2</v>
      </c>
    </row>
    <row r="86" spans="1:23" x14ac:dyDescent="0.2">
      <c r="A86" t="s">
        <v>38</v>
      </c>
      <c r="B86" t="s">
        <v>4</v>
      </c>
      <c r="C86">
        <v>2019</v>
      </c>
      <c r="D86">
        <v>2700</v>
      </c>
      <c r="E86">
        <v>459</v>
      </c>
      <c r="F86" s="1">
        <f t="shared" si="8"/>
        <v>3159</v>
      </c>
      <c r="G86" s="9">
        <f t="shared" si="9"/>
        <v>8.0580108008020854</v>
      </c>
      <c r="H86">
        <v>177171.29629629629</v>
      </c>
      <c r="I86">
        <v>149745.09803921569</v>
      </c>
      <c r="J86" s="4">
        <f t="shared" si="13"/>
        <v>173186.29313073758</v>
      </c>
      <c r="K86" s="9">
        <f t="shared" si="10"/>
        <v>12.062123133010791</v>
      </c>
      <c r="L86" s="1">
        <f>'[1]2019'!$C$553</f>
        <v>120698</v>
      </c>
      <c r="M86" s="9">
        <f t="shared" si="11"/>
        <v>11.701046836940053</v>
      </c>
      <c r="N86" s="1">
        <f>[8]Totaal!$L$555</f>
        <v>5351264196</v>
      </c>
      <c r="O86" s="1"/>
      <c r="P86" s="1"/>
      <c r="Q86">
        <v>1.0878000000000001</v>
      </c>
      <c r="R86">
        <f>N86/Q86</f>
        <v>4919345648.0970764</v>
      </c>
      <c r="S86">
        <f>R86/L86</f>
        <v>40757.474424572705</v>
      </c>
      <c r="T86" s="11">
        <f t="shared" si="12"/>
        <v>10.615394523311256</v>
      </c>
      <c r="U86" s="3">
        <f>'[10]Thuiswerk woonplaats geslacht'!$L$31</f>
        <v>0.14825139535468498</v>
      </c>
      <c r="V86" s="3">
        <v>5.444958908187808E-2</v>
      </c>
      <c r="W86" s="3">
        <v>1.7899999999999999E-2</v>
      </c>
    </row>
    <row r="87" spans="1:23" x14ac:dyDescent="0.2">
      <c r="A87" t="s">
        <v>38</v>
      </c>
      <c r="B87" t="s">
        <v>4</v>
      </c>
      <c r="C87">
        <v>2020</v>
      </c>
      <c r="D87">
        <v>2691</v>
      </c>
      <c r="E87">
        <v>406</v>
      </c>
      <c r="F87" s="1">
        <f t="shared" si="8"/>
        <v>3097</v>
      </c>
      <c r="G87" s="9">
        <f t="shared" si="9"/>
        <v>8.0381891799732035</v>
      </c>
      <c r="H87">
        <v>185860.27499070976</v>
      </c>
      <c r="I87">
        <v>153322.16748768472</v>
      </c>
      <c r="J87" s="4">
        <f t="shared" si="13"/>
        <v>181594.70455279303</v>
      </c>
      <c r="K87" s="9">
        <f t="shared" si="10"/>
        <v>12.109532584772591</v>
      </c>
      <c r="L87" s="1">
        <f>'[1]2020'!$C$553</f>
        <v>122090</v>
      </c>
      <c r="M87" s="9">
        <f t="shared" si="11"/>
        <v>11.712513756662901</v>
      </c>
      <c r="N87" s="1">
        <f>[9]Totaal!$L$555</f>
        <v>5590635555</v>
      </c>
      <c r="O87" s="1"/>
      <c r="P87" s="1"/>
      <c r="Q87">
        <v>1.0959000000000001</v>
      </c>
      <c r="R87">
        <f>N87/Q87</f>
        <v>5101410306.5973167</v>
      </c>
      <c r="S87">
        <f>R87/L87</f>
        <v>41784.014305817975</v>
      </c>
      <c r="T87" s="11">
        <f t="shared" si="12"/>
        <v>10.640269112491579</v>
      </c>
      <c r="U87" s="3">
        <f>'[10]Thuiswerk woonplaats geslacht'!$M$31</f>
        <v>0.25092681912757736</v>
      </c>
      <c r="V87" s="3">
        <v>5.1613404263580943E-2</v>
      </c>
      <c r="W87" s="3">
        <v>1.5800000000000002E-2</v>
      </c>
    </row>
    <row r="88" spans="1:23" x14ac:dyDescent="0.2">
      <c r="A88" t="s">
        <v>38</v>
      </c>
      <c r="B88" t="s">
        <v>4</v>
      </c>
      <c r="C88">
        <v>2021</v>
      </c>
      <c r="D88">
        <v>2884</v>
      </c>
      <c r="E88">
        <v>504</v>
      </c>
      <c r="F88" s="1">
        <f t="shared" si="8"/>
        <v>3388</v>
      </c>
      <c r="G88" s="9">
        <f t="shared" si="9"/>
        <v>8.1279950557719456</v>
      </c>
      <c r="H88">
        <v>206284.32732316229</v>
      </c>
      <c r="I88">
        <v>176222.22222222222</v>
      </c>
      <c r="J88" s="4">
        <f t="shared" si="13"/>
        <v>201812.27863046044</v>
      </c>
      <c r="K88" s="9">
        <f t="shared" si="10"/>
        <v>12.215093230593052</v>
      </c>
      <c r="L88" s="1">
        <f>'[1]2021'!$C$553</f>
        <v>123886</v>
      </c>
      <c r="M88" s="9">
        <f t="shared" si="11"/>
        <v>11.727117066882609</v>
      </c>
      <c r="N88" s="1">
        <f>[3]Totaal!$L$555</f>
        <v>5823973946</v>
      </c>
      <c r="O88" s="1"/>
      <c r="P88" s="1"/>
      <c r="Q88">
        <v>1.1226</v>
      </c>
      <c r="R88">
        <f>N88/Q88</f>
        <v>5187933320.8622837</v>
      </c>
      <c r="S88">
        <f>R88/L88</f>
        <v>41876.671462976316</v>
      </c>
      <c r="T88" s="11">
        <f t="shared" si="12"/>
        <v>10.642484183864527</v>
      </c>
      <c r="U88" s="3">
        <f>'[10]Thuiswerk woonplaats geslacht'!$N$31</f>
        <v>0.3400170992701908</v>
      </c>
      <c r="V88" s="3">
        <v>5.7070836666616352E-2</v>
      </c>
      <c r="W88" s="3">
        <v>1.46E-2</v>
      </c>
    </row>
    <row r="89" spans="1:23" x14ac:dyDescent="0.2">
      <c r="A89" t="s">
        <v>38</v>
      </c>
      <c r="B89" t="s">
        <v>4</v>
      </c>
      <c r="C89">
        <v>2022</v>
      </c>
      <c r="D89">
        <v>2739</v>
      </c>
      <c r="E89">
        <v>615</v>
      </c>
      <c r="F89" s="1">
        <f t="shared" si="8"/>
        <v>3354</v>
      </c>
      <c r="G89" s="9">
        <f t="shared" si="9"/>
        <v>8.1179089423831545</v>
      </c>
      <c r="H89">
        <v>233807.85323110624</v>
      </c>
      <c r="I89">
        <v>183666.66666666666</v>
      </c>
      <c r="J89" s="4">
        <f t="shared" si="13"/>
        <v>224613.80739415623</v>
      </c>
      <c r="K89" s="9">
        <f t="shared" si="10"/>
        <v>12.322137794882943</v>
      </c>
      <c r="L89" s="1">
        <f>'[1]2022'!$C$553</f>
        <v>125526</v>
      </c>
      <c r="M89" s="9">
        <f t="shared" si="11"/>
        <v>11.740268187411703</v>
      </c>
      <c r="N89" s="1">
        <f>[2]Totaal!$L$555</f>
        <v>6281522376</v>
      </c>
      <c r="O89" s="1">
        <f>N89/P89</f>
        <v>21575.385209330125</v>
      </c>
      <c r="P89" s="1">
        <f>'[11]Bevolking in 2022'!$E$551</f>
        <v>291143</v>
      </c>
      <c r="Q89">
        <v>1.2302999999999999</v>
      </c>
      <c r="R89">
        <f>N89/Q89</f>
        <v>5105683472.3238239</v>
      </c>
      <c r="S89">
        <f>R89/L89</f>
        <v>40674.310280928446</v>
      </c>
      <c r="T89" s="11">
        <f t="shared" si="12"/>
        <v>10.613351975113192</v>
      </c>
      <c r="U89" s="3">
        <f>'[10]Thuiswerk woonplaats geslacht'!$O$31</f>
        <v>0.27926105273016438</v>
      </c>
      <c r="V89" s="3">
        <v>4.8982188295165395E-2</v>
      </c>
      <c r="W89" s="3">
        <v>2.1399999999999999E-2</v>
      </c>
    </row>
    <row r="90" spans="1:23" x14ac:dyDescent="0.2">
      <c r="A90" t="s">
        <v>38</v>
      </c>
      <c r="B90" t="s">
        <v>4</v>
      </c>
      <c r="C90">
        <v>2023</v>
      </c>
      <c r="D90">
        <v>2386</v>
      </c>
      <c r="E90">
        <v>508</v>
      </c>
      <c r="F90" s="1">
        <f t="shared" si="8"/>
        <v>2894</v>
      </c>
      <c r="G90" s="9">
        <f t="shared" si="9"/>
        <v>7.9703949071914293</v>
      </c>
      <c r="H90">
        <v>239190.27661357922</v>
      </c>
      <c r="I90">
        <v>201812.99212598425</v>
      </c>
      <c r="J90" s="4">
        <f t="shared" si="13"/>
        <v>232629.23289564616</v>
      </c>
      <c r="K90" s="9">
        <f t="shared" si="10"/>
        <v>12.357201189998868</v>
      </c>
      <c r="L90" s="1">
        <f>'[1]2023'!$C$553</f>
        <v>127111</v>
      </c>
      <c r="M90" s="9">
        <f t="shared" si="11"/>
        <v>11.752815999459404</v>
      </c>
      <c r="N90" s="7">
        <f>O90*P90</f>
        <v>6437588032.7886152</v>
      </c>
      <c r="O90" s="1">
        <f>1.015*O89</f>
        <v>21899.015987470073</v>
      </c>
      <c r="P90" s="1">
        <f>'[11]Bevolking in 2023'!$E$551</f>
        <v>293967</v>
      </c>
      <c r="Q90">
        <v>1.2802</v>
      </c>
      <c r="R90">
        <f>N90/Q90</f>
        <v>5028579935.0012617</v>
      </c>
      <c r="S90">
        <f>R90/L90</f>
        <v>39560.541062545817</v>
      </c>
      <c r="T90" s="11">
        <f t="shared" si="12"/>
        <v>10.585587462653884</v>
      </c>
      <c r="U90" s="3">
        <f>'[10]Thuiswerk woonplaats geslacht'!$P$31</f>
        <v>0.26263819300139862</v>
      </c>
      <c r="V90" s="3">
        <v>6.5586652965000297E-2</v>
      </c>
      <c r="W90" s="3">
        <v>3.5900000000000001E-2</v>
      </c>
    </row>
    <row r="91" spans="1:23" x14ac:dyDescent="0.2">
      <c r="A91" t="s">
        <v>38</v>
      </c>
      <c r="B91" t="s">
        <v>4</v>
      </c>
      <c r="C91">
        <v>2024</v>
      </c>
      <c r="D91">
        <v>2378</v>
      </c>
      <c r="E91">
        <v>520</v>
      </c>
      <c r="F91" s="1">
        <f t="shared" si="8"/>
        <v>2898</v>
      </c>
      <c r="G91" s="9">
        <f t="shared" si="9"/>
        <v>7.9717761228806276</v>
      </c>
      <c r="H91">
        <v>227849.03280067284</v>
      </c>
      <c r="I91">
        <v>191050.96153846153</v>
      </c>
      <c r="J91" s="4">
        <f t="shared" si="13"/>
        <v>221246.20427881298</v>
      </c>
      <c r="K91" s="9">
        <f t="shared" si="10"/>
        <v>12.307031406921038</v>
      </c>
      <c r="L91" s="1">
        <f>'[1]2024'!$C$553</f>
        <v>128045</v>
      </c>
      <c r="M91" s="9">
        <f t="shared" si="11"/>
        <v>11.760137043618139</v>
      </c>
      <c r="N91" s="7">
        <f>P91*O91</f>
        <v>6528041042.3642206</v>
      </c>
      <c r="O91" s="1">
        <f>1.01*O90</f>
        <v>22118.006147344775</v>
      </c>
      <c r="P91" s="1">
        <f>'[11]Bevolking in 2024'!$E$551</f>
        <v>295146</v>
      </c>
      <c r="Q91">
        <v>1.3204</v>
      </c>
      <c r="R91">
        <f>N91/Q91</f>
        <v>4943987460.1364889</v>
      </c>
      <c r="S91">
        <f>R91/L91</f>
        <v>38611.327737408639</v>
      </c>
      <c r="T91" s="11">
        <f t="shared" si="12"/>
        <v>10.561300977100286</v>
      </c>
      <c r="U91" s="3">
        <f>'[10]Thuiswerk woonplaats geslacht'!$Q$31</f>
        <v>0.27681853081403529</v>
      </c>
      <c r="V91" s="3">
        <v>5.4695400103368465E-2</v>
      </c>
      <c r="W91" s="3">
        <v>3.4500000000000003E-2</v>
      </c>
    </row>
    <row r="92" spans="1:23" x14ac:dyDescent="0.2">
      <c r="A92" t="s">
        <v>39</v>
      </c>
      <c r="B92" t="s">
        <v>4</v>
      </c>
      <c r="C92">
        <v>2015</v>
      </c>
      <c r="D92">
        <v>3861</v>
      </c>
      <c r="E92">
        <v>609</v>
      </c>
      <c r="F92" s="1">
        <f t="shared" si="8"/>
        <v>4470</v>
      </c>
      <c r="G92" s="9">
        <f t="shared" si="9"/>
        <v>8.4051436876076142</v>
      </c>
      <c r="H92">
        <v>168609.30846930848</v>
      </c>
      <c r="I92">
        <v>139376.02627257799</v>
      </c>
      <c r="J92" s="4">
        <f t="shared" si="13"/>
        <v>164626.51901565996</v>
      </c>
      <c r="K92" s="9">
        <f t="shared" si="10"/>
        <v>12.011434666129269</v>
      </c>
      <c r="L92">
        <v>207869</v>
      </c>
      <c r="M92" s="9">
        <f t="shared" si="11"/>
        <v>12.244663352578971</v>
      </c>
      <c r="N92" s="1">
        <f>[4]Totaal!$L$613</f>
        <v>8437853483</v>
      </c>
      <c r="O92" s="1"/>
      <c r="P92" s="1"/>
      <c r="Q92">
        <v>1.0090000000000001</v>
      </c>
      <c r="R92">
        <f>N92/Q92</f>
        <v>8362590171.4568872</v>
      </c>
      <c r="S92">
        <f>R92/L92</f>
        <v>40230.097664668072</v>
      </c>
      <c r="T92" s="11">
        <f t="shared" si="12"/>
        <v>10.602370692598557</v>
      </c>
      <c r="U92" s="3">
        <f>'[10]Thuiswerk woonplaats geslacht'!$H$31</f>
        <v>0.13699821087840836</v>
      </c>
      <c r="V92" s="2">
        <v>0.10962887448724484</v>
      </c>
      <c r="W92" s="3">
        <v>2.4899999999999999E-2</v>
      </c>
    </row>
    <row r="93" spans="1:23" x14ac:dyDescent="0.2">
      <c r="A93" t="s">
        <v>39</v>
      </c>
      <c r="B93" t="s">
        <v>4</v>
      </c>
      <c r="C93">
        <v>2016</v>
      </c>
      <c r="D93">
        <v>3772</v>
      </c>
      <c r="E93">
        <v>585</v>
      </c>
      <c r="F93" s="1">
        <f t="shared" si="8"/>
        <v>4357</v>
      </c>
      <c r="G93" s="9">
        <f t="shared" si="9"/>
        <v>8.3795390261174418</v>
      </c>
      <c r="H93">
        <v>173976.74310710499</v>
      </c>
      <c r="I93">
        <v>143835.89743589744</v>
      </c>
      <c r="J93" s="4">
        <f t="shared" si="13"/>
        <v>169929.83130594445</v>
      </c>
      <c r="K93" s="9">
        <f t="shared" si="10"/>
        <v>12.043140873800915</v>
      </c>
      <c r="L93" s="1">
        <f>'[1]2016'!$C$611</f>
        <v>209296</v>
      </c>
      <c r="M93" s="9">
        <f t="shared" si="11"/>
        <v>12.251504796928009</v>
      </c>
      <c r="N93" s="1">
        <f>[5]Totaal!$L$613</f>
        <v>8533052912</v>
      </c>
      <c r="O93" s="1"/>
      <c r="P93" s="1"/>
      <c r="Q93">
        <v>1.0288999999999999</v>
      </c>
      <c r="R93">
        <f>N93/Q93</f>
        <v>8293374392.0692005</v>
      </c>
      <c r="S93">
        <f>R93/L93</f>
        <v>39625.097431719674</v>
      </c>
      <c r="T93" s="11">
        <f t="shared" si="12"/>
        <v>10.58721797002122</v>
      </c>
      <c r="U93" s="3">
        <f>'[10]Thuiswerk woonplaats geslacht'!$I$31</f>
        <v>0.13686286520147911</v>
      </c>
      <c r="V93" s="2">
        <v>9.7523925999262323E-2</v>
      </c>
      <c r="W93" s="3">
        <v>2.1100000000000001E-2</v>
      </c>
    </row>
    <row r="94" spans="1:23" x14ac:dyDescent="0.2">
      <c r="A94" t="s">
        <v>39</v>
      </c>
      <c r="B94" t="s">
        <v>4</v>
      </c>
      <c r="C94">
        <v>2017</v>
      </c>
      <c r="D94">
        <v>3920</v>
      </c>
      <c r="E94">
        <v>579</v>
      </c>
      <c r="F94" s="1">
        <f t="shared" si="8"/>
        <v>4499</v>
      </c>
      <c r="G94" s="9">
        <f t="shared" si="9"/>
        <v>8.4116104288411719</v>
      </c>
      <c r="H94">
        <v>172182.67857142858</v>
      </c>
      <c r="I94">
        <v>153628.67012089811</v>
      </c>
      <c r="J94" s="4">
        <f t="shared" si="13"/>
        <v>169794.86552567236</v>
      </c>
      <c r="K94" s="9">
        <f t="shared" si="10"/>
        <v>12.042346314037486</v>
      </c>
      <c r="L94" s="1">
        <f>'[1]2017'!$C$611</f>
        <v>210894</v>
      </c>
      <c r="M94" s="9">
        <f t="shared" si="11"/>
        <v>12.259110916560038</v>
      </c>
      <c r="N94" s="1">
        <f>[6]Totaal!$L$613</f>
        <v>8822656305</v>
      </c>
      <c r="O94" s="1"/>
      <c r="P94" s="1"/>
      <c r="Q94">
        <v>1.0508</v>
      </c>
      <c r="R94">
        <f>N94/Q94</f>
        <v>8396132760.7537117</v>
      </c>
      <c r="S94">
        <f>R94/L94</f>
        <v>39812.098783055524</v>
      </c>
      <c r="T94" s="11">
        <f t="shared" si="12"/>
        <v>10.591926134601083</v>
      </c>
      <c r="U94" s="3">
        <f>'[10]Thuiswerk woonplaats geslacht'!$J$31</f>
        <v>0.14085412023163305</v>
      </c>
      <c r="V94" s="3">
        <v>7.5005150465458345E-2</v>
      </c>
      <c r="W94" s="3">
        <v>2.0899999999999998E-2</v>
      </c>
    </row>
    <row r="95" spans="1:23" x14ac:dyDescent="0.2">
      <c r="A95" t="s">
        <v>39</v>
      </c>
      <c r="B95" t="s">
        <v>4</v>
      </c>
      <c r="C95">
        <v>2018</v>
      </c>
      <c r="D95">
        <v>4348</v>
      </c>
      <c r="E95">
        <v>696</v>
      </c>
      <c r="F95" s="1">
        <f t="shared" si="8"/>
        <v>5044</v>
      </c>
      <c r="G95" s="9">
        <f t="shared" si="9"/>
        <v>8.5259546970848099</v>
      </c>
      <c r="H95">
        <v>172261.26954921804</v>
      </c>
      <c r="I95">
        <v>151227.01149425286</v>
      </c>
      <c r="J95" s="4">
        <f t="shared" si="13"/>
        <v>169358.8421887391</v>
      </c>
      <c r="K95" s="9">
        <f t="shared" si="10"/>
        <v>12.039775069393899</v>
      </c>
      <c r="L95" s="1">
        <f>'[1]2018'!$C$611</f>
        <v>212677</v>
      </c>
      <c r="M95" s="9">
        <f t="shared" si="11"/>
        <v>12.267529861820087</v>
      </c>
      <c r="N95" s="1">
        <f>[7]Totaal!$L$605</f>
        <v>9038567612</v>
      </c>
      <c r="O95" s="1"/>
      <c r="P95" s="1"/>
      <c r="Q95">
        <v>1.0724</v>
      </c>
      <c r="R95">
        <f>N95/Q95</f>
        <v>8428354729.5785151</v>
      </c>
      <c r="S95">
        <f>R95/L95</f>
        <v>39629.836463644468</v>
      </c>
      <c r="T95" s="11">
        <f t="shared" si="12"/>
        <v>10.587337559596214</v>
      </c>
      <c r="U95" s="3">
        <f>'[10]Thuiswerk woonplaats geslacht'!$K$31</f>
        <v>0.14952989541097603</v>
      </c>
      <c r="V95" s="3">
        <v>8.5649013106550431E-2</v>
      </c>
      <c r="W95" s="3">
        <v>1.9199999999999998E-2</v>
      </c>
    </row>
    <row r="96" spans="1:23" x14ac:dyDescent="0.2">
      <c r="A96" t="s">
        <v>39</v>
      </c>
      <c r="B96" t="s">
        <v>4</v>
      </c>
      <c r="C96">
        <v>2019</v>
      </c>
      <c r="D96">
        <v>4382</v>
      </c>
      <c r="E96">
        <v>738</v>
      </c>
      <c r="F96" s="1">
        <f t="shared" si="8"/>
        <v>5120</v>
      </c>
      <c r="G96" s="9">
        <f t="shared" si="9"/>
        <v>8.5409097180335536</v>
      </c>
      <c r="H96">
        <v>180003.02282062985</v>
      </c>
      <c r="I96">
        <v>155915.31165311654</v>
      </c>
      <c r="J96" s="4">
        <f t="shared" si="13"/>
        <v>176531.00507812499</v>
      </c>
      <c r="K96" s="9">
        <f t="shared" si="10"/>
        <v>12.081251806093009</v>
      </c>
      <c r="L96" s="1">
        <f>'[1]2019'!$C$603</f>
        <v>214675</v>
      </c>
      <c r="M96" s="9">
        <f t="shared" si="11"/>
        <v>12.276880535540686</v>
      </c>
      <c r="N96" s="1">
        <f>[8]Totaal!$L$605</f>
        <v>9203286094</v>
      </c>
      <c r="O96" s="1"/>
      <c r="P96" s="1"/>
      <c r="Q96">
        <v>1.0878000000000001</v>
      </c>
      <c r="R96">
        <f>N96/Q96</f>
        <v>8460457891.1564617</v>
      </c>
      <c r="S96">
        <f>R96/L96</f>
        <v>39410.541009230052</v>
      </c>
      <c r="T96" s="11">
        <f t="shared" si="12"/>
        <v>10.581788597809366</v>
      </c>
      <c r="U96" s="3">
        <f>'[10]Thuiswerk woonplaats geslacht'!$L$31</f>
        <v>0.14825139535468498</v>
      </c>
      <c r="V96" s="3">
        <v>7.0266831800066501E-2</v>
      </c>
      <c r="W96" s="3">
        <v>1.7899999999999999E-2</v>
      </c>
    </row>
    <row r="97" spans="1:23" x14ac:dyDescent="0.2">
      <c r="A97" t="s">
        <v>39</v>
      </c>
      <c r="B97" t="s">
        <v>4</v>
      </c>
      <c r="C97">
        <v>2020</v>
      </c>
      <c r="D97">
        <v>4319</v>
      </c>
      <c r="E97">
        <v>629</v>
      </c>
      <c r="F97" s="1">
        <f t="shared" si="8"/>
        <v>4948</v>
      </c>
      <c r="G97" s="9">
        <f t="shared" si="9"/>
        <v>8.5067387335123783</v>
      </c>
      <c r="H97">
        <v>189054.17920815005</v>
      </c>
      <c r="I97">
        <v>165059.6184419714</v>
      </c>
      <c r="J97" s="4">
        <f t="shared" si="13"/>
        <v>186003.94098625708</v>
      </c>
      <c r="K97" s="9">
        <f t="shared" si="10"/>
        <v>12.13352314056903</v>
      </c>
      <c r="L97" s="1">
        <f>'[1]2020'!$C$603</f>
        <v>216508</v>
      </c>
      <c r="M97" s="9">
        <f t="shared" si="11"/>
        <v>12.285382777243147</v>
      </c>
      <c r="N97" s="1">
        <f>[9]Totaal!$L$605</f>
        <v>9546506909</v>
      </c>
      <c r="O97" s="1"/>
      <c r="P97" s="1"/>
      <c r="Q97">
        <v>1.0959000000000001</v>
      </c>
      <c r="R97">
        <f>N97/Q97</f>
        <v>8711111332.2383423</v>
      </c>
      <c r="S97">
        <f>R97/L97</f>
        <v>40234.593327906325</v>
      </c>
      <c r="T97" s="11">
        <f t="shared" si="12"/>
        <v>10.602482435107911</v>
      </c>
      <c r="U97" s="3">
        <f>'[10]Thuiswerk woonplaats geslacht'!$M$31</f>
        <v>0.25092681912757736</v>
      </c>
      <c r="V97" s="3">
        <v>6.1982702279807081E-2</v>
      </c>
      <c r="W97" s="3">
        <v>1.5800000000000002E-2</v>
      </c>
    </row>
    <row r="98" spans="1:23" x14ac:dyDescent="0.2">
      <c r="A98" t="s">
        <v>39</v>
      </c>
      <c r="B98" t="s">
        <v>4</v>
      </c>
      <c r="C98">
        <v>2021</v>
      </c>
      <c r="D98">
        <v>4577</v>
      </c>
      <c r="E98">
        <v>868</v>
      </c>
      <c r="F98" s="1">
        <f t="shared" si="8"/>
        <v>5445</v>
      </c>
      <c r="G98" s="9">
        <f t="shared" si="9"/>
        <v>8.602453035367061</v>
      </c>
      <c r="H98">
        <v>206588.15818221541</v>
      </c>
      <c r="I98">
        <v>161465.43778801843</v>
      </c>
      <c r="J98" s="4">
        <f t="shared" si="13"/>
        <v>199395.04132231406</v>
      </c>
      <c r="K98" s="9">
        <f t="shared" si="10"/>
        <v>12.203043268208255</v>
      </c>
      <c r="L98" s="1">
        <f>'[1]2021'!$C$603</f>
        <v>218561</v>
      </c>
      <c r="M98" s="9">
        <f t="shared" si="11"/>
        <v>12.294820430756731</v>
      </c>
      <c r="N98" s="1">
        <f>[3]Totaal!$L$605</f>
        <v>9922863482</v>
      </c>
      <c r="O98" s="1"/>
      <c r="P98" s="1"/>
      <c r="Q98">
        <v>1.1226</v>
      </c>
      <c r="R98">
        <f>N98/Q98</f>
        <v>8839180012.4710484</v>
      </c>
      <c r="S98">
        <f>R98/L98</f>
        <v>40442.622482835679</v>
      </c>
      <c r="T98" s="11">
        <f t="shared" si="12"/>
        <v>10.607639519766629</v>
      </c>
      <c r="U98" s="3">
        <f>'[10]Thuiswerk woonplaats geslacht'!$N$31</f>
        <v>0.3400170992701908</v>
      </c>
      <c r="V98" s="3">
        <v>7.6669580043843943E-2</v>
      </c>
      <c r="W98" s="3">
        <v>1.46E-2</v>
      </c>
    </row>
    <row r="99" spans="1:23" x14ac:dyDescent="0.2">
      <c r="A99" t="s">
        <v>39</v>
      </c>
      <c r="B99" t="s">
        <v>4</v>
      </c>
      <c r="C99">
        <v>2022</v>
      </c>
      <c r="D99">
        <v>4612</v>
      </c>
      <c r="E99">
        <v>938</v>
      </c>
      <c r="F99" s="1">
        <f t="shared" si="8"/>
        <v>5550</v>
      </c>
      <c r="G99" s="9">
        <f t="shared" si="9"/>
        <v>8.6215532067404794</v>
      </c>
      <c r="H99">
        <v>221428.88117953166</v>
      </c>
      <c r="I99">
        <v>177650.85287846482</v>
      </c>
      <c r="J99" s="4">
        <f t="shared" si="13"/>
        <v>214030</v>
      </c>
      <c r="K99" s="9">
        <f t="shared" si="10"/>
        <v>12.273871471094608</v>
      </c>
      <c r="L99" s="1">
        <f>'[1]2022'!$C$603</f>
        <v>220691</v>
      </c>
      <c r="M99" s="9">
        <f t="shared" si="11"/>
        <v>12.304518812074859</v>
      </c>
      <c r="N99" s="1">
        <f>[2]Totaal!$L$605</f>
        <v>10708229056</v>
      </c>
      <c r="O99" s="1">
        <f>N99/P99</f>
        <v>21439.87045053198</v>
      </c>
      <c r="P99" s="1">
        <f>'[11]Bevolking in 2022'!$E$601</f>
        <v>499454</v>
      </c>
      <c r="Q99">
        <v>1.2302999999999999</v>
      </c>
      <c r="R99">
        <f>N99/Q99</f>
        <v>8703754414.3704796</v>
      </c>
      <c r="S99">
        <f>R99/L99</f>
        <v>39438.646860861925</v>
      </c>
      <c r="T99" s="11">
        <f t="shared" si="12"/>
        <v>10.582501499326336</v>
      </c>
      <c r="U99" s="3">
        <f>'[10]Thuiswerk woonplaats geslacht'!$O$31</f>
        <v>0.27926105273016438</v>
      </c>
      <c r="V99" s="3">
        <v>7.2858964885941666E-2</v>
      </c>
      <c r="W99" s="3">
        <v>2.1399999999999999E-2</v>
      </c>
    </row>
    <row r="100" spans="1:23" x14ac:dyDescent="0.2">
      <c r="A100" t="s">
        <v>39</v>
      </c>
      <c r="B100" t="s">
        <v>4</v>
      </c>
      <c r="C100">
        <v>2023</v>
      </c>
      <c r="D100">
        <v>4143</v>
      </c>
      <c r="E100">
        <v>814</v>
      </c>
      <c r="F100" s="1">
        <f t="shared" si="8"/>
        <v>4957</v>
      </c>
      <c r="G100" s="9">
        <f t="shared" si="9"/>
        <v>8.5085559980205741</v>
      </c>
      <c r="H100">
        <v>218891.14168476948</v>
      </c>
      <c r="I100">
        <v>192070.02457002457</v>
      </c>
      <c r="J100" s="4">
        <f t="shared" si="13"/>
        <v>214486.78636271937</v>
      </c>
      <c r="K100" s="9">
        <f t="shared" si="10"/>
        <v>12.27600341341412</v>
      </c>
      <c r="L100" s="1">
        <f>'[1]2023'!$C$603</f>
        <v>222562</v>
      </c>
      <c r="M100" s="9">
        <f t="shared" si="11"/>
        <v>12.312960993457654</v>
      </c>
      <c r="N100" s="7">
        <f>O100*P100</f>
        <v>10929936933.939962</v>
      </c>
      <c r="O100" s="1">
        <f>1.015*O99</f>
        <v>21761.468507289959</v>
      </c>
      <c r="P100" s="1">
        <f>'[11]Bevolking in 2023'!$E$601</f>
        <v>502261</v>
      </c>
      <c r="Q100">
        <v>1.2802</v>
      </c>
      <c r="R100">
        <f>N100/Q100</f>
        <v>8537679217.2628984</v>
      </c>
      <c r="S100">
        <f>R100/L100</f>
        <v>38360.902657519699</v>
      </c>
      <c r="T100" s="11">
        <f t="shared" si="12"/>
        <v>10.554794059938446</v>
      </c>
      <c r="U100" s="3">
        <f>'[10]Thuiswerk woonplaats geslacht'!$P$31</f>
        <v>0.26263819300139862</v>
      </c>
      <c r="V100" s="3">
        <v>6.6735549747766368E-2</v>
      </c>
      <c r="W100" s="3">
        <v>3.5900000000000001E-2</v>
      </c>
    </row>
    <row r="101" spans="1:23" x14ac:dyDescent="0.2">
      <c r="A101" t="s">
        <v>39</v>
      </c>
      <c r="B101" t="s">
        <v>4</v>
      </c>
      <c r="C101">
        <v>2024</v>
      </c>
      <c r="D101">
        <v>4089</v>
      </c>
      <c r="E101">
        <v>991</v>
      </c>
      <c r="F101" s="1">
        <f t="shared" si="8"/>
        <v>5080</v>
      </c>
      <c r="G101" s="9">
        <f t="shared" si="9"/>
        <v>8.533066540572527</v>
      </c>
      <c r="H101">
        <v>221940.57226705796</v>
      </c>
      <c r="I101">
        <v>174276.99293642785</v>
      </c>
      <c r="J101" s="4">
        <f t="shared" si="13"/>
        <v>212642.42125984252</v>
      </c>
      <c r="K101" s="9">
        <f t="shared" si="10"/>
        <v>12.267367260544409</v>
      </c>
      <c r="L101" s="1">
        <f>'[1]2024'!$C$603</f>
        <v>224301</v>
      </c>
      <c r="M101" s="9">
        <f t="shared" si="11"/>
        <v>12.320744178813118</v>
      </c>
      <c r="N101" s="7">
        <f>P101*O101</f>
        <v>11075150125.215683</v>
      </c>
      <c r="O101" s="1">
        <f>1.01*O100</f>
        <v>21979.083192362858</v>
      </c>
      <c r="P101" s="1">
        <f>'[11]Bevolking in 2024'!$E$601</f>
        <v>503895</v>
      </c>
      <c r="Q101">
        <v>1.3204</v>
      </c>
      <c r="R101">
        <f>N101/Q101</f>
        <v>8387723511.9779482</v>
      </c>
      <c r="S101">
        <f>R101/L101</f>
        <v>37394.944792836184</v>
      </c>
      <c r="T101" s="11">
        <f t="shared" si="12"/>
        <v>10.529290808299933</v>
      </c>
      <c r="U101" s="3">
        <f>'[10]Thuiswerk woonplaats geslacht'!$Q$31</f>
        <v>0.27681853081403529</v>
      </c>
      <c r="V101" s="3">
        <v>6.859371415462262E-2</v>
      </c>
      <c r="W101" s="3">
        <v>3.4500000000000003E-2</v>
      </c>
    </row>
    <row r="102" spans="1:23" x14ac:dyDescent="0.2">
      <c r="A102" t="s">
        <v>40</v>
      </c>
      <c r="B102" t="s">
        <v>4</v>
      </c>
      <c r="C102">
        <v>2015</v>
      </c>
      <c r="D102">
        <v>3131</v>
      </c>
      <c r="E102">
        <v>785</v>
      </c>
      <c r="F102" s="1">
        <f t="shared" si="8"/>
        <v>3916</v>
      </c>
      <c r="G102" s="9">
        <f t="shared" si="9"/>
        <v>8.2728260036504011</v>
      </c>
      <c r="H102">
        <v>284089.74768444587</v>
      </c>
      <c r="I102">
        <v>178036.62420382164</v>
      </c>
      <c r="J102" s="4">
        <f t="shared" si="13"/>
        <v>262830.37538304389</v>
      </c>
      <c r="K102" s="9">
        <f t="shared" si="10"/>
        <v>12.479264142562647</v>
      </c>
      <c r="L102" s="1">
        <f>'[1]2015'!$C$173</f>
        <v>159526</v>
      </c>
      <c r="M102" s="9">
        <f t="shared" si="11"/>
        <v>11.979962197326836</v>
      </c>
      <c r="N102" s="1">
        <f>[4]Totaal!$L$88</f>
        <v>8024917445</v>
      </c>
      <c r="O102" s="1"/>
      <c r="P102" s="1"/>
      <c r="Q102">
        <v>1.0090000000000001</v>
      </c>
      <c r="R102">
        <f>N102/Q102</f>
        <v>7953337408.3250732</v>
      </c>
      <c r="S102">
        <f>R102/L102</f>
        <v>49856.057371996249</v>
      </c>
      <c r="T102" s="11">
        <f t="shared" si="12"/>
        <v>10.816895279983855</v>
      </c>
      <c r="U102" s="3">
        <f>'[10]Thuiswerk woonplaats geslacht'!$H$31</f>
        <v>0.13699821087840836</v>
      </c>
      <c r="V102" s="2">
        <v>7.922019770605862E-2</v>
      </c>
      <c r="W102" s="3">
        <v>2.4899999999999999E-2</v>
      </c>
    </row>
    <row r="103" spans="1:23" x14ac:dyDescent="0.2">
      <c r="A103" t="s">
        <v>40</v>
      </c>
      <c r="B103" t="s">
        <v>4</v>
      </c>
      <c r="C103">
        <v>2016</v>
      </c>
      <c r="D103">
        <v>3040</v>
      </c>
      <c r="E103">
        <v>859</v>
      </c>
      <c r="F103" s="1">
        <f t="shared" si="8"/>
        <v>3899</v>
      </c>
      <c r="G103" s="9">
        <f t="shared" si="9"/>
        <v>8.2684753889825977</v>
      </c>
      <c r="H103">
        <v>291699.83552631579</v>
      </c>
      <c r="I103">
        <v>185834.69150174622</v>
      </c>
      <c r="J103" s="4">
        <f t="shared" si="13"/>
        <v>268376.37855860475</v>
      </c>
      <c r="K103" s="9">
        <f t="shared" si="10"/>
        <v>12.500145671855751</v>
      </c>
      <c r="L103" s="1">
        <f>'[1]2016'!$C$173</f>
        <v>160975</v>
      </c>
      <c r="M103" s="9">
        <f t="shared" si="11"/>
        <v>11.989004352406385</v>
      </c>
      <c r="N103" s="1">
        <f>[5]Totaal!$L$88</f>
        <v>8175910089</v>
      </c>
      <c r="O103" s="1"/>
      <c r="P103" s="1"/>
      <c r="Q103">
        <v>1.0288999999999999</v>
      </c>
      <c r="R103">
        <f>N103/Q103</f>
        <v>7946263085.819808</v>
      </c>
      <c r="S103">
        <f>R103/L103</f>
        <v>49363.336454852048</v>
      </c>
      <c r="T103" s="11">
        <f t="shared" si="12"/>
        <v>10.806963250599011</v>
      </c>
      <c r="U103" s="3">
        <f>'[10]Thuiswerk woonplaats geslacht'!$I$31</f>
        <v>0.13686286520147911</v>
      </c>
      <c r="V103" s="2">
        <v>7.9310226845040549E-2</v>
      </c>
      <c r="W103" s="3">
        <v>2.1100000000000001E-2</v>
      </c>
    </row>
    <row r="104" spans="1:23" x14ac:dyDescent="0.2">
      <c r="A104" t="s">
        <v>40</v>
      </c>
      <c r="B104" t="s">
        <v>4</v>
      </c>
      <c r="C104">
        <v>2017</v>
      </c>
      <c r="D104">
        <v>3073</v>
      </c>
      <c r="E104">
        <v>796</v>
      </c>
      <c r="F104" s="1">
        <f t="shared" si="8"/>
        <v>3869</v>
      </c>
      <c r="G104" s="9">
        <f t="shared" si="9"/>
        <v>8.2607513547005134</v>
      </c>
      <c r="H104">
        <v>296275.62642369018</v>
      </c>
      <c r="I104">
        <v>195256.59547738693</v>
      </c>
      <c r="J104" s="4">
        <f t="shared" si="13"/>
        <v>275492.18144223309</v>
      </c>
      <c r="K104" s="9">
        <f t="shared" si="10"/>
        <v>12.526314527652374</v>
      </c>
      <c r="L104" s="1">
        <f>'[1]2017'!$C$173</f>
        <v>162215</v>
      </c>
      <c r="M104" s="9">
        <f t="shared" si="11"/>
        <v>11.996677894809286</v>
      </c>
      <c r="N104" s="1">
        <f>[6]Totaal!$L$88</f>
        <v>8437176974</v>
      </c>
      <c r="O104" s="1"/>
      <c r="P104" s="1"/>
      <c r="Q104">
        <v>1.0508</v>
      </c>
      <c r="R104">
        <f>N104/Q104</f>
        <v>8029289088.3136663</v>
      </c>
      <c r="S104">
        <f>R104/L104</f>
        <v>49497.821337815039</v>
      </c>
      <c r="T104" s="11">
        <f t="shared" si="12"/>
        <v>10.809683934210691</v>
      </c>
      <c r="U104" s="3">
        <f>'[10]Thuiswerk woonplaats geslacht'!$J$31</f>
        <v>0.14085412023163305</v>
      </c>
      <c r="V104" s="3">
        <v>7.6606402740046972E-2</v>
      </c>
      <c r="W104" s="3">
        <v>2.0899999999999998E-2</v>
      </c>
    </row>
    <row r="105" spans="1:23" x14ac:dyDescent="0.2">
      <c r="A105" t="s">
        <v>40</v>
      </c>
      <c r="B105" t="s">
        <v>4</v>
      </c>
      <c r="C105">
        <v>2018</v>
      </c>
      <c r="D105">
        <v>3276</v>
      </c>
      <c r="E105">
        <v>993</v>
      </c>
      <c r="F105" s="1">
        <f t="shared" si="8"/>
        <v>4269</v>
      </c>
      <c r="G105" s="9">
        <f t="shared" si="9"/>
        <v>8.3591348867579622</v>
      </c>
      <c r="H105">
        <v>311167.58241758239</v>
      </c>
      <c r="I105">
        <v>194692.84994964753</v>
      </c>
      <c r="J105" s="4">
        <f t="shared" si="13"/>
        <v>284074.72475989693</v>
      </c>
      <c r="K105" s="9">
        <f t="shared" si="10"/>
        <v>12.556992597886319</v>
      </c>
      <c r="L105" s="1">
        <f>'[1]2018'!$C$173</f>
        <v>163479</v>
      </c>
      <c r="M105" s="9">
        <f t="shared" si="11"/>
        <v>12.004439820703302</v>
      </c>
      <c r="N105" s="1">
        <f>[7]Totaal!$L$87</f>
        <v>8708175398</v>
      </c>
      <c r="O105" s="1"/>
      <c r="P105" s="1"/>
      <c r="Q105">
        <v>1.0724</v>
      </c>
      <c r="R105">
        <f>N105/Q105</f>
        <v>8120267995.151063</v>
      </c>
      <c r="S105">
        <f>R105/L105</f>
        <v>49671.627518831549</v>
      </c>
      <c r="T105" s="11">
        <f t="shared" si="12"/>
        <v>10.813189174201012</v>
      </c>
      <c r="U105" s="3">
        <f>'[10]Thuiswerk woonplaats geslacht'!$K$31</f>
        <v>0.14952989541097603</v>
      </c>
      <c r="V105" s="3">
        <v>7.0085941191027915E-2</v>
      </c>
      <c r="W105" s="3">
        <v>1.9199999999999998E-2</v>
      </c>
    </row>
    <row r="106" spans="1:23" x14ac:dyDescent="0.2">
      <c r="A106" t="s">
        <v>40</v>
      </c>
      <c r="B106" t="s">
        <v>4</v>
      </c>
      <c r="C106">
        <v>2019</v>
      </c>
      <c r="D106">
        <v>3385</v>
      </c>
      <c r="E106">
        <v>935</v>
      </c>
      <c r="F106" s="1">
        <f t="shared" si="8"/>
        <v>4320</v>
      </c>
      <c r="G106" s="9">
        <f t="shared" si="9"/>
        <v>8.3710106812381557</v>
      </c>
      <c r="H106">
        <v>320019.940915805</v>
      </c>
      <c r="I106">
        <v>212257.75401069518</v>
      </c>
      <c r="J106" s="4">
        <f t="shared" si="13"/>
        <v>296696.41203703702</v>
      </c>
      <c r="K106" s="9">
        <f t="shared" si="10"/>
        <v>12.600464713307368</v>
      </c>
      <c r="L106" s="1">
        <f>'[1]2019'!$C$85</f>
        <v>165225</v>
      </c>
      <c r="M106" s="9">
        <f t="shared" si="11"/>
        <v>12.015063460338654</v>
      </c>
      <c r="N106" s="1">
        <f>[8]Totaal!$L$87</f>
        <v>8869608182</v>
      </c>
      <c r="O106" s="1"/>
      <c r="P106" s="1"/>
      <c r="Q106">
        <v>1.0878000000000001</v>
      </c>
      <c r="R106">
        <f>N106/Q106</f>
        <v>8153712246.7365313</v>
      </c>
      <c r="S106">
        <f>R106/L106</f>
        <v>49349.14357231975</v>
      </c>
      <c r="T106" s="11">
        <f t="shared" si="12"/>
        <v>10.806675690553387</v>
      </c>
      <c r="U106" s="3">
        <f>'[10]Thuiswerk woonplaats geslacht'!$L$31</f>
        <v>0.14825139535468498</v>
      </c>
      <c r="V106" s="3">
        <v>5.5873394103564164E-2</v>
      </c>
      <c r="W106" s="3">
        <v>1.7899999999999999E-2</v>
      </c>
    </row>
    <row r="107" spans="1:23" x14ac:dyDescent="0.2">
      <c r="A107" t="s">
        <v>40</v>
      </c>
      <c r="B107" t="s">
        <v>4</v>
      </c>
      <c r="C107">
        <v>2020</v>
      </c>
      <c r="D107">
        <v>3186</v>
      </c>
      <c r="E107">
        <v>881</v>
      </c>
      <c r="F107" s="1">
        <f t="shared" si="8"/>
        <v>4067</v>
      </c>
      <c r="G107" s="9">
        <f t="shared" si="9"/>
        <v>8.3106609059072252</v>
      </c>
      <c r="H107">
        <v>340378.53107344633</v>
      </c>
      <c r="I107">
        <v>222767.02610669693</v>
      </c>
      <c r="J107" s="4">
        <f t="shared" si="13"/>
        <v>314901.34005409392</v>
      </c>
      <c r="K107" s="9">
        <f t="shared" si="10"/>
        <v>12.660014662570992</v>
      </c>
      <c r="L107" s="1">
        <f>'[1]2020'!$C$85</f>
        <v>167017</v>
      </c>
      <c r="M107" s="9">
        <f t="shared" si="11"/>
        <v>12.025850882625175</v>
      </c>
      <c r="N107" s="1">
        <f>[9]Totaal!$L$87</f>
        <v>9159110604</v>
      </c>
      <c r="O107" s="1"/>
      <c r="P107" s="1"/>
      <c r="Q107">
        <v>1.0959000000000001</v>
      </c>
      <c r="R107">
        <f>N107/Q107</f>
        <v>8357615297.0161505</v>
      </c>
      <c r="S107">
        <f>R107/L107</f>
        <v>50040.50663714562</v>
      </c>
      <c r="T107" s="11">
        <f t="shared" si="12"/>
        <v>10.820588089172791</v>
      </c>
      <c r="U107" s="3">
        <f>'[10]Thuiswerk woonplaats geslacht'!$M$31</f>
        <v>0.25092681912757736</v>
      </c>
      <c r="V107" s="3">
        <v>6.2608617148531831E-2</v>
      </c>
      <c r="W107" s="3">
        <v>1.5800000000000002E-2</v>
      </c>
    </row>
    <row r="108" spans="1:23" x14ac:dyDescent="0.2">
      <c r="A108" t="s">
        <v>40</v>
      </c>
      <c r="B108" t="s">
        <v>4</v>
      </c>
      <c r="C108">
        <v>2021</v>
      </c>
      <c r="D108">
        <v>3446</v>
      </c>
      <c r="E108">
        <v>1006</v>
      </c>
      <c r="F108" s="1">
        <f t="shared" si="8"/>
        <v>4452</v>
      </c>
      <c r="G108" s="9">
        <f t="shared" si="9"/>
        <v>8.4011087123954358</v>
      </c>
      <c r="H108">
        <v>367630.15089959372</v>
      </c>
      <c r="I108">
        <v>228076.5407554672</v>
      </c>
      <c r="J108" s="4">
        <f t="shared" si="13"/>
        <v>336095.79964061099</v>
      </c>
      <c r="K108" s="9">
        <f t="shared" si="10"/>
        <v>12.725151516284944</v>
      </c>
      <c r="L108" s="1">
        <f>'[1]2021'!$C$85</f>
        <v>168617</v>
      </c>
      <c r="M108" s="9">
        <f t="shared" si="11"/>
        <v>12.035385149834587</v>
      </c>
      <c r="N108" s="1">
        <f>[3]Totaal!$L$87</f>
        <v>9605915612</v>
      </c>
      <c r="O108" s="1"/>
      <c r="P108" s="1"/>
      <c r="Q108">
        <v>1.1226</v>
      </c>
      <c r="R108">
        <f>N108/Q108</f>
        <v>8556846260.466773</v>
      </c>
      <c r="S108">
        <f>R108/L108</f>
        <v>50747.233437119467</v>
      </c>
      <c r="T108" s="11">
        <f t="shared" si="12"/>
        <v>10.83461238186382</v>
      </c>
      <c r="U108" s="3">
        <f>'[10]Thuiswerk woonplaats geslacht'!$N$31</f>
        <v>0.3400170992701908</v>
      </c>
      <c r="V108" s="3">
        <v>6.8630826488285543E-2</v>
      </c>
      <c r="W108" s="3">
        <v>1.46E-2</v>
      </c>
    </row>
    <row r="109" spans="1:23" x14ac:dyDescent="0.2">
      <c r="A109" t="s">
        <v>40</v>
      </c>
      <c r="B109" t="s">
        <v>4</v>
      </c>
      <c r="C109">
        <v>2022</v>
      </c>
      <c r="D109">
        <v>3280</v>
      </c>
      <c r="E109">
        <v>1039</v>
      </c>
      <c r="F109" s="1">
        <f t="shared" si="8"/>
        <v>4319</v>
      </c>
      <c r="G109" s="9">
        <f t="shared" si="9"/>
        <v>8.3707791729607006</v>
      </c>
      <c r="H109">
        <v>374079.26829268294</v>
      </c>
      <c r="I109">
        <v>243844.27333974975</v>
      </c>
      <c r="J109" s="4">
        <f t="shared" si="13"/>
        <v>342749.29381801345</v>
      </c>
      <c r="K109" s="9">
        <f t="shared" si="10"/>
        <v>12.744754537081121</v>
      </c>
      <c r="L109" s="1">
        <f>'[1]2022'!$C$85</f>
        <v>170337</v>
      </c>
      <c r="M109" s="9">
        <f t="shared" si="11"/>
        <v>12.045534106704828</v>
      </c>
      <c r="N109" s="1">
        <f>[2]Totaal!$L$87</f>
        <v>10270778510</v>
      </c>
      <c r="O109" s="1">
        <f>N109/P109</f>
        <v>25064.006008072585</v>
      </c>
      <c r="P109" s="1">
        <f>'[11]Bevolking in 2022'!$E$83</f>
        <v>409782</v>
      </c>
      <c r="Q109">
        <v>1.2302999999999999</v>
      </c>
      <c r="R109">
        <f>N109/Q109</f>
        <v>8348190286.9218893</v>
      </c>
      <c r="S109">
        <f>R109/L109</f>
        <v>49009.846873679176</v>
      </c>
      <c r="T109" s="11">
        <f t="shared" si="12"/>
        <v>10.799776513509387</v>
      </c>
      <c r="U109" s="3">
        <f>'[10]Thuiswerk woonplaats geslacht'!$O$31</f>
        <v>0.27926105273016438</v>
      </c>
      <c r="V109" s="3">
        <v>5.5652025695383994E-2</v>
      </c>
      <c r="W109" s="3">
        <v>2.1399999999999999E-2</v>
      </c>
    </row>
    <row r="110" spans="1:23" x14ac:dyDescent="0.2">
      <c r="A110" t="s">
        <v>40</v>
      </c>
      <c r="B110" t="s">
        <v>4</v>
      </c>
      <c r="C110">
        <v>2023</v>
      </c>
      <c r="D110">
        <v>3048</v>
      </c>
      <c r="E110">
        <v>971</v>
      </c>
      <c r="F110" s="1">
        <f t="shared" si="8"/>
        <v>4019</v>
      </c>
      <c r="G110" s="9">
        <f t="shared" si="9"/>
        <v>8.2987883944492005</v>
      </c>
      <c r="H110">
        <v>379749.0157480315</v>
      </c>
      <c r="I110">
        <v>245996.39546858909</v>
      </c>
      <c r="J110" s="4">
        <f t="shared" si="13"/>
        <v>347434.06319980096</v>
      </c>
      <c r="K110" s="9">
        <f t="shared" si="10"/>
        <v>12.758330179795275</v>
      </c>
      <c r="L110" s="1">
        <f>'[1]2023'!$C$85</f>
        <v>172419</v>
      </c>
      <c r="M110" s="9">
        <f t="shared" si="11"/>
        <v>12.05768283995589</v>
      </c>
      <c r="N110" s="7">
        <f>O110*P110</f>
        <v>10505026960.791506</v>
      </c>
      <c r="O110" s="1">
        <f>1.015*O109</f>
        <v>25439.966098193672</v>
      </c>
      <c r="P110" s="1">
        <f>'[11]Bevolking in 2023'!$E$83</f>
        <v>412934</v>
      </c>
      <c r="Q110">
        <v>1.2802</v>
      </c>
      <c r="R110">
        <f>N110/Q110</f>
        <v>8205770161.5306244</v>
      </c>
      <c r="S110">
        <f>R110/L110</f>
        <v>47592.029657581959</v>
      </c>
      <c r="T110" s="11">
        <f t="shared" si="12"/>
        <v>10.770420582030725</v>
      </c>
      <c r="U110" s="3">
        <f>'[10]Thuiswerk woonplaats geslacht'!$P$31</f>
        <v>0.26263819300139862</v>
      </c>
      <c r="V110" s="3">
        <v>5.7862599455473028E-2</v>
      </c>
      <c r="W110" s="3">
        <v>3.5900000000000001E-2</v>
      </c>
    </row>
    <row r="111" spans="1:23" x14ac:dyDescent="0.2">
      <c r="A111" t="s">
        <v>40</v>
      </c>
      <c r="B111" t="s">
        <v>4</v>
      </c>
      <c r="C111">
        <v>2024</v>
      </c>
      <c r="D111">
        <v>2738</v>
      </c>
      <c r="E111">
        <v>1032</v>
      </c>
      <c r="F111" s="1">
        <f t="shared" si="8"/>
        <v>3770</v>
      </c>
      <c r="G111" s="9">
        <f t="shared" si="9"/>
        <v>8.2348302804420559</v>
      </c>
      <c r="H111">
        <v>373133.6742147553</v>
      </c>
      <c r="I111">
        <v>244513.56589147286</v>
      </c>
      <c r="J111" s="4">
        <f t="shared" si="13"/>
        <v>337925.19893899205</v>
      </c>
      <c r="K111" s="9">
        <f t="shared" si="10"/>
        <v>12.730579845059385</v>
      </c>
      <c r="L111" s="1">
        <f>'[1]2024'!$C$85</f>
        <v>173603</v>
      </c>
      <c r="M111" s="9">
        <f t="shared" si="11"/>
        <v>12.064526362165061</v>
      </c>
      <c r="N111" s="7">
        <f>P111*O111</f>
        <v>10640807691.847395</v>
      </c>
      <c r="O111" s="1">
        <f>1.01*O110</f>
        <v>25694.365759175609</v>
      </c>
      <c r="P111" s="1">
        <f>'[11]Bevolking in 2024'!$E$83</f>
        <v>414130</v>
      </c>
      <c r="Q111">
        <v>1.3204</v>
      </c>
      <c r="R111">
        <f>N111/Q111</f>
        <v>8058775895.0677032</v>
      </c>
      <c r="S111">
        <f>R111/L111</f>
        <v>46420.717931531733</v>
      </c>
      <c r="T111" s="11">
        <f t="shared" si="12"/>
        <v>10.745501145704775</v>
      </c>
      <c r="U111" s="3">
        <f>'[10]Thuiswerk woonplaats geslacht'!$Q$31</f>
        <v>0.27681853081403529</v>
      </c>
      <c r="V111" s="3">
        <v>6.895206154852114E-2</v>
      </c>
      <c r="W111" s="3">
        <v>3.4500000000000003E-2</v>
      </c>
    </row>
    <row r="129" spans="15:16" x14ac:dyDescent="0.2">
      <c r="O129" s="8"/>
      <c r="P129" s="8"/>
    </row>
  </sheetData>
  <autoFilter ref="A1:W111" xr:uid="{AF6530BC-DED5-C545-9EC3-B09CD0F9A6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2F13-261F-F04C-B880-3EFBB51F76CF}">
  <dimension ref="A1:M37"/>
  <sheetViews>
    <sheetView zoomScale="86" workbookViewId="0">
      <selection activeCell="K23" sqref="K23:K32"/>
    </sheetView>
  </sheetViews>
  <sheetFormatPr baseColWidth="10" defaultRowHeight="16" x14ac:dyDescent="0.2"/>
  <cols>
    <col min="1" max="1" width="16.33203125" customWidth="1"/>
    <col min="3" max="5" width="14.33203125" customWidth="1"/>
    <col min="6" max="8" width="29.1640625" customWidth="1"/>
    <col min="9" max="9" width="13.33203125" customWidth="1"/>
    <col min="10" max="10" width="16.5" customWidth="1"/>
    <col min="11" max="11" width="18.1640625" customWidth="1"/>
    <col min="12" max="12" width="13.6640625" customWidth="1"/>
    <col min="13" max="13" width="16.5" customWidth="1"/>
  </cols>
  <sheetData>
    <row r="1" spans="1:13" x14ac:dyDescent="0.2">
      <c r="A1" t="s">
        <v>21</v>
      </c>
      <c r="B1" t="s">
        <v>22</v>
      </c>
      <c r="E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s="6" customFormat="1" x14ac:dyDescent="0.2">
      <c r="A2" s="5" t="s">
        <v>0</v>
      </c>
      <c r="B2" s="5" t="s">
        <v>1</v>
      </c>
      <c r="C2" s="5" t="s">
        <v>16</v>
      </c>
      <c r="D2" s="5" t="s">
        <v>17</v>
      </c>
      <c r="E2" s="5" t="s">
        <v>18</v>
      </c>
      <c r="F2" s="5" t="s">
        <v>14</v>
      </c>
      <c r="G2" s="5" t="s">
        <v>19</v>
      </c>
      <c r="H2" s="5" t="s">
        <v>20</v>
      </c>
      <c r="I2" s="5" t="s">
        <v>5</v>
      </c>
      <c r="J2" s="5" t="s">
        <v>15</v>
      </c>
      <c r="K2" s="5" t="s">
        <v>6</v>
      </c>
      <c r="L2" s="5" t="s">
        <v>7</v>
      </c>
      <c r="M2" s="5" t="s">
        <v>8</v>
      </c>
    </row>
    <row r="3" spans="1:13" x14ac:dyDescent="0.2">
      <c r="A3" t="s">
        <v>2</v>
      </c>
      <c r="B3">
        <v>2015</v>
      </c>
      <c r="C3" s="1">
        <v>43522</v>
      </c>
      <c r="D3" s="1">
        <v>17075</v>
      </c>
      <c r="E3" s="1">
        <f>SUM(C3,D3)</f>
        <v>60597</v>
      </c>
      <c r="F3" s="4">
        <v>229927.03115665639</v>
      </c>
      <c r="G3" s="4">
        <v>172788.03806734993</v>
      </c>
      <c r="H3" s="4">
        <f>(G3*D3+F3*C3)/E3</f>
        <v>213826.4270508441</v>
      </c>
      <c r="I3" s="3">
        <v>0.16400000000000001</v>
      </c>
      <c r="J3">
        <v>2642</v>
      </c>
      <c r="K3" s="2">
        <v>5.2200000000000003E-2</v>
      </c>
      <c r="L3" s="3">
        <v>2.4899999999999999E-2</v>
      </c>
      <c r="M3" s="1">
        <v>2734982</v>
      </c>
    </row>
    <row r="4" spans="1:13" x14ac:dyDescent="0.2">
      <c r="A4" t="s">
        <v>2</v>
      </c>
      <c r="B4">
        <v>2016</v>
      </c>
      <c r="C4" s="1">
        <v>54327</v>
      </c>
      <c r="D4" s="1">
        <v>20401</v>
      </c>
      <c r="E4" s="1">
        <f t="shared" ref="E4:E32" si="0">SUM(C4,D4)</f>
        <v>74728</v>
      </c>
      <c r="F4" s="4">
        <v>235320.92697921844</v>
      </c>
      <c r="G4" s="4">
        <v>174379.0010293613</v>
      </c>
      <c r="H4" s="4">
        <f t="shared" ref="H4:H32" si="1">(G4*D4+F4*C4)/E4</f>
        <v>218683.57242265283</v>
      </c>
      <c r="I4" s="3">
        <v>0.17599999999999999</v>
      </c>
      <c r="J4">
        <v>2702</v>
      </c>
      <c r="K4" s="2">
        <v>4.87E-2</v>
      </c>
      <c r="L4" s="3">
        <v>2.1100000000000001E-2</v>
      </c>
      <c r="M4" s="1">
        <v>2752014</v>
      </c>
    </row>
    <row r="5" spans="1:13" x14ac:dyDescent="0.2">
      <c r="A5" t="s">
        <v>2</v>
      </c>
      <c r="B5">
        <v>2017</v>
      </c>
      <c r="C5" s="1">
        <v>56451</v>
      </c>
      <c r="D5" s="1">
        <v>21152</v>
      </c>
      <c r="E5" s="1">
        <f t="shared" si="0"/>
        <v>77603</v>
      </c>
      <c r="F5" s="4">
        <v>240154.09824449522</v>
      </c>
      <c r="G5" s="4">
        <v>180263.19024205749</v>
      </c>
      <c r="H5" s="4">
        <f t="shared" si="1"/>
        <v>223829.82616651419</v>
      </c>
      <c r="I5" s="3">
        <v>0.18</v>
      </c>
      <c r="J5">
        <v>2702</v>
      </c>
      <c r="K5" s="3">
        <v>4.3749999999999997E-2</v>
      </c>
      <c r="L5" s="3">
        <v>2.0899999999999998E-2</v>
      </c>
      <c r="M5" s="1">
        <v>2773651</v>
      </c>
    </row>
    <row r="6" spans="1:13" x14ac:dyDescent="0.2">
      <c r="A6" t="s">
        <v>2</v>
      </c>
      <c r="B6">
        <v>2018</v>
      </c>
      <c r="C6" s="1">
        <v>58628</v>
      </c>
      <c r="D6" s="1">
        <v>22560</v>
      </c>
      <c r="E6" s="1">
        <f t="shared" si="0"/>
        <v>81188</v>
      </c>
      <c r="F6" s="4">
        <v>251288.39462372928</v>
      </c>
      <c r="G6" s="4">
        <v>186835.63829787233</v>
      </c>
      <c r="H6" s="4">
        <f t="shared" si="1"/>
        <v>233378.67665172194</v>
      </c>
      <c r="I6" s="3">
        <v>0.17</v>
      </c>
      <c r="J6">
        <v>2738</v>
      </c>
      <c r="K6" s="3">
        <v>3.4509999999999999E-2</v>
      </c>
      <c r="L6" s="3">
        <v>1.9199999999999998E-2</v>
      </c>
      <c r="M6" s="1">
        <v>2796946</v>
      </c>
    </row>
    <row r="7" spans="1:13" x14ac:dyDescent="0.2">
      <c r="A7" t="s">
        <v>2</v>
      </c>
      <c r="B7">
        <v>2019</v>
      </c>
      <c r="C7" s="1">
        <v>72095</v>
      </c>
      <c r="D7" s="1">
        <v>27240</v>
      </c>
      <c r="E7" s="1">
        <f t="shared" si="0"/>
        <v>99335</v>
      </c>
      <c r="F7" s="4">
        <v>262412.24772869132</v>
      </c>
      <c r="G7" s="4">
        <v>195806.5069750367</v>
      </c>
      <c r="H7" s="4">
        <f t="shared" si="1"/>
        <v>244147.38259425177</v>
      </c>
      <c r="I7" s="3">
        <v>0.2</v>
      </c>
      <c r="J7">
        <v>2766</v>
      </c>
      <c r="K7" s="3">
        <v>3.2500000000000001E-2</v>
      </c>
      <c r="L7" s="3">
        <v>1.7899999999999999E-2</v>
      </c>
      <c r="M7" s="1">
        <v>2819981</v>
      </c>
    </row>
    <row r="8" spans="1:13" x14ac:dyDescent="0.2">
      <c r="A8" t="s">
        <v>2</v>
      </c>
      <c r="B8">
        <v>2020</v>
      </c>
      <c r="C8" s="1">
        <v>52124</v>
      </c>
      <c r="D8" s="1">
        <v>23483</v>
      </c>
      <c r="E8" s="1">
        <f t="shared" si="0"/>
        <v>75607</v>
      </c>
      <c r="F8" s="4">
        <v>273665.50917043973</v>
      </c>
      <c r="G8" s="4">
        <v>208643.23979048672</v>
      </c>
      <c r="H8" s="4">
        <f t="shared" si="1"/>
        <v>253470.05171478831</v>
      </c>
      <c r="I8" s="3">
        <v>0.28699999999999998</v>
      </c>
      <c r="J8">
        <v>2874</v>
      </c>
      <c r="K8" s="3">
        <v>3.5200000000000002E-2</v>
      </c>
      <c r="L8" s="3">
        <v>1.5800000000000002E-2</v>
      </c>
      <c r="M8" s="1">
        <v>2845252</v>
      </c>
    </row>
    <row r="9" spans="1:13" x14ac:dyDescent="0.2">
      <c r="A9" t="s">
        <v>2</v>
      </c>
      <c r="B9">
        <v>2021</v>
      </c>
      <c r="C9" s="1">
        <v>60962</v>
      </c>
      <c r="D9" s="1">
        <v>29741</v>
      </c>
      <c r="E9" s="1">
        <f t="shared" si="0"/>
        <v>90703</v>
      </c>
      <c r="F9" s="4">
        <v>291224.04120599717</v>
      </c>
      <c r="G9" s="4">
        <v>221339.73302847921</v>
      </c>
      <c r="H9" s="4">
        <f t="shared" si="1"/>
        <v>268309.37234711088</v>
      </c>
      <c r="I9" s="3">
        <v>0.38</v>
      </c>
      <c r="J9">
        <v>2871</v>
      </c>
      <c r="K9" s="3">
        <v>3.9199999999999999E-2</v>
      </c>
      <c r="L9" s="3">
        <v>1.46E-2</v>
      </c>
      <c r="M9" s="1">
        <v>2867565</v>
      </c>
    </row>
    <row r="10" spans="1:13" x14ac:dyDescent="0.2">
      <c r="A10" t="s">
        <v>2</v>
      </c>
      <c r="B10">
        <v>2022</v>
      </c>
      <c r="C10" s="1">
        <v>68439</v>
      </c>
      <c r="D10" s="1">
        <v>29767</v>
      </c>
      <c r="E10" s="1">
        <f t="shared" si="0"/>
        <v>98206</v>
      </c>
      <c r="F10" s="4">
        <v>314686.28998085886</v>
      </c>
      <c r="G10" s="4">
        <v>235029.49575032754</v>
      </c>
      <c r="H10" s="4">
        <f t="shared" si="1"/>
        <v>290541.69806325476</v>
      </c>
      <c r="I10" s="3">
        <v>0.35099999999999998</v>
      </c>
      <c r="J10">
        <v>2990</v>
      </c>
      <c r="K10" s="3">
        <v>3.1800000000000002E-2</v>
      </c>
      <c r="L10" s="3">
        <v>2.1399999999999999E-2</v>
      </c>
      <c r="M10" s="1">
        <v>2891491</v>
      </c>
    </row>
    <row r="11" spans="1:13" x14ac:dyDescent="0.2">
      <c r="A11" t="s">
        <v>2</v>
      </c>
      <c r="B11">
        <v>2023</v>
      </c>
      <c r="C11" s="1">
        <v>54761</v>
      </c>
      <c r="D11" s="1">
        <v>26398</v>
      </c>
      <c r="E11" s="1">
        <f t="shared" si="0"/>
        <v>81159</v>
      </c>
      <c r="F11" s="4">
        <v>327599.56903635798</v>
      </c>
      <c r="G11" s="4">
        <v>246561.0171982726</v>
      </c>
      <c r="H11" s="4">
        <f t="shared" si="1"/>
        <v>301240.74633743637</v>
      </c>
      <c r="I11" s="3">
        <v>0.33300000000000002</v>
      </c>
      <c r="J11">
        <v>2839</v>
      </c>
      <c r="K11" s="3">
        <v>3.3399999999999999E-2</v>
      </c>
      <c r="L11" s="3">
        <v>3.5900000000000001E-2</v>
      </c>
      <c r="M11" s="1">
        <v>2930155</v>
      </c>
    </row>
    <row r="12" spans="1:13" x14ac:dyDescent="0.2">
      <c r="A12" t="s">
        <v>2</v>
      </c>
      <c r="B12">
        <v>2024</v>
      </c>
      <c r="C12" s="1">
        <v>54744</v>
      </c>
      <c r="D12" s="1">
        <v>27216</v>
      </c>
      <c r="E12" s="1">
        <f t="shared" si="0"/>
        <v>81960</v>
      </c>
      <c r="F12" s="4">
        <v>332210.72628963907</v>
      </c>
      <c r="G12" s="4">
        <v>248697.75132275131</v>
      </c>
      <c r="H12" s="4">
        <f t="shared" si="1"/>
        <v>304479.03855539288</v>
      </c>
      <c r="I12" s="3">
        <v>0.33800000000000002</v>
      </c>
      <c r="J12">
        <v>2905</v>
      </c>
      <c r="K12" s="3">
        <v>4.1329999999999999E-2</v>
      </c>
      <c r="L12" s="3">
        <v>3.4500000000000003E-2</v>
      </c>
      <c r="M12" s="1">
        <v>2955027</v>
      </c>
    </row>
    <row r="13" spans="1:13" x14ac:dyDescent="0.2">
      <c r="A13" t="s">
        <v>3</v>
      </c>
      <c r="B13">
        <v>2015</v>
      </c>
      <c r="C13" s="1">
        <v>2189</v>
      </c>
      <c r="D13" s="1">
        <v>7752</v>
      </c>
      <c r="E13" s="1">
        <f t="shared" si="0"/>
        <v>9941</v>
      </c>
      <c r="F13" s="4">
        <v>361870.71722247603</v>
      </c>
      <c r="G13" s="4">
        <v>182536.63570691436</v>
      </c>
      <c r="H13" s="4">
        <f t="shared" si="1"/>
        <v>222025.85252992657</v>
      </c>
      <c r="I13" s="3">
        <v>0.19900000000000001</v>
      </c>
      <c r="K13" s="2">
        <v>0.17460000000000001</v>
      </c>
      <c r="L13" s="3">
        <v>2.4899999999999999E-2</v>
      </c>
      <c r="M13" s="1">
        <v>543396</v>
      </c>
    </row>
    <row r="14" spans="1:13" x14ac:dyDescent="0.2">
      <c r="A14" t="s">
        <v>3</v>
      </c>
      <c r="B14">
        <v>2016</v>
      </c>
      <c r="C14" s="1">
        <v>2386</v>
      </c>
      <c r="D14" s="1">
        <v>7973</v>
      </c>
      <c r="E14" s="1">
        <f t="shared" si="0"/>
        <v>10359</v>
      </c>
      <c r="F14" s="4">
        <v>367965.21374685667</v>
      </c>
      <c r="G14" s="4">
        <v>185199.42305280321</v>
      </c>
      <c r="H14" s="4">
        <f t="shared" si="1"/>
        <v>227296.0710493291</v>
      </c>
      <c r="I14" s="3">
        <v>0.20200000000000001</v>
      </c>
      <c r="K14" s="3">
        <v>0.16889999999999999</v>
      </c>
      <c r="L14" s="3">
        <v>2.1100000000000001E-2</v>
      </c>
      <c r="M14" s="1">
        <v>546132</v>
      </c>
    </row>
    <row r="15" spans="1:13" x14ac:dyDescent="0.2">
      <c r="A15" t="s">
        <v>3</v>
      </c>
      <c r="B15">
        <v>2017</v>
      </c>
      <c r="C15" s="1">
        <v>2301</v>
      </c>
      <c r="D15" s="1">
        <v>8988</v>
      </c>
      <c r="E15" s="1">
        <f t="shared" si="0"/>
        <v>11289</v>
      </c>
      <c r="F15" s="4">
        <v>374639.28726640588</v>
      </c>
      <c r="G15" s="4">
        <v>190137.96172674678</v>
      </c>
      <c r="H15" s="4">
        <f t="shared" si="1"/>
        <v>227744.264328107</v>
      </c>
      <c r="I15" s="3">
        <v>0.20899999999999999</v>
      </c>
      <c r="K15" s="3">
        <v>0.15010000000000001</v>
      </c>
      <c r="L15" s="3">
        <v>2.0899999999999998E-2</v>
      </c>
      <c r="M15" s="1">
        <v>545919</v>
      </c>
    </row>
    <row r="16" spans="1:13" x14ac:dyDescent="0.2">
      <c r="A16" t="s">
        <v>3</v>
      </c>
      <c r="B16">
        <v>2018</v>
      </c>
      <c r="C16" s="1">
        <v>2321</v>
      </c>
      <c r="D16" s="1">
        <v>8855</v>
      </c>
      <c r="E16" s="1">
        <f t="shared" si="0"/>
        <v>11176</v>
      </c>
      <c r="F16" s="4">
        <v>388384.10168031021</v>
      </c>
      <c r="G16" s="4">
        <v>198518.69000564652</v>
      </c>
      <c r="H16" s="4">
        <f t="shared" si="1"/>
        <v>237949.40050107372</v>
      </c>
      <c r="I16" s="3">
        <v>0.20899999999999999</v>
      </c>
      <c r="K16" s="3">
        <v>0.13350000000000001</v>
      </c>
      <c r="L16" s="3">
        <v>1.9199999999999998E-2</v>
      </c>
      <c r="M16" s="1">
        <v>548430</v>
      </c>
    </row>
    <row r="17" spans="1:13" x14ac:dyDescent="0.2">
      <c r="A17" t="s">
        <v>3</v>
      </c>
      <c r="B17">
        <v>2019</v>
      </c>
      <c r="C17" s="1">
        <v>2398</v>
      </c>
      <c r="D17" s="1">
        <v>9308</v>
      </c>
      <c r="E17" s="1">
        <f t="shared" si="0"/>
        <v>11706</v>
      </c>
      <c r="F17" s="4">
        <v>413230.600500417</v>
      </c>
      <c r="G17" s="4">
        <v>210185.86162440912</v>
      </c>
      <c r="H17" s="4">
        <f t="shared" si="1"/>
        <v>251780.02562788315</v>
      </c>
      <c r="I17" s="3">
        <v>0.23899999999999999</v>
      </c>
      <c r="K17" s="3">
        <v>0.12720000000000001</v>
      </c>
      <c r="L17" s="3">
        <v>1.7899999999999999E-2</v>
      </c>
      <c r="M17" s="1">
        <v>551962</v>
      </c>
    </row>
    <row r="18" spans="1:13" x14ac:dyDescent="0.2">
      <c r="A18" t="s">
        <v>3</v>
      </c>
      <c r="B18">
        <v>2020</v>
      </c>
      <c r="C18" s="1">
        <v>2104</v>
      </c>
      <c r="D18" s="1">
        <v>8397</v>
      </c>
      <c r="E18" s="1">
        <f t="shared" si="0"/>
        <v>10501</v>
      </c>
      <c r="F18" s="4">
        <v>454493.82129277568</v>
      </c>
      <c r="G18" s="4">
        <v>227354.14433726331</v>
      </c>
      <c r="H18" s="4">
        <f t="shared" si="1"/>
        <v>272864.27483096847</v>
      </c>
      <c r="I18" s="3">
        <v>0.42699999999999999</v>
      </c>
      <c r="K18" s="3">
        <v>0.12429999999999999</v>
      </c>
      <c r="L18" s="3">
        <v>1.5800000000000002E-2</v>
      </c>
      <c r="M18" s="1">
        <v>556631</v>
      </c>
    </row>
    <row r="19" spans="1:13" x14ac:dyDescent="0.2">
      <c r="A19" t="s">
        <v>3</v>
      </c>
      <c r="B19">
        <v>2021</v>
      </c>
      <c r="C19" s="1">
        <v>2468</v>
      </c>
      <c r="D19" s="1">
        <v>10018</v>
      </c>
      <c r="E19" s="1">
        <f t="shared" si="0"/>
        <v>12486</v>
      </c>
      <c r="F19" s="4">
        <v>475421.79902755265</v>
      </c>
      <c r="G19" s="4">
        <v>241810.29147534439</v>
      </c>
      <c r="H19" s="4">
        <f t="shared" si="1"/>
        <v>287986.26461637032</v>
      </c>
      <c r="I19" s="3">
        <v>0.497</v>
      </c>
      <c r="K19" s="3">
        <v>0.125</v>
      </c>
      <c r="L19" s="3">
        <v>1.46E-2</v>
      </c>
      <c r="M19" s="1">
        <v>559938</v>
      </c>
    </row>
    <row r="20" spans="1:13" x14ac:dyDescent="0.2">
      <c r="A20" t="s">
        <v>3</v>
      </c>
      <c r="B20">
        <v>2022</v>
      </c>
      <c r="C20" s="1">
        <v>2339</v>
      </c>
      <c r="D20" s="1">
        <v>10236</v>
      </c>
      <c r="E20" s="1">
        <f t="shared" si="0"/>
        <v>12575</v>
      </c>
      <c r="F20" s="4">
        <v>507502.00726806326</v>
      </c>
      <c r="G20" s="4">
        <v>253521.88354826104</v>
      </c>
      <c r="H20" s="4">
        <f t="shared" si="1"/>
        <v>300763.19642147119</v>
      </c>
      <c r="I20" s="3">
        <v>0.434</v>
      </c>
      <c r="K20" s="3">
        <v>0.1152</v>
      </c>
      <c r="L20" s="3">
        <v>2.1399999999999999E-2</v>
      </c>
      <c r="M20" s="1">
        <v>564588</v>
      </c>
    </row>
    <row r="21" spans="1:13" x14ac:dyDescent="0.2">
      <c r="A21" t="s">
        <v>3</v>
      </c>
      <c r="B21">
        <v>2023</v>
      </c>
      <c r="C21" s="1">
        <v>2095</v>
      </c>
      <c r="D21" s="1">
        <v>9337</v>
      </c>
      <c r="E21" s="1">
        <f t="shared" si="0"/>
        <v>11432</v>
      </c>
      <c r="F21" s="4">
        <v>498763.72315035801</v>
      </c>
      <c r="G21" s="4">
        <v>257391.132055264</v>
      </c>
      <c r="H21" s="4">
        <f t="shared" si="1"/>
        <v>301624.47515745275</v>
      </c>
      <c r="I21" s="3">
        <v>0.42099999999999999</v>
      </c>
      <c r="K21" s="3">
        <v>0.10730000000000001</v>
      </c>
      <c r="L21" s="3">
        <v>3.5900000000000001E-2</v>
      </c>
      <c r="M21" s="1">
        <v>575310</v>
      </c>
    </row>
    <row r="22" spans="1:13" x14ac:dyDescent="0.2">
      <c r="A22" t="s">
        <v>3</v>
      </c>
      <c r="B22">
        <v>2024</v>
      </c>
      <c r="C22" s="1">
        <v>2124</v>
      </c>
      <c r="D22" s="1">
        <v>9760</v>
      </c>
      <c r="E22" s="1">
        <f t="shared" si="0"/>
        <v>11884</v>
      </c>
      <c r="F22" s="4">
        <v>509213.74764595105</v>
      </c>
      <c r="G22" s="4">
        <v>263111.68032786885</v>
      </c>
      <c r="H22" s="4">
        <f t="shared" si="1"/>
        <v>307096.93705822952</v>
      </c>
      <c r="I22" s="3">
        <v>0.439</v>
      </c>
      <c r="K22" s="3">
        <v>0.11899999999999999</v>
      </c>
      <c r="L22" s="3">
        <v>3.4500000000000003E-2</v>
      </c>
      <c r="M22" s="1">
        <v>579567</v>
      </c>
    </row>
    <row r="23" spans="1:13" x14ac:dyDescent="0.2">
      <c r="A23" t="s">
        <v>4</v>
      </c>
      <c r="B23">
        <v>2015</v>
      </c>
      <c r="C23" s="1">
        <v>28403</v>
      </c>
      <c r="D23" s="1">
        <v>4576</v>
      </c>
      <c r="E23" s="1">
        <f t="shared" si="0"/>
        <v>32979</v>
      </c>
      <c r="F23" s="4">
        <v>153251.80438686055</v>
      </c>
      <c r="G23" s="4">
        <v>132841.58653846153</v>
      </c>
      <c r="H23" s="4">
        <f t="shared" si="1"/>
        <v>150419.78531792958</v>
      </c>
      <c r="I23" s="3">
        <v>0.13700000000000001</v>
      </c>
      <c r="K23" s="2">
        <v>0.11990000000000001</v>
      </c>
      <c r="L23" s="3">
        <v>2.4899999999999999E-2</v>
      </c>
      <c r="M23" s="1">
        <v>1550198</v>
      </c>
    </row>
    <row r="24" spans="1:13" x14ac:dyDescent="0.2">
      <c r="A24" t="s">
        <v>4</v>
      </c>
      <c r="B24">
        <v>2016</v>
      </c>
      <c r="C24" s="1">
        <v>29162</v>
      </c>
      <c r="D24" s="1">
        <v>4815</v>
      </c>
      <c r="E24" s="1">
        <f t="shared" si="0"/>
        <v>33977</v>
      </c>
      <c r="F24" s="4">
        <v>153748.06254715039</v>
      </c>
      <c r="G24" s="4">
        <v>135849.42886812045</v>
      </c>
      <c r="H24" s="4">
        <f t="shared" si="1"/>
        <v>151211.58430703124</v>
      </c>
      <c r="I24" s="3">
        <v>0.13700000000000001</v>
      </c>
      <c r="K24" s="2">
        <v>0.10589999999999999</v>
      </c>
      <c r="L24" s="3">
        <v>2.1100000000000001E-2</v>
      </c>
      <c r="M24" s="1">
        <v>1556640</v>
      </c>
    </row>
    <row r="25" spans="1:13" x14ac:dyDescent="0.2">
      <c r="A25" t="s">
        <v>4</v>
      </c>
      <c r="B25">
        <v>2017</v>
      </c>
      <c r="C25" s="1">
        <v>30162</v>
      </c>
      <c r="D25" s="1">
        <v>4798</v>
      </c>
      <c r="E25" s="1">
        <f t="shared" si="0"/>
        <v>34960</v>
      </c>
      <c r="F25" s="4">
        <v>156488.23022345998</v>
      </c>
      <c r="G25" s="4">
        <v>140596.6027511463</v>
      </c>
      <c r="H25" s="4">
        <f t="shared" si="1"/>
        <v>154307.22254004577</v>
      </c>
      <c r="I25" s="3">
        <v>0.14099999999999999</v>
      </c>
      <c r="K25" s="3">
        <v>9.8100000000000007E-2</v>
      </c>
      <c r="L25" s="3">
        <v>2.0899999999999998E-2</v>
      </c>
      <c r="M25" s="1">
        <v>1565341</v>
      </c>
    </row>
    <row r="26" spans="1:13" x14ac:dyDescent="0.2">
      <c r="A26" t="s">
        <v>4</v>
      </c>
      <c r="B26">
        <v>2018</v>
      </c>
      <c r="C26" s="1">
        <v>32432</v>
      </c>
      <c r="D26" s="1">
        <v>5532</v>
      </c>
      <c r="E26" s="1">
        <f t="shared" si="0"/>
        <v>37964</v>
      </c>
      <c r="F26" s="4">
        <v>162926.55402072027</v>
      </c>
      <c r="G26" s="4">
        <v>142957.70065075922</v>
      </c>
      <c r="H26" s="4">
        <f t="shared" si="1"/>
        <v>160016.75271309662</v>
      </c>
      <c r="I26" s="3">
        <v>0.15</v>
      </c>
      <c r="K26" s="3">
        <v>8.5400000000000004E-2</v>
      </c>
      <c r="L26" s="3">
        <v>1.9199999999999998E-2</v>
      </c>
      <c r="M26" s="1">
        <v>1573780</v>
      </c>
    </row>
    <row r="27" spans="1:13" x14ac:dyDescent="0.2">
      <c r="A27" t="s">
        <v>4</v>
      </c>
      <c r="B27">
        <v>2019</v>
      </c>
      <c r="C27" s="1">
        <v>32747</v>
      </c>
      <c r="D27" s="1">
        <v>5880</v>
      </c>
      <c r="E27" s="1">
        <f t="shared" si="0"/>
        <v>38627</v>
      </c>
      <c r="F27" s="4">
        <v>169335.96970714876</v>
      </c>
      <c r="G27" s="4">
        <v>147536.56462585033</v>
      </c>
      <c r="H27" s="4">
        <f t="shared" si="1"/>
        <v>166017.5524891915</v>
      </c>
      <c r="I27" s="3">
        <v>0.14799999999999999</v>
      </c>
      <c r="K27" s="3">
        <v>7.2099999999999997E-2</v>
      </c>
      <c r="L27" s="3">
        <v>1.7899999999999999E-2</v>
      </c>
      <c r="M27" s="1">
        <v>1583282</v>
      </c>
    </row>
    <row r="28" spans="1:13" x14ac:dyDescent="0.2">
      <c r="A28" t="s">
        <v>4</v>
      </c>
      <c r="B28">
        <v>2020</v>
      </c>
      <c r="C28" s="1">
        <v>30925</v>
      </c>
      <c r="D28" s="1">
        <v>5471</v>
      </c>
      <c r="E28" s="1">
        <f t="shared" si="0"/>
        <v>36396</v>
      </c>
      <c r="F28" s="4">
        <v>178013.77526273241</v>
      </c>
      <c r="G28" s="4">
        <v>156568.4518369585</v>
      </c>
      <c r="H28" s="4">
        <f t="shared" si="1"/>
        <v>174790.14177382129</v>
      </c>
      <c r="I28" s="3">
        <v>0.251</v>
      </c>
      <c r="K28" s="3">
        <v>7.3999999999999996E-2</v>
      </c>
      <c r="L28" s="3">
        <v>1.5800000000000002E-2</v>
      </c>
      <c r="M28" s="1">
        <v>1593505</v>
      </c>
    </row>
    <row r="29" spans="1:13" x14ac:dyDescent="0.2">
      <c r="A29" t="s">
        <v>4</v>
      </c>
      <c r="B29">
        <v>2021</v>
      </c>
      <c r="C29" s="1">
        <v>33691</v>
      </c>
      <c r="D29" s="1">
        <v>6462</v>
      </c>
      <c r="E29" s="1">
        <f t="shared" si="0"/>
        <v>40153</v>
      </c>
      <c r="F29" s="4">
        <v>188918.85073164941</v>
      </c>
      <c r="G29" s="4">
        <v>164333.79758588673</v>
      </c>
      <c r="H29" s="4">
        <f t="shared" si="1"/>
        <v>184962.26931985156</v>
      </c>
      <c r="I29" s="3">
        <v>0.34</v>
      </c>
      <c r="K29" s="3">
        <v>8.8999999999999996E-2</v>
      </c>
      <c r="L29" s="3">
        <v>1.46E-2</v>
      </c>
      <c r="M29" s="1">
        <v>1603634</v>
      </c>
    </row>
    <row r="30" spans="1:13" x14ac:dyDescent="0.2">
      <c r="A30" t="s">
        <v>4</v>
      </c>
      <c r="B30">
        <v>2022</v>
      </c>
      <c r="C30" s="1">
        <v>32958</v>
      </c>
      <c r="D30" s="1">
        <v>6998</v>
      </c>
      <c r="E30" s="1">
        <f t="shared" si="0"/>
        <v>39956</v>
      </c>
      <c r="F30" s="4">
        <v>202513.04690818617</v>
      </c>
      <c r="G30" s="4">
        <v>173843.9554158331</v>
      </c>
      <c r="H30" s="4">
        <f t="shared" si="1"/>
        <v>197491.86605265792</v>
      </c>
      <c r="I30" s="3">
        <v>0.27900000000000003</v>
      </c>
      <c r="K30" s="3">
        <v>8.3699999999999997E-2</v>
      </c>
      <c r="L30" s="3">
        <v>2.1399999999999999E-2</v>
      </c>
      <c r="M30" s="1">
        <v>1614916</v>
      </c>
    </row>
    <row r="31" spans="1:13" x14ac:dyDescent="0.2">
      <c r="A31" t="s">
        <v>4</v>
      </c>
      <c r="B31">
        <v>2023</v>
      </c>
      <c r="C31" s="1">
        <v>29441</v>
      </c>
      <c r="D31" s="1">
        <v>6782</v>
      </c>
      <c r="E31" s="1">
        <f t="shared" si="0"/>
        <v>36223</v>
      </c>
      <c r="F31" s="4">
        <v>206026.1540029211</v>
      </c>
      <c r="G31" s="4">
        <v>180468.18785019169</v>
      </c>
      <c r="H31" s="4">
        <f t="shared" si="1"/>
        <v>201240.95878309361</v>
      </c>
      <c r="I31" s="3">
        <v>0.26300000000000001</v>
      </c>
      <c r="K31" s="3">
        <v>8.2400000000000001E-2</v>
      </c>
      <c r="L31" s="3">
        <v>3.5900000000000001E-2</v>
      </c>
      <c r="M31" s="1">
        <v>1625484</v>
      </c>
    </row>
    <row r="32" spans="1:13" x14ac:dyDescent="0.2">
      <c r="A32" t="s">
        <v>4</v>
      </c>
      <c r="B32">
        <v>2024</v>
      </c>
      <c r="C32" s="1">
        <v>28868</v>
      </c>
      <c r="D32" s="1">
        <v>6230</v>
      </c>
      <c r="E32" s="1">
        <f t="shared" si="0"/>
        <v>35098</v>
      </c>
      <c r="F32" s="4">
        <v>203168.8721075239</v>
      </c>
      <c r="G32" s="4">
        <v>176012.03852327447</v>
      </c>
      <c r="H32" s="4">
        <f t="shared" si="1"/>
        <v>198348.45290329933</v>
      </c>
      <c r="I32" s="3">
        <v>0.27700000000000002</v>
      </c>
      <c r="K32" s="3">
        <v>7.4299999999999991E-2</v>
      </c>
      <c r="L32" s="3">
        <v>3.4500000000000003E-2</v>
      </c>
      <c r="M32" s="1">
        <v>1634917</v>
      </c>
    </row>
    <row r="37" spans="1:12" x14ac:dyDescent="0.2">
      <c r="A37" t="s">
        <v>9</v>
      </c>
      <c r="F37" t="s">
        <v>13</v>
      </c>
      <c r="I37" t="s">
        <v>12</v>
      </c>
      <c r="J37" t="s">
        <v>10</v>
      </c>
      <c r="L3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Cleaned Data per province</vt:lpstr>
      <vt:lpstr>Rough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Niwemfura Yannick Ngaboyera</dc:creator>
  <cp:lastModifiedBy>Niwemfura Yannick Ngaboyera</cp:lastModifiedBy>
  <dcterms:created xsi:type="dcterms:W3CDTF">2025-05-17T11:31:05Z</dcterms:created>
  <dcterms:modified xsi:type="dcterms:W3CDTF">2025-05-18T12:48:49Z</dcterms:modified>
</cp:coreProperties>
</file>