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annick\Desktop\EnergyIslands\model\data\29032022\"/>
    </mc:Choice>
  </mc:AlternateContent>
  <xr:revisionPtr revIDLastSave="0" documentId="13_ncr:1_{7F73F19A-F5CF-44FD-BE05-26BC21E5D8A0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i" sheetId="4" r:id="rId1"/>
    <sheet name="j" sheetId="3" r:id="rId2"/>
    <sheet name="e" sheetId="2" r:id="rId3"/>
    <sheet name="s" sheetId="1" r:id="rId4"/>
    <sheet name="d" sheetId="5" r:id="rId5"/>
    <sheet name="p_fuel" sheetId="8" r:id="rId6"/>
    <sheet name="p_co2" sheetId="9" r:id="rId7"/>
    <sheet name="p_h2" sheetId="10" r:id="rId8"/>
    <sheet name="log" sheetId="7" r:id="rId9"/>
  </sheets>
  <definedNames>
    <definedName name="_xlnm._FilterDatabase" localSheetId="0" hidden="1">i!$A$1:$J$41</definedName>
    <definedName name="_xlnm._FilterDatabase" localSheetId="5" hidden="1">p_fuel!$A$1:$E$65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8" l="1"/>
  <c r="C55" i="8"/>
  <c r="C54" i="8"/>
  <c r="C53" i="8"/>
  <c r="C52" i="8"/>
  <c r="C51" i="8"/>
  <c r="C50" i="8"/>
  <c r="C48" i="8"/>
  <c r="C47" i="8"/>
  <c r="F46" i="8"/>
  <c r="C46" i="8" s="1"/>
  <c r="C45" i="8"/>
  <c r="C57" i="8" s="1"/>
  <c r="C44" i="8"/>
  <c r="C42" i="8"/>
  <c r="C41" i="8"/>
  <c r="C40" i="8"/>
  <c r="C39" i="8"/>
  <c r="C38" i="8"/>
  <c r="C37" i="8"/>
  <c r="C36" i="8"/>
  <c r="C34" i="8"/>
  <c r="C33" i="8"/>
  <c r="F32" i="8"/>
  <c r="C32" i="8"/>
  <c r="C31" i="8"/>
  <c r="C43" i="8" s="1"/>
  <c r="C30" i="8"/>
  <c r="C29" i="8"/>
  <c r="C28" i="8"/>
  <c r="C27" i="8"/>
  <c r="C26" i="8"/>
  <c r="C25" i="8"/>
  <c r="C24" i="8"/>
  <c r="C23" i="8"/>
  <c r="C22" i="8"/>
  <c r="C20" i="8"/>
  <c r="C19" i="8"/>
  <c r="F18" i="8"/>
  <c r="C18" i="8"/>
  <c r="C17" i="8"/>
  <c r="C16" i="8"/>
  <c r="C15" i="8"/>
  <c r="C14" i="8"/>
  <c r="C13" i="8"/>
  <c r="C12" i="8"/>
  <c r="C11" i="8"/>
  <c r="C10" i="8"/>
  <c r="C9" i="8"/>
  <c r="C8" i="8"/>
  <c r="C6" i="8"/>
  <c r="C5" i="8"/>
  <c r="F4" i="8"/>
  <c r="C4" i="8"/>
  <c r="C3" i="8"/>
  <c r="C2" i="8"/>
  <c r="F37" i="4" l="1"/>
  <c r="G39" i="4" l="1"/>
  <c r="G41" i="4"/>
  <c r="E41" i="4"/>
  <c r="H41" i="4"/>
  <c r="C38" i="4"/>
  <c r="C39" i="4"/>
  <c r="D39" i="4"/>
  <c r="D38" i="4"/>
  <c r="H39" i="4" l="1"/>
  <c r="H38" i="4"/>
  <c r="G38" i="4"/>
  <c r="E38" i="4"/>
  <c r="E39" i="4"/>
</calcChain>
</file>

<file path=xl/sharedStrings.xml><?xml version="1.0" encoding="utf-8"?>
<sst xmlns="http://schemas.openxmlformats.org/spreadsheetml/2006/main" count="447" uniqueCount="167">
  <si>
    <t>s</t>
  </si>
  <si>
    <t>battery</t>
  </si>
  <si>
    <t>reservoir</t>
  </si>
  <si>
    <t>e</t>
  </si>
  <si>
    <t>i</t>
  </si>
  <si>
    <t>fuel</t>
  </si>
  <si>
    <t>eta</t>
  </si>
  <si>
    <t>vom</t>
  </si>
  <si>
    <t>co2_fac</t>
  </si>
  <si>
    <t>nuclear</t>
  </si>
  <si>
    <t>hard_coal_old1</t>
  </si>
  <si>
    <t>hard_coal_old1_bio</t>
  </si>
  <si>
    <t>hard_coal_old2</t>
  </si>
  <si>
    <t>hard_coal_old2_bio</t>
  </si>
  <si>
    <t>hard_coal_new</t>
  </si>
  <si>
    <t>hard_coal_new_bio</t>
  </si>
  <si>
    <t>lignite_old1</t>
  </si>
  <si>
    <t>lignite_old1_bio</t>
  </si>
  <si>
    <t>lignite_old2</t>
  </si>
  <si>
    <t>lignite_old2_bio</t>
  </si>
  <si>
    <t>lignite_new</t>
  </si>
  <si>
    <t>gas_conv_old1</t>
  </si>
  <si>
    <t>gas_conv_old2</t>
  </si>
  <si>
    <t>gas_conv_old2_bio</t>
  </si>
  <si>
    <t>gas_ccgt_old1</t>
  </si>
  <si>
    <t>gas_ccgt_old2</t>
  </si>
  <si>
    <t>gas_ccgt_old2_bio</t>
  </si>
  <si>
    <t>gas_ccgt_new</t>
  </si>
  <si>
    <t>gas_ccgt_ccs</t>
  </si>
  <si>
    <t>gas_ocgt_old</t>
  </si>
  <si>
    <t>gas_ocgt_new</t>
  </si>
  <si>
    <t>light_oil</t>
  </si>
  <si>
    <t>heavy_oil_old1</t>
  </si>
  <si>
    <t>heavy_oil_old1_bio</t>
  </si>
  <si>
    <t>heavy_oil_old2</t>
  </si>
  <si>
    <t>oil_shale_old</t>
  </si>
  <si>
    <t>oil_shale_new</t>
  </si>
  <si>
    <t>oil_shale_new_bio</t>
  </si>
  <si>
    <t>fossil_peat</t>
  </si>
  <si>
    <t>geothermal</t>
  </si>
  <si>
    <t>pumped_storage</t>
  </si>
  <si>
    <t>run_of_river</t>
  </si>
  <si>
    <t>solarpv</t>
  </si>
  <si>
    <t>solar_thermal</t>
  </si>
  <si>
    <t>waste</t>
  </si>
  <si>
    <t>onshore_wind</t>
  </si>
  <si>
    <t>offshore_wind</t>
  </si>
  <si>
    <t>marine</t>
  </si>
  <si>
    <t>biomass</t>
  </si>
  <si>
    <t>fuel_cell</t>
  </si>
  <si>
    <t>dsr</t>
  </si>
  <si>
    <t>other_res</t>
  </si>
  <si>
    <t>other</t>
  </si>
  <si>
    <t>other_fossil</t>
  </si>
  <si>
    <t>chp</t>
  </si>
  <si>
    <t>hardcoal</t>
  </si>
  <si>
    <t>biocoal</t>
  </si>
  <si>
    <t>lignite</t>
  </si>
  <si>
    <t>gas</t>
  </si>
  <si>
    <t>biogas</t>
  </si>
  <si>
    <t>lightoil</t>
  </si>
  <si>
    <t>heavyoil</t>
  </si>
  <si>
    <t>oilshale</t>
  </si>
  <si>
    <t>biooil</t>
  </si>
  <si>
    <t>peat</t>
  </si>
  <si>
    <t>electricity</t>
  </si>
  <si>
    <t>mix</t>
  </si>
  <si>
    <t>j</t>
  </si>
  <si>
    <t>d</t>
  </si>
  <si>
    <t>TYNDP 2018 input data</t>
  </si>
  <si>
    <t>same as coal</t>
  </si>
  <si>
    <t>REF2020 Technology</t>
  </si>
  <si>
    <t>Energistyrelsen Storage Data</t>
  </si>
  <si>
    <t>Energistyrelsen 2020 Storage data:https://ens.dk/sites/ens.dk/files/Analyser/technology_data_catalogue_for_energy_storage.pdf</t>
  </si>
  <si>
    <t>Energistyrelsen 2020, Technology Data for RES fuels: https://ens.dk/sites/ens.dk/files/Analyser/technology_data_for_renewable_fuels.pdf</t>
  </si>
  <si>
    <t>Energistyrelsen 2022, Technology Data</t>
  </si>
  <si>
    <t>fom</t>
  </si>
  <si>
    <t>source</t>
  </si>
  <si>
    <t>min_eta</t>
  </si>
  <si>
    <t>max_eta</t>
  </si>
  <si>
    <t>avg_eta</t>
  </si>
  <si>
    <t>hydrogen</t>
  </si>
  <si>
    <t>v02</t>
  </si>
  <si>
    <t>converted co2_fac from /GJ into /Mwh</t>
  </si>
  <si>
    <t>disc_eta</t>
  </si>
  <si>
    <t>ch_eta</t>
  </si>
  <si>
    <t>y</t>
  </si>
  <si>
    <t xml:space="preserve">Expected Progress: REF 2020 Technology </t>
  </si>
  <si>
    <t>co2</t>
  </si>
  <si>
    <t xml:space="preserve">EUCO: REF 2020 Technology </t>
  </si>
  <si>
    <t>Gas Before Coal: REF 2020 Technology</t>
  </si>
  <si>
    <t>p_fuel</t>
  </si>
  <si>
    <t>p_co2</t>
  </si>
  <si>
    <t>g_min_share</t>
  </si>
  <si>
    <t>e_init_share</t>
  </si>
  <si>
    <t>p_fuel_per_GJ</t>
  </si>
  <si>
    <t>v03</t>
  </si>
  <si>
    <t>v04</t>
  </si>
  <si>
    <t>switchen p_fuel_per_GJ column</t>
  </si>
  <si>
    <t>v05</t>
  </si>
  <si>
    <t>switchen price_CO2_per_GJ column</t>
  </si>
  <si>
    <t>v06</t>
  </si>
  <si>
    <t>changing BIO to 0 in CO2 emissions</t>
  </si>
  <si>
    <t>fuel_input</t>
  </si>
  <si>
    <t>fuel_output</t>
  </si>
  <si>
    <t>v07</t>
  </si>
  <si>
    <t>output fuel for electrolyser</t>
  </si>
  <si>
    <t>v08</t>
  </si>
  <si>
    <t>electrolyser vom</t>
  </si>
  <si>
    <t>water</t>
  </si>
  <si>
    <t>Assumption</t>
  </si>
  <si>
    <t>v10</t>
  </si>
  <si>
    <t>changed co2 fac to t</t>
  </si>
  <si>
    <t>v11</t>
  </si>
  <si>
    <t>change vom offshore</t>
  </si>
  <si>
    <t>l_min_share</t>
  </si>
  <si>
    <t>v12</t>
  </si>
  <si>
    <t>renaming column names</t>
  </si>
  <si>
    <t>v13</t>
  </si>
  <si>
    <t>changing vom electrolyser</t>
  </si>
  <si>
    <t>EUCO: TYNDP Input</t>
  </si>
  <si>
    <t>Sustainable Transition: TYNDP Input</t>
  </si>
  <si>
    <t>Global Climate Action: TYNDP Input</t>
  </si>
  <si>
    <t>v14</t>
  </si>
  <si>
    <t>changed co2 prices</t>
  </si>
  <si>
    <t>v15</t>
  </si>
  <si>
    <t>change biomass and other_res cost</t>
  </si>
  <si>
    <t>v16</t>
  </si>
  <si>
    <t>change mix prices</t>
  </si>
  <si>
    <t>v17</t>
  </si>
  <si>
    <t>changed mix co2 factors</t>
  </si>
  <si>
    <t>https://www.engie.com/sites/default/files/assets/documents/2021-07/ENGIE_20210618_Biogas_potential_and_costs_in_2050_report_1.pdf</t>
  </si>
  <si>
    <t>https://www.euractiv.com/wp-content/uploads/sites/2/2018/03/Advanced-biofuel-cost-projections-Ethanol-Europe-1.pdf</t>
  </si>
  <si>
    <t>ptg_onshore</t>
  </si>
  <si>
    <t>ptg_offshore</t>
  </si>
  <si>
    <t>Energistyrelsen 2020, Technology Data for RES fuels: https://ens.dk/sites/ens.dk/files/Analyser/technology_data_for_renewable_fuels.pdf Assumption: +50%</t>
  </si>
  <si>
    <t>https://www.eex.com/fileadmin/EEX/Markets/Global_Commodities/Argus_Whitepaper.pdf</t>
  </si>
  <si>
    <t>increased based on 2025</t>
  </si>
  <si>
    <t>bimass prices adjusted through new source</t>
  </si>
  <si>
    <t>v18</t>
  </si>
  <si>
    <t>eur/t</t>
  </si>
  <si>
    <t>EC reference scen</t>
  </si>
  <si>
    <t>https://www.irena.org/-/media/Files/IRENA/Agency/Publication/2012/RE_Technologies_Cost_Analysis-BIOMASS.pdf</t>
  </si>
  <si>
    <t>Distributed Generation: REF 2020 Technology</t>
  </si>
  <si>
    <t>pathway</t>
  </si>
  <si>
    <t>TYNDP</t>
  </si>
  <si>
    <t>BAU</t>
  </si>
  <si>
    <t>Ambitious</t>
  </si>
  <si>
    <t>Paris</t>
  </si>
  <si>
    <t>openENTRANCE: Gradual Development</t>
  </si>
  <si>
    <t>openENTRANCE: Techno-friendly</t>
  </si>
  <si>
    <t>openENTRANCE: Directed Transition</t>
  </si>
  <si>
    <t>v20</t>
  </si>
  <si>
    <t>added openEntrance techs</t>
  </si>
  <si>
    <t>chp_biomass</t>
  </si>
  <si>
    <t>openEntrance</t>
  </si>
  <si>
    <t>chp_hardcoal</t>
  </si>
  <si>
    <t>chp_gas_ccgt</t>
  </si>
  <si>
    <t>chp_oil</t>
  </si>
  <si>
    <t>chp_lignite</t>
  </si>
  <si>
    <t>chp_biomass_ccs</t>
  </si>
  <si>
    <t>chp_gas_ccgt_ccs</t>
  </si>
  <si>
    <t>chp_biogas</t>
  </si>
  <si>
    <t>chp_nuclear</t>
  </si>
  <si>
    <t>high</t>
  </si>
  <si>
    <t>base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</si>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</sst>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horizontal="left" vertical="center"/>
    </xf>
    <xf numFmtId="9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right"/>
    </xf>
    <xf numFmtId="0" fontId="2" fillId="2" borderId="0" xfId="1" applyAlignment="1">
      <alignment horizontal="right" vertical="center"/>
    </xf>
    <xf numFmtId="9" fontId="4" fillId="0" borderId="0" xfId="2" applyNumberFormat="1" applyFont="1" applyAlignment="1">
      <alignment horizontal="right" vertical="center"/>
    </xf>
    <xf numFmtId="2" fontId="5" fillId="0" borderId="0" xfId="2" applyNumberFormat="1" applyFont="1" applyAlignment="1">
      <alignment horizontal="right" vertical="center"/>
    </xf>
    <xf numFmtId="2" fontId="0" fillId="0" borderId="0" xfId="0" applyNumberFormat="1"/>
    <xf numFmtId="0" fontId="6" fillId="0" borderId="0" xfId="0" applyFont="1"/>
  </cellXfs>
  <cellStyles count="3">
    <cellStyle name="Good" xfId="1" builtinId="26"/>
    <cellStyle name="Normal" xfId="0" builtinId="0"/>
    <cellStyle name="Standard_Data provided by OT3" xfId="2" xr:uid="{CFA801EE-FCDD-4BF1-B52D-8E29D589E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228B-8B99-4F47-B994-671ECFB13D9C}">
  <dimension ref="A1:J50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4.5" x14ac:dyDescent="0.35"/>
  <cols>
    <col min="1" max="1" width="18.54296875" bestFit="1" customWidth="1"/>
    <col min="9" max="9" width="35.54296875" bestFit="1" customWidth="1"/>
    <col min="10" max="10" width="11.54296875" bestFit="1" customWidth="1"/>
  </cols>
  <sheetData>
    <row r="1" spans="1:10" x14ac:dyDescent="0.35">
      <c r="A1" s="1" t="s">
        <v>4</v>
      </c>
      <c r="B1" s="1" t="s">
        <v>5</v>
      </c>
      <c r="C1" s="1" t="s">
        <v>78</v>
      </c>
      <c r="D1" s="1" t="s">
        <v>79</v>
      </c>
      <c r="E1" s="1" t="s">
        <v>80</v>
      </c>
      <c r="F1" s="1" t="s">
        <v>8</v>
      </c>
      <c r="G1" s="1" t="s">
        <v>7</v>
      </c>
      <c r="H1" s="1" t="s">
        <v>76</v>
      </c>
      <c r="I1" s="1" t="s">
        <v>77</v>
      </c>
      <c r="J1" s="1" t="s">
        <v>93</v>
      </c>
    </row>
    <row r="2" spans="1:10" x14ac:dyDescent="0.35">
      <c r="A2" s="3" t="s">
        <v>9</v>
      </c>
      <c r="B2" s="4" t="s">
        <v>9</v>
      </c>
      <c r="C2" s="8">
        <v>0.3</v>
      </c>
      <c r="D2" s="8">
        <v>0.35</v>
      </c>
      <c r="E2" s="6">
        <v>0.33</v>
      </c>
      <c r="F2" s="6">
        <v>0</v>
      </c>
      <c r="G2" s="6">
        <v>9</v>
      </c>
      <c r="H2" s="6">
        <v>120000</v>
      </c>
      <c r="I2" t="s">
        <v>69</v>
      </c>
      <c r="J2" s="6">
        <v>0</v>
      </c>
    </row>
    <row r="3" spans="1:10" x14ac:dyDescent="0.35">
      <c r="A3" s="3" t="s">
        <v>10</v>
      </c>
      <c r="B3" s="4" t="s">
        <v>55</v>
      </c>
      <c r="C3" s="8">
        <v>0.3</v>
      </c>
      <c r="D3" s="8">
        <v>0.37</v>
      </c>
      <c r="E3" s="6">
        <v>0.35</v>
      </c>
      <c r="F3" s="6">
        <v>0.33840000000000003</v>
      </c>
      <c r="G3" s="6">
        <v>3.3</v>
      </c>
      <c r="H3" s="6"/>
      <c r="I3" t="s">
        <v>69</v>
      </c>
      <c r="J3" s="6">
        <v>0</v>
      </c>
    </row>
    <row r="4" spans="1:10" x14ac:dyDescent="0.35">
      <c r="A4" s="3" t="s">
        <v>11</v>
      </c>
      <c r="B4" s="4" t="s">
        <v>56</v>
      </c>
      <c r="C4" s="8">
        <v>0.3</v>
      </c>
      <c r="D4" s="8">
        <v>0.37</v>
      </c>
      <c r="E4" s="6">
        <v>0.35</v>
      </c>
      <c r="F4" s="10">
        <v>0</v>
      </c>
      <c r="G4" s="6">
        <v>3.3</v>
      </c>
      <c r="H4" s="6"/>
      <c r="I4" t="s">
        <v>69</v>
      </c>
      <c r="J4" s="6">
        <v>0</v>
      </c>
    </row>
    <row r="5" spans="1:10" x14ac:dyDescent="0.35">
      <c r="A5" s="3" t="s">
        <v>12</v>
      </c>
      <c r="B5" s="4" t="s">
        <v>55</v>
      </c>
      <c r="C5" s="8">
        <v>0.38</v>
      </c>
      <c r="D5" s="8">
        <v>0.43</v>
      </c>
      <c r="E5" s="6">
        <v>0.4</v>
      </c>
      <c r="F5" s="6">
        <v>0.33840000000000003</v>
      </c>
      <c r="G5" s="6">
        <v>3.3</v>
      </c>
      <c r="H5" s="6"/>
      <c r="I5" t="s">
        <v>69</v>
      </c>
      <c r="J5" s="6">
        <v>0</v>
      </c>
    </row>
    <row r="6" spans="1:10" x14ac:dyDescent="0.35">
      <c r="A6" s="3" t="s">
        <v>13</v>
      </c>
      <c r="B6" s="4" t="s">
        <v>56</v>
      </c>
      <c r="C6" s="8">
        <v>0.38</v>
      </c>
      <c r="D6" s="8">
        <v>0.43</v>
      </c>
      <c r="E6" s="6">
        <v>0.4</v>
      </c>
      <c r="F6" s="10">
        <v>0</v>
      </c>
      <c r="G6" s="6">
        <v>3.3</v>
      </c>
      <c r="H6" s="6"/>
      <c r="I6" t="s">
        <v>69</v>
      </c>
      <c r="J6" s="6">
        <v>0</v>
      </c>
    </row>
    <row r="7" spans="1:10" x14ac:dyDescent="0.35">
      <c r="A7" s="3" t="s">
        <v>14</v>
      </c>
      <c r="B7" s="4" t="s">
        <v>55</v>
      </c>
      <c r="C7" s="8">
        <v>0.44</v>
      </c>
      <c r="D7" s="8">
        <v>0.46</v>
      </c>
      <c r="E7" s="6">
        <v>0.46</v>
      </c>
      <c r="F7" s="6">
        <v>0.36360000000000003</v>
      </c>
      <c r="G7" s="6">
        <v>3.3</v>
      </c>
      <c r="H7" s="6"/>
      <c r="I7" t="s">
        <v>69</v>
      </c>
      <c r="J7" s="6">
        <v>0</v>
      </c>
    </row>
    <row r="8" spans="1:10" x14ac:dyDescent="0.35">
      <c r="A8" s="3" t="s">
        <v>15</v>
      </c>
      <c r="B8" s="4" t="s">
        <v>56</v>
      </c>
      <c r="C8" s="8">
        <v>0.44</v>
      </c>
      <c r="D8" s="8">
        <v>0.46</v>
      </c>
      <c r="E8" s="6">
        <v>0.46</v>
      </c>
      <c r="F8" s="10">
        <v>0</v>
      </c>
      <c r="G8" s="6">
        <v>3.3</v>
      </c>
      <c r="H8" s="6"/>
      <c r="I8" t="s">
        <v>69</v>
      </c>
      <c r="J8" s="6">
        <v>0</v>
      </c>
    </row>
    <row r="9" spans="1:10" x14ac:dyDescent="0.35">
      <c r="A9" s="3" t="s">
        <v>16</v>
      </c>
      <c r="B9" s="4" t="s">
        <v>57</v>
      </c>
      <c r="C9" s="8">
        <v>0.3</v>
      </c>
      <c r="D9" s="8">
        <v>0.37</v>
      </c>
      <c r="E9" s="6">
        <v>0.35</v>
      </c>
      <c r="F9" s="6">
        <v>0.36360000000000003</v>
      </c>
      <c r="G9" s="6">
        <v>3.3</v>
      </c>
      <c r="H9" s="6"/>
      <c r="I9" t="s">
        <v>69</v>
      </c>
      <c r="J9" s="6">
        <v>0</v>
      </c>
    </row>
    <row r="10" spans="1:10" x14ac:dyDescent="0.35">
      <c r="A10" s="3" t="s">
        <v>17</v>
      </c>
      <c r="B10" s="4" t="s">
        <v>56</v>
      </c>
      <c r="C10" s="8">
        <v>0.3</v>
      </c>
      <c r="D10" s="8">
        <v>0.37</v>
      </c>
      <c r="E10" s="6">
        <v>0.35</v>
      </c>
      <c r="F10" s="10">
        <v>0</v>
      </c>
      <c r="G10" s="6">
        <v>3.3</v>
      </c>
      <c r="H10" s="6"/>
      <c r="I10" t="s">
        <v>69</v>
      </c>
      <c r="J10" s="6">
        <v>0</v>
      </c>
    </row>
    <row r="11" spans="1:10" x14ac:dyDescent="0.35">
      <c r="A11" s="3" t="s">
        <v>18</v>
      </c>
      <c r="B11" s="4" t="s">
        <v>57</v>
      </c>
      <c r="C11" s="8">
        <v>0.38</v>
      </c>
      <c r="D11" s="8">
        <v>0.43</v>
      </c>
      <c r="E11" s="6">
        <v>0.4</v>
      </c>
      <c r="F11" s="6">
        <v>0.36360000000000003</v>
      </c>
      <c r="G11" s="6">
        <v>3.3</v>
      </c>
      <c r="H11" s="6"/>
      <c r="I11" t="s">
        <v>69</v>
      </c>
      <c r="J11" s="6">
        <v>0</v>
      </c>
    </row>
    <row r="12" spans="1:10" x14ac:dyDescent="0.35">
      <c r="A12" s="3" t="s">
        <v>19</v>
      </c>
      <c r="B12" s="4" t="s">
        <v>56</v>
      </c>
      <c r="C12" s="8">
        <v>0.38</v>
      </c>
      <c r="D12" s="8">
        <v>0.43</v>
      </c>
      <c r="E12" s="6">
        <v>0.4</v>
      </c>
      <c r="F12" s="10">
        <v>0</v>
      </c>
      <c r="G12" s="6">
        <v>3.3</v>
      </c>
      <c r="H12" s="6"/>
      <c r="I12" t="s">
        <v>69</v>
      </c>
      <c r="J12" s="6">
        <v>0</v>
      </c>
    </row>
    <row r="13" spans="1:10" x14ac:dyDescent="0.35">
      <c r="A13" s="3" t="s">
        <v>20</v>
      </c>
      <c r="B13" s="4" t="s">
        <v>57</v>
      </c>
      <c r="C13" s="8">
        <v>0.44</v>
      </c>
      <c r="D13" s="8">
        <v>0.46</v>
      </c>
      <c r="E13" s="6">
        <v>0.46</v>
      </c>
      <c r="F13" s="6">
        <v>0.36360000000000003</v>
      </c>
      <c r="G13" s="6">
        <v>3.3</v>
      </c>
      <c r="H13" s="6"/>
      <c r="I13" t="s">
        <v>69</v>
      </c>
      <c r="J13" s="6">
        <v>0</v>
      </c>
    </row>
    <row r="14" spans="1:10" x14ac:dyDescent="0.35">
      <c r="A14" s="3" t="s">
        <v>21</v>
      </c>
      <c r="B14" s="4" t="s">
        <v>58</v>
      </c>
      <c r="C14" s="8">
        <v>0.25</v>
      </c>
      <c r="D14" s="8">
        <v>0.38</v>
      </c>
      <c r="E14" s="6">
        <v>0.36</v>
      </c>
      <c r="F14" s="6">
        <v>0.20520000000000002</v>
      </c>
      <c r="G14" s="6">
        <v>1.1000000000000001</v>
      </c>
      <c r="H14" s="6"/>
      <c r="I14" t="s">
        <v>69</v>
      </c>
      <c r="J14" s="6">
        <v>0</v>
      </c>
    </row>
    <row r="15" spans="1:10" x14ac:dyDescent="0.35">
      <c r="A15" s="3" t="s">
        <v>22</v>
      </c>
      <c r="B15" s="4" t="s">
        <v>58</v>
      </c>
      <c r="C15" s="8">
        <v>0.39</v>
      </c>
      <c r="D15" s="8">
        <v>0.42</v>
      </c>
      <c r="E15" s="6">
        <v>0.41</v>
      </c>
      <c r="F15" s="6">
        <v>0.20520000000000002</v>
      </c>
      <c r="G15" s="6">
        <v>1.1000000000000001</v>
      </c>
      <c r="H15" s="6"/>
      <c r="I15" t="s">
        <v>69</v>
      </c>
      <c r="J15" s="6">
        <v>0</v>
      </c>
    </row>
    <row r="16" spans="1:10" x14ac:dyDescent="0.35">
      <c r="A16" s="3" t="s">
        <v>23</v>
      </c>
      <c r="B16" s="4" t="s">
        <v>59</v>
      </c>
      <c r="C16" s="8">
        <v>0.39</v>
      </c>
      <c r="D16" s="8">
        <v>0.42</v>
      </c>
      <c r="E16" s="6">
        <v>0.41</v>
      </c>
      <c r="F16" s="10">
        <v>0</v>
      </c>
      <c r="G16" s="6">
        <v>1.1000000000000001</v>
      </c>
      <c r="H16" s="6"/>
      <c r="I16" t="s">
        <v>69</v>
      </c>
      <c r="J16" s="6">
        <v>0</v>
      </c>
    </row>
    <row r="17" spans="1:10" x14ac:dyDescent="0.35">
      <c r="A17" s="3" t="s">
        <v>24</v>
      </c>
      <c r="B17" s="4" t="s">
        <v>58</v>
      </c>
      <c r="C17" s="8">
        <v>0.33</v>
      </c>
      <c r="D17" s="8">
        <v>0.44</v>
      </c>
      <c r="E17" s="6">
        <v>0.4</v>
      </c>
      <c r="F17" s="6">
        <v>0.20520000000000002</v>
      </c>
      <c r="G17" s="6">
        <v>1.6</v>
      </c>
      <c r="H17" s="6"/>
      <c r="I17" t="s">
        <v>69</v>
      </c>
      <c r="J17" s="6">
        <v>0</v>
      </c>
    </row>
    <row r="18" spans="1:10" x14ac:dyDescent="0.35">
      <c r="A18" s="3" t="s">
        <v>25</v>
      </c>
      <c r="B18" s="4" t="s">
        <v>58</v>
      </c>
      <c r="C18" s="8">
        <v>0.45</v>
      </c>
      <c r="D18" s="8">
        <v>0.52</v>
      </c>
      <c r="E18" s="6">
        <v>0.48</v>
      </c>
      <c r="F18" s="6">
        <v>0.20520000000000002</v>
      </c>
      <c r="G18" s="6">
        <v>1.6</v>
      </c>
      <c r="H18" s="6"/>
      <c r="I18" t="s">
        <v>69</v>
      </c>
      <c r="J18" s="6">
        <v>0</v>
      </c>
    </row>
    <row r="19" spans="1:10" x14ac:dyDescent="0.35">
      <c r="A19" s="3" t="s">
        <v>26</v>
      </c>
      <c r="B19" s="4" t="s">
        <v>59</v>
      </c>
      <c r="C19" s="8">
        <v>0.45</v>
      </c>
      <c r="D19" s="8">
        <v>0.52</v>
      </c>
      <c r="E19" s="6">
        <v>0.48</v>
      </c>
      <c r="F19" s="10">
        <v>0</v>
      </c>
      <c r="G19" s="6">
        <v>1.6</v>
      </c>
      <c r="H19" s="6"/>
      <c r="I19" t="s">
        <v>69</v>
      </c>
      <c r="J19" s="6">
        <v>0</v>
      </c>
    </row>
    <row r="20" spans="1:10" x14ac:dyDescent="0.35">
      <c r="A20" s="3" t="s">
        <v>27</v>
      </c>
      <c r="B20" s="4" t="s">
        <v>58</v>
      </c>
      <c r="C20" s="8">
        <v>0.53</v>
      </c>
      <c r="D20" s="8">
        <v>0.6</v>
      </c>
      <c r="E20" s="6">
        <v>0.57999999999999996</v>
      </c>
      <c r="F20" s="6">
        <v>0.20520000000000002</v>
      </c>
      <c r="G20" s="6">
        <v>1.6</v>
      </c>
      <c r="H20" s="6"/>
      <c r="I20" t="s">
        <v>69</v>
      </c>
      <c r="J20" s="6">
        <v>0</v>
      </c>
    </row>
    <row r="21" spans="1:10" x14ac:dyDescent="0.35">
      <c r="A21" s="3" t="s">
        <v>28</v>
      </c>
      <c r="B21" s="4" t="s">
        <v>58</v>
      </c>
      <c r="C21" s="8">
        <v>0.43</v>
      </c>
      <c r="D21" s="8">
        <v>0.52</v>
      </c>
      <c r="E21" s="6">
        <v>0.51</v>
      </c>
      <c r="F21" s="6">
        <v>0.20520000000000002</v>
      </c>
      <c r="G21" s="6">
        <v>3.2</v>
      </c>
      <c r="H21" s="6"/>
      <c r="I21" t="s">
        <v>69</v>
      </c>
      <c r="J21" s="6">
        <v>0</v>
      </c>
    </row>
    <row r="22" spans="1:10" x14ac:dyDescent="0.35">
      <c r="A22" s="3" t="s">
        <v>29</v>
      </c>
      <c r="B22" s="4" t="s">
        <v>58</v>
      </c>
      <c r="C22" s="8">
        <v>0.35</v>
      </c>
      <c r="D22" s="8">
        <v>0.38</v>
      </c>
      <c r="E22" s="6">
        <v>0.35</v>
      </c>
      <c r="F22" s="6">
        <v>0.20520000000000002</v>
      </c>
      <c r="G22" s="6">
        <v>1.6</v>
      </c>
      <c r="H22" s="6"/>
      <c r="I22" t="s">
        <v>69</v>
      </c>
      <c r="J22" s="6">
        <v>0</v>
      </c>
    </row>
    <row r="23" spans="1:10" x14ac:dyDescent="0.35">
      <c r="A23" s="3" t="s">
        <v>30</v>
      </c>
      <c r="B23" s="4" t="s">
        <v>58</v>
      </c>
      <c r="C23" s="8">
        <v>0.39</v>
      </c>
      <c r="D23" s="8">
        <v>0.44</v>
      </c>
      <c r="E23" s="6">
        <v>0.42</v>
      </c>
      <c r="F23" s="6">
        <v>0.20520000000000002</v>
      </c>
      <c r="G23" s="6">
        <v>1.6</v>
      </c>
      <c r="H23" s="6"/>
      <c r="I23" t="s">
        <v>69</v>
      </c>
      <c r="J23" s="6">
        <v>0</v>
      </c>
    </row>
    <row r="24" spans="1:10" x14ac:dyDescent="0.35">
      <c r="A24" s="3" t="s">
        <v>31</v>
      </c>
      <c r="B24" s="4" t="s">
        <v>60</v>
      </c>
      <c r="C24" s="8">
        <v>0.32</v>
      </c>
      <c r="D24" s="8">
        <v>0.38</v>
      </c>
      <c r="E24" s="6">
        <v>0.35</v>
      </c>
      <c r="F24" s="6">
        <v>0.28079999999999999</v>
      </c>
      <c r="G24" s="6">
        <v>1.1000000000000001</v>
      </c>
      <c r="H24" s="6"/>
      <c r="I24" t="s">
        <v>69</v>
      </c>
      <c r="J24" s="6">
        <v>0</v>
      </c>
    </row>
    <row r="25" spans="1:10" x14ac:dyDescent="0.35">
      <c r="A25" s="3" t="s">
        <v>32</v>
      </c>
      <c r="B25" s="4" t="s">
        <v>61</v>
      </c>
      <c r="C25" s="8">
        <v>0.25</v>
      </c>
      <c r="D25" s="8">
        <v>0.37</v>
      </c>
      <c r="E25" s="6">
        <v>0.35</v>
      </c>
      <c r="F25" s="6">
        <v>0.28079999999999999</v>
      </c>
      <c r="G25" s="6">
        <v>3.3</v>
      </c>
      <c r="H25" s="6"/>
      <c r="I25" t="s">
        <v>69</v>
      </c>
      <c r="J25" s="6">
        <v>0</v>
      </c>
    </row>
    <row r="26" spans="1:10" x14ac:dyDescent="0.35">
      <c r="A26" s="3" t="s">
        <v>33</v>
      </c>
      <c r="B26" s="4" t="s">
        <v>63</v>
      </c>
      <c r="C26" s="8">
        <v>0.25</v>
      </c>
      <c r="D26" s="8">
        <v>0.37</v>
      </c>
      <c r="E26" s="6">
        <v>0.35</v>
      </c>
      <c r="F26" s="10">
        <v>0</v>
      </c>
      <c r="G26" s="6">
        <v>3.3</v>
      </c>
      <c r="H26" s="6"/>
      <c r="I26" t="s">
        <v>69</v>
      </c>
      <c r="J26" s="6">
        <v>0</v>
      </c>
    </row>
    <row r="27" spans="1:10" x14ac:dyDescent="0.35">
      <c r="A27" s="3" t="s">
        <v>34</v>
      </c>
      <c r="B27" s="4" t="s">
        <v>61</v>
      </c>
      <c r="C27" s="8">
        <v>0.38</v>
      </c>
      <c r="D27" s="8">
        <v>0.43</v>
      </c>
      <c r="E27" s="6">
        <v>0.4</v>
      </c>
      <c r="F27" s="6">
        <v>0.28079999999999999</v>
      </c>
      <c r="G27" s="6">
        <v>3.3</v>
      </c>
      <c r="H27" s="6"/>
      <c r="I27" t="s">
        <v>69</v>
      </c>
      <c r="J27" s="6">
        <v>0</v>
      </c>
    </row>
    <row r="28" spans="1:10" x14ac:dyDescent="0.35">
      <c r="A28" s="3" t="s">
        <v>35</v>
      </c>
      <c r="B28" s="4" t="s">
        <v>62</v>
      </c>
      <c r="C28" s="8">
        <v>0.28000000000000003</v>
      </c>
      <c r="D28" s="8">
        <v>0.33</v>
      </c>
      <c r="E28" s="6">
        <v>0.28999999999999998</v>
      </c>
      <c r="F28" s="6">
        <v>0.36</v>
      </c>
      <c r="G28" s="6">
        <v>3.3</v>
      </c>
      <c r="H28" s="6"/>
      <c r="I28" t="s">
        <v>69</v>
      </c>
      <c r="J28" s="6">
        <v>0</v>
      </c>
    </row>
    <row r="29" spans="1:10" x14ac:dyDescent="0.35">
      <c r="A29" s="3" t="s">
        <v>36</v>
      </c>
      <c r="B29" s="4" t="s">
        <v>62</v>
      </c>
      <c r="C29" s="8">
        <v>0.34</v>
      </c>
      <c r="D29" s="8">
        <v>0.39</v>
      </c>
      <c r="E29" s="6">
        <v>0.39</v>
      </c>
      <c r="F29" s="6">
        <v>0.36</v>
      </c>
      <c r="G29" s="6">
        <v>3.3</v>
      </c>
      <c r="H29" s="6"/>
      <c r="I29" t="s">
        <v>69</v>
      </c>
      <c r="J29" s="6">
        <v>0</v>
      </c>
    </row>
    <row r="30" spans="1:10" x14ac:dyDescent="0.35">
      <c r="A30" s="3" t="s">
        <v>37</v>
      </c>
      <c r="B30" s="4" t="s">
        <v>63</v>
      </c>
      <c r="C30" s="8">
        <v>0.34</v>
      </c>
      <c r="D30" s="8">
        <v>0.39</v>
      </c>
      <c r="E30" s="6">
        <v>0.39</v>
      </c>
      <c r="F30" s="10">
        <v>0</v>
      </c>
      <c r="G30" s="8">
        <v>3.3</v>
      </c>
      <c r="H30" s="8"/>
      <c r="I30" t="s">
        <v>69</v>
      </c>
      <c r="J30" s="6">
        <v>0</v>
      </c>
    </row>
    <row r="31" spans="1:10" x14ac:dyDescent="0.35">
      <c r="A31" s="3" t="s">
        <v>38</v>
      </c>
      <c r="B31" s="3" t="s">
        <v>64</v>
      </c>
      <c r="C31" s="8">
        <v>0.3</v>
      </c>
      <c r="D31">
        <v>0.37</v>
      </c>
      <c r="E31" s="6">
        <v>0.35</v>
      </c>
      <c r="F31" s="6">
        <v>0.46800000000000003</v>
      </c>
      <c r="G31" s="6">
        <v>3</v>
      </c>
      <c r="I31" t="s">
        <v>70</v>
      </c>
      <c r="J31" s="6">
        <v>0</v>
      </c>
    </row>
    <row r="32" spans="1:10" x14ac:dyDescent="0.35">
      <c r="A32" s="3" t="s">
        <v>39</v>
      </c>
      <c r="B32" s="3" t="s">
        <v>39</v>
      </c>
      <c r="E32" s="6">
        <v>0.1</v>
      </c>
      <c r="F32" s="6">
        <v>0</v>
      </c>
      <c r="G32">
        <v>0.11</v>
      </c>
      <c r="H32">
        <v>95000</v>
      </c>
      <c r="I32" t="s">
        <v>71</v>
      </c>
      <c r="J32" s="6">
        <v>0</v>
      </c>
    </row>
    <row r="33" spans="1:10" x14ac:dyDescent="0.35">
      <c r="A33" s="3" t="s">
        <v>2</v>
      </c>
      <c r="B33" s="3" t="s">
        <v>109</v>
      </c>
      <c r="E33" s="6">
        <v>1</v>
      </c>
      <c r="F33" s="6">
        <v>0</v>
      </c>
      <c r="G33">
        <v>0.36</v>
      </c>
      <c r="H33">
        <v>2500</v>
      </c>
      <c r="I33" t="s">
        <v>71</v>
      </c>
      <c r="J33" s="6">
        <v>0</v>
      </c>
    </row>
    <row r="34" spans="1:10" x14ac:dyDescent="0.35">
      <c r="A34" s="3" t="s">
        <v>44</v>
      </c>
      <c r="B34" s="3" t="s">
        <v>44</v>
      </c>
      <c r="E34" s="6">
        <v>0.31</v>
      </c>
      <c r="F34" s="6">
        <v>0</v>
      </c>
      <c r="G34">
        <v>2.84</v>
      </c>
      <c r="H34">
        <v>40500</v>
      </c>
      <c r="I34" t="s">
        <v>71</v>
      </c>
      <c r="J34" s="6">
        <v>0</v>
      </c>
    </row>
    <row r="35" spans="1:10" x14ac:dyDescent="0.35">
      <c r="A35" s="3" t="s">
        <v>47</v>
      </c>
      <c r="B35" s="3" t="s">
        <v>109</v>
      </c>
      <c r="E35" s="6">
        <v>1</v>
      </c>
      <c r="F35" s="6">
        <v>0</v>
      </c>
      <c r="G35">
        <v>0.1</v>
      </c>
      <c r="H35">
        <v>39600</v>
      </c>
      <c r="I35" t="s">
        <v>71</v>
      </c>
      <c r="J35" s="6">
        <v>0</v>
      </c>
    </row>
    <row r="36" spans="1:10" x14ac:dyDescent="0.35">
      <c r="A36" s="3" t="s">
        <v>48</v>
      </c>
      <c r="B36" s="3" t="s">
        <v>48</v>
      </c>
      <c r="E36" s="6">
        <v>0.35</v>
      </c>
      <c r="F36" s="6">
        <v>0</v>
      </c>
      <c r="G36" s="7">
        <v>3.56</v>
      </c>
      <c r="H36" s="7"/>
      <c r="I36" t="s">
        <v>71</v>
      </c>
      <c r="J36" s="6">
        <v>0</v>
      </c>
    </row>
    <row r="37" spans="1:10" x14ac:dyDescent="0.35">
      <c r="A37" s="3" t="s">
        <v>54</v>
      </c>
      <c r="B37" s="3" t="s">
        <v>66</v>
      </c>
      <c r="C37">
        <v>0.25</v>
      </c>
      <c r="D37">
        <v>0.308</v>
      </c>
      <c r="E37" s="9">
        <v>0.29299999999999998</v>
      </c>
      <c r="F37" s="6">
        <f>AVERAGE(F3,F14)</f>
        <v>0.27180000000000004</v>
      </c>
      <c r="G37" s="7">
        <v>1.9</v>
      </c>
      <c r="H37" s="7"/>
      <c r="I37" t="s">
        <v>75</v>
      </c>
      <c r="J37" s="6">
        <v>0</v>
      </c>
    </row>
    <row r="38" spans="1:10" x14ac:dyDescent="0.35">
      <c r="A38" s="3" t="s">
        <v>52</v>
      </c>
      <c r="B38" s="3" t="s">
        <v>66</v>
      </c>
      <c r="C38" s="6">
        <f t="shared" ref="C38:H38" si="0">AVERAGE(C2:C37)</f>
        <v>0.35516129032258065</v>
      </c>
      <c r="D38" s="6">
        <f t="shared" si="0"/>
        <v>0.4163870967741935</v>
      </c>
      <c r="E38" s="6">
        <f t="shared" si="0"/>
        <v>0.41758333333333331</v>
      </c>
      <c r="F38" s="6">
        <v>0.25424181818181818</v>
      </c>
      <c r="G38" s="6">
        <f t="shared" si="0"/>
        <v>2.6158333333333332</v>
      </c>
      <c r="H38" s="6">
        <f t="shared" si="0"/>
        <v>59520</v>
      </c>
      <c r="J38" s="6">
        <v>0</v>
      </c>
    </row>
    <row r="39" spans="1:10" x14ac:dyDescent="0.35">
      <c r="A39" s="3" t="s">
        <v>53</v>
      </c>
      <c r="B39" s="3" t="s">
        <v>66</v>
      </c>
      <c r="C39" s="6">
        <f t="shared" ref="C39:H39" si="1">AVERAGE(C2:C31)</f>
        <v>0.35866666666666663</v>
      </c>
      <c r="D39" s="6">
        <f t="shared" si="1"/>
        <v>0.41999999999999993</v>
      </c>
      <c r="E39" s="6">
        <f t="shared" si="1"/>
        <v>0.39933333333333337</v>
      </c>
      <c r="F39" s="6">
        <v>0.26634857142857143</v>
      </c>
      <c r="G39" s="6">
        <f>AVERAGE(G2:G31)</f>
        <v>2.8433333333333333</v>
      </c>
      <c r="H39" s="6">
        <f t="shared" si="1"/>
        <v>120000</v>
      </c>
      <c r="J39" s="6">
        <v>0</v>
      </c>
    </row>
    <row r="40" spans="1:10" x14ac:dyDescent="0.35">
      <c r="A40" s="3" t="s">
        <v>49</v>
      </c>
      <c r="B40" s="3" t="s">
        <v>81</v>
      </c>
      <c r="E40" s="6">
        <v>0.68</v>
      </c>
      <c r="F40" s="6">
        <v>0</v>
      </c>
      <c r="G40" s="7">
        <v>1.04</v>
      </c>
      <c r="H40" s="7">
        <v>66700</v>
      </c>
      <c r="I40" t="s">
        <v>73</v>
      </c>
      <c r="J40" s="6">
        <v>0</v>
      </c>
    </row>
    <row r="41" spans="1:10" x14ac:dyDescent="0.35">
      <c r="A41" s="3" t="s">
        <v>51</v>
      </c>
      <c r="B41" s="3" t="s">
        <v>48</v>
      </c>
      <c r="E41" s="6">
        <f>E36</f>
        <v>0.35</v>
      </c>
      <c r="F41" s="6">
        <v>0</v>
      </c>
      <c r="G41" s="6">
        <f>G36</f>
        <v>3.56</v>
      </c>
      <c r="H41" s="6">
        <f>AVERAGE(j!D2:D5)</f>
        <v>46350</v>
      </c>
      <c r="J41" s="6">
        <v>0</v>
      </c>
    </row>
    <row r="42" spans="1:10" x14ac:dyDescent="0.35">
      <c r="A42" t="s">
        <v>154</v>
      </c>
      <c r="B42" t="s">
        <v>48</v>
      </c>
      <c r="E42" s="14">
        <v>0.35</v>
      </c>
      <c r="F42" s="6">
        <v>0</v>
      </c>
      <c r="G42" s="6">
        <v>3.56</v>
      </c>
      <c r="I42" t="s">
        <v>155</v>
      </c>
      <c r="J42" s="6">
        <v>0</v>
      </c>
    </row>
    <row r="43" spans="1:10" x14ac:dyDescent="0.35">
      <c r="A43" t="s">
        <v>156</v>
      </c>
      <c r="B43" t="s">
        <v>55</v>
      </c>
      <c r="E43" s="14">
        <v>0.43</v>
      </c>
      <c r="F43">
        <v>0.33840000000000003</v>
      </c>
      <c r="G43">
        <v>3.3</v>
      </c>
      <c r="I43" t="s">
        <v>155</v>
      </c>
      <c r="J43" s="6">
        <v>0</v>
      </c>
    </row>
    <row r="44" spans="1:10" x14ac:dyDescent="0.35">
      <c r="A44" t="s">
        <v>157</v>
      </c>
      <c r="B44" t="s">
        <v>58</v>
      </c>
      <c r="E44" s="14">
        <v>0.63</v>
      </c>
      <c r="F44">
        <v>0.20520000000000002</v>
      </c>
      <c r="G44">
        <v>1.6</v>
      </c>
      <c r="I44" t="s">
        <v>155</v>
      </c>
      <c r="J44" s="6">
        <v>0</v>
      </c>
    </row>
    <row r="45" spans="1:10" x14ac:dyDescent="0.35">
      <c r="A45" t="s">
        <v>158</v>
      </c>
      <c r="B45" t="s">
        <v>60</v>
      </c>
      <c r="E45">
        <v>0.35</v>
      </c>
      <c r="F45">
        <v>0.28079999999999999</v>
      </c>
      <c r="G45">
        <v>1.1000000000000001</v>
      </c>
      <c r="I45" t="s">
        <v>155</v>
      </c>
      <c r="J45" s="6">
        <v>0</v>
      </c>
    </row>
    <row r="46" spans="1:10" x14ac:dyDescent="0.35">
      <c r="A46" t="s">
        <v>159</v>
      </c>
      <c r="B46" t="s">
        <v>57</v>
      </c>
      <c r="E46" s="14">
        <v>0.43</v>
      </c>
      <c r="F46">
        <v>0.36360000000000003</v>
      </c>
      <c r="G46">
        <v>3.3</v>
      </c>
      <c r="I46" t="s">
        <v>155</v>
      </c>
      <c r="J46" s="6">
        <v>0</v>
      </c>
    </row>
    <row r="47" spans="1:10" x14ac:dyDescent="0.35">
      <c r="A47" t="s">
        <v>160</v>
      </c>
      <c r="B47" t="s">
        <v>48</v>
      </c>
      <c r="E47" s="14">
        <v>0.35</v>
      </c>
      <c r="F47">
        <v>0</v>
      </c>
      <c r="G47">
        <v>3.56</v>
      </c>
      <c r="I47" t="s">
        <v>155</v>
      </c>
      <c r="J47" s="6">
        <v>0</v>
      </c>
    </row>
    <row r="48" spans="1:10" x14ac:dyDescent="0.35">
      <c r="A48" t="s">
        <v>161</v>
      </c>
      <c r="B48" t="s">
        <v>58</v>
      </c>
      <c r="E48" s="14">
        <v>0.63</v>
      </c>
      <c r="F48">
        <v>0.20520000000000002</v>
      </c>
      <c r="G48">
        <v>3.2</v>
      </c>
      <c r="I48" t="s">
        <v>155</v>
      </c>
      <c r="J48" s="6">
        <v>0</v>
      </c>
    </row>
    <row r="49" spans="1:10" x14ac:dyDescent="0.35">
      <c r="A49" t="s">
        <v>162</v>
      </c>
      <c r="B49" t="s">
        <v>59</v>
      </c>
      <c r="E49" s="14">
        <v>0.63</v>
      </c>
      <c r="F49">
        <v>0</v>
      </c>
      <c r="G49">
        <v>1.6</v>
      </c>
      <c r="I49" t="s">
        <v>155</v>
      </c>
      <c r="J49" s="6">
        <v>0</v>
      </c>
    </row>
    <row r="50" spans="1:10" x14ac:dyDescent="0.35">
      <c r="A50" t="s">
        <v>163</v>
      </c>
      <c r="B50" t="s">
        <v>9</v>
      </c>
      <c r="E50" s="14">
        <v>0.42</v>
      </c>
      <c r="F50">
        <v>0</v>
      </c>
      <c r="G50">
        <v>9</v>
      </c>
      <c r="I50" t="s">
        <v>155</v>
      </c>
      <c r="J50" s="6">
        <v>0</v>
      </c>
    </row>
  </sheetData>
  <autoFilter ref="A1:J41" xr:uid="{1CA3228B-8B99-4F47-B994-671ECFB13D9C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7998-3A3B-4A4E-A4BF-55C8750101BE}">
  <dimension ref="A1:E6"/>
  <sheetViews>
    <sheetView workbookViewId="0">
      <selection activeCell="C6" sqref="C6"/>
    </sheetView>
  </sheetViews>
  <sheetFormatPr defaultRowHeight="14.5" x14ac:dyDescent="0.35"/>
  <cols>
    <col min="1" max="1" width="14.1796875" bestFit="1" customWidth="1"/>
    <col min="5" max="5" width="19" bestFit="1" customWidth="1"/>
  </cols>
  <sheetData>
    <row r="1" spans="1:5" x14ac:dyDescent="0.35">
      <c r="A1" s="2" t="s">
        <v>67</v>
      </c>
      <c r="B1" s="11" t="s">
        <v>6</v>
      </c>
      <c r="C1" s="1" t="s">
        <v>7</v>
      </c>
      <c r="D1" s="1" t="s">
        <v>76</v>
      </c>
      <c r="E1" s="1" t="s">
        <v>77</v>
      </c>
    </row>
    <row r="2" spans="1:5" x14ac:dyDescent="0.35">
      <c r="A2" s="3" t="s">
        <v>42</v>
      </c>
      <c r="B2" s="6">
        <v>1</v>
      </c>
      <c r="C2">
        <v>0</v>
      </c>
      <c r="D2">
        <v>16900</v>
      </c>
      <c r="E2" t="s">
        <v>71</v>
      </c>
    </row>
    <row r="3" spans="1:5" x14ac:dyDescent="0.35">
      <c r="A3" s="3" t="s">
        <v>43</v>
      </c>
      <c r="B3" s="6">
        <v>1</v>
      </c>
      <c r="C3">
        <v>0.1</v>
      </c>
      <c r="D3">
        <v>112500</v>
      </c>
      <c r="E3" t="s">
        <v>71</v>
      </c>
    </row>
    <row r="4" spans="1:5" x14ac:dyDescent="0.35">
      <c r="A4" s="3" t="s">
        <v>45</v>
      </c>
      <c r="B4" s="6">
        <v>1</v>
      </c>
      <c r="C4">
        <v>0.18</v>
      </c>
      <c r="D4">
        <v>14000</v>
      </c>
      <c r="E4" t="s">
        <v>71</v>
      </c>
    </row>
    <row r="5" spans="1:5" x14ac:dyDescent="0.35">
      <c r="A5" s="3" t="s">
        <v>46</v>
      </c>
      <c r="B5" s="6">
        <v>1</v>
      </c>
      <c r="C5">
        <v>0.39</v>
      </c>
      <c r="D5">
        <v>42000</v>
      </c>
      <c r="E5" t="s">
        <v>71</v>
      </c>
    </row>
    <row r="6" spans="1:5" x14ac:dyDescent="0.35">
      <c r="A6" s="3" t="s">
        <v>41</v>
      </c>
      <c r="B6" s="6">
        <v>1</v>
      </c>
      <c r="C6">
        <v>0</v>
      </c>
      <c r="D6">
        <v>8900</v>
      </c>
      <c r="E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6ECB-61B9-4E01-A938-8FE92330ACEA}">
  <dimension ref="A1:I7"/>
  <sheetViews>
    <sheetView workbookViewId="0">
      <selection activeCell="F1" sqref="F1:F1048576"/>
    </sheetView>
  </sheetViews>
  <sheetFormatPr defaultRowHeight="14.5" x14ac:dyDescent="0.35"/>
  <cols>
    <col min="1" max="1" width="11.1796875" bestFit="1" customWidth="1"/>
    <col min="2" max="2" width="9.6328125" bestFit="1" customWidth="1"/>
    <col min="3" max="3" width="9.6328125" customWidth="1"/>
    <col min="8" max="8" width="8.90625" customWidth="1"/>
  </cols>
  <sheetData>
    <row r="1" spans="1:9" x14ac:dyDescent="0.35">
      <c r="A1" s="1" t="s">
        <v>3</v>
      </c>
      <c r="B1" s="1" t="s">
        <v>103</v>
      </c>
      <c r="C1" s="1" t="s">
        <v>104</v>
      </c>
      <c r="D1" s="1" t="s">
        <v>6</v>
      </c>
      <c r="E1" s="1" t="s">
        <v>7</v>
      </c>
      <c r="F1" s="1" t="s">
        <v>76</v>
      </c>
      <c r="G1" s="1" t="s">
        <v>86</v>
      </c>
      <c r="H1" s="1" t="s">
        <v>77</v>
      </c>
      <c r="I1" s="1" t="s">
        <v>115</v>
      </c>
    </row>
    <row r="2" spans="1:9" x14ac:dyDescent="0.35">
      <c r="A2" s="3" t="s">
        <v>133</v>
      </c>
      <c r="B2" s="3" t="s">
        <v>65</v>
      </c>
      <c r="C2" s="3" t="s">
        <v>81</v>
      </c>
      <c r="D2" s="6">
        <v>0.66500000000000004</v>
      </c>
      <c r="E2">
        <v>7.125</v>
      </c>
      <c r="F2" s="7">
        <v>37500</v>
      </c>
      <c r="G2" s="7">
        <v>2025</v>
      </c>
      <c r="H2" t="s">
        <v>74</v>
      </c>
      <c r="I2">
        <v>0</v>
      </c>
    </row>
    <row r="3" spans="1:9" x14ac:dyDescent="0.35">
      <c r="A3" s="3" t="s">
        <v>133</v>
      </c>
      <c r="B3" s="3" t="s">
        <v>65</v>
      </c>
      <c r="C3" s="3" t="s">
        <v>81</v>
      </c>
      <c r="D3" s="6">
        <v>0.66500000000000004</v>
      </c>
      <c r="E3">
        <v>7.125</v>
      </c>
      <c r="F3" s="7">
        <v>37500</v>
      </c>
      <c r="G3">
        <v>2030</v>
      </c>
      <c r="H3" t="s">
        <v>74</v>
      </c>
      <c r="I3">
        <v>0</v>
      </c>
    </row>
    <row r="4" spans="1:9" x14ac:dyDescent="0.35">
      <c r="A4" s="3" t="s">
        <v>133</v>
      </c>
      <c r="B4" s="3" t="s">
        <v>65</v>
      </c>
      <c r="C4" s="3" t="s">
        <v>81</v>
      </c>
      <c r="D4" s="6">
        <v>0.66500000000000004</v>
      </c>
      <c r="E4">
        <v>5.625</v>
      </c>
      <c r="F4" s="7">
        <v>37500</v>
      </c>
      <c r="G4">
        <v>2040</v>
      </c>
      <c r="H4" t="s">
        <v>74</v>
      </c>
      <c r="I4">
        <v>0</v>
      </c>
    </row>
    <row r="5" spans="1:9" x14ac:dyDescent="0.35">
      <c r="A5" s="3" t="s">
        <v>134</v>
      </c>
      <c r="B5" s="3" t="s">
        <v>65</v>
      </c>
      <c r="C5" s="3" t="s">
        <v>81</v>
      </c>
      <c r="D5" s="6">
        <v>0.66500000000000004</v>
      </c>
      <c r="E5">
        <v>10.6875</v>
      </c>
      <c r="F5" s="7">
        <v>56250</v>
      </c>
      <c r="G5" s="7">
        <v>2025</v>
      </c>
      <c r="H5" t="s">
        <v>135</v>
      </c>
      <c r="I5">
        <v>0</v>
      </c>
    </row>
    <row r="6" spans="1:9" x14ac:dyDescent="0.35">
      <c r="A6" s="3" t="s">
        <v>134</v>
      </c>
      <c r="B6" s="3" t="s">
        <v>65</v>
      </c>
      <c r="C6" s="3" t="s">
        <v>81</v>
      </c>
      <c r="D6" s="6">
        <v>0.66500000000000004</v>
      </c>
      <c r="E6">
        <v>10.6875</v>
      </c>
      <c r="F6" s="7">
        <v>56250</v>
      </c>
      <c r="G6">
        <v>2030</v>
      </c>
      <c r="H6" t="s">
        <v>135</v>
      </c>
      <c r="I6">
        <v>0</v>
      </c>
    </row>
    <row r="7" spans="1:9" x14ac:dyDescent="0.35">
      <c r="A7" s="3" t="s">
        <v>134</v>
      </c>
      <c r="B7" s="3" t="s">
        <v>65</v>
      </c>
      <c r="C7" s="3" t="s">
        <v>81</v>
      </c>
      <c r="D7" s="6">
        <v>0.66500000000000004</v>
      </c>
      <c r="E7">
        <v>8.4375</v>
      </c>
      <c r="F7" s="7">
        <v>56250</v>
      </c>
      <c r="G7">
        <v>2040</v>
      </c>
      <c r="H7" t="s">
        <v>135</v>
      </c>
      <c r="I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3" sqref="H3"/>
    </sheetView>
  </sheetViews>
  <sheetFormatPr defaultRowHeight="14.5" x14ac:dyDescent="0.35"/>
  <cols>
    <col min="1" max="1" width="16.1796875" bestFit="1" customWidth="1"/>
    <col min="8" max="8" width="11.1796875" bestFit="1" customWidth="1"/>
  </cols>
  <sheetData>
    <row r="1" spans="1:8" x14ac:dyDescent="0.35">
      <c r="A1" s="1" t="s">
        <v>0</v>
      </c>
      <c r="B1" s="1" t="s">
        <v>84</v>
      </c>
      <c r="C1" s="1" t="s">
        <v>85</v>
      </c>
      <c r="D1" s="1" t="s">
        <v>7</v>
      </c>
      <c r="E1" s="1" t="s">
        <v>76</v>
      </c>
      <c r="F1" s="1" t="s">
        <v>77</v>
      </c>
      <c r="G1" s="1" t="s">
        <v>93</v>
      </c>
      <c r="H1" s="1" t="s">
        <v>94</v>
      </c>
    </row>
    <row r="2" spans="1:8" x14ac:dyDescent="0.35">
      <c r="A2" s="3" t="s">
        <v>40</v>
      </c>
      <c r="B2" s="3">
        <v>1</v>
      </c>
      <c r="C2" s="3">
        <v>0.75</v>
      </c>
      <c r="D2">
        <v>1</v>
      </c>
      <c r="E2">
        <v>10000</v>
      </c>
      <c r="F2" t="s">
        <v>72</v>
      </c>
      <c r="G2">
        <v>0</v>
      </c>
      <c r="H2">
        <v>0.5</v>
      </c>
    </row>
    <row r="3" spans="1:8" x14ac:dyDescent="0.35">
      <c r="A3" s="3" t="s">
        <v>1</v>
      </c>
      <c r="B3" s="3">
        <v>1</v>
      </c>
      <c r="C3" s="3">
        <v>0.92</v>
      </c>
      <c r="D3" s="7">
        <v>2</v>
      </c>
      <c r="E3" s="7">
        <v>540</v>
      </c>
      <c r="F3" t="s">
        <v>73</v>
      </c>
      <c r="G3">
        <v>0</v>
      </c>
      <c r="H3">
        <v>0.5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3240-D2F3-4575-8489-9C35C05A48E7}">
  <dimension ref="A1:G2"/>
  <sheetViews>
    <sheetView workbookViewId="0">
      <selection activeCell="C27" sqref="C27:C28"/>
    </sheetView>
  </sheetViews>
  <sheetFormatPr defaultRowHeight="14.5" x14ac:dyDescent="0.35"/>
  <sheetData>
    <row r="1" spans="1:7" x14ac:dyDescent="0.35">
      <c r="A1" s="1" t="s">
        <v>68</v>
      </c>
      <c r="B1" s="1" t="s">
        <v>6</v>
      </c>
    </row>
    <row r="2" spans="1:7" x14ac:dyDescent="0.35">
      <c r="A2" s="3" t="s">
        <v>50</v>
      </c>
      <c r="B2" s="3"/>
      <c r="C2" s="3"/>
      <c r="D2" s="5"/>
      <c r="E2" s="3"/>
      <c r="F2" s="7"/>
      <c r="G2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EAE1-2DE2-4DB4-9C95-5EDA59FBB924}">
  <dimension ref="A1:F65"/>
  <sheetViews>
    <sheetView workbookViewId="0">
      <pane ySplit="1" topLeftCell="A2" activePane="bottomLeft" state="frozen"/>
      <selection pane="bottomLeft" sqref="A1:F1"/>
    </sheetView>
  </sheetViews>
  <sheetFormatPr defaultRowHeight="14.5" x14ac:dyDescent="0.35"/>
  <cols>
    <col min="2" max="2" width="8.81640625" style="7"/>
    <col min="4" max="4" width="34.54296875" bestFit="1" customWidth="1"/>
    <col min="5" max="5" width="8.6328125" customWidth="1"/>
  </cols>
  <sheetData>
    <row r="1" spans="1:6" x14ac:dyDescent="0.35">
      <c r="A1" s="1" t="s">
        <v>5</v>
      </c>
      <c r="B1" s="2" t="s">
        <v>86</v>
      </c>
      <c r="C1" s="1" t="s">
        <v>91</v>
      </c>
      <c r="D1" s="1" t="s">
        <v>77</v>
      </c>
      <c r="E1" s="7" t="s">
        <v>95</v>
      </c>
      <c r="F1" s="4" t="s">
        <v>140</v>
      </c>
    </row>
    <row r="2" spans="1:6" x14ac:dyDescent="0.35">
      <c r="A2" s="4" t="s">
        <v>9</v>
      </c>
      <c r="B2" s="6">
        <v>2020</v>
      </c>
      <c r="C2" s="12">
        <f t="shared" ref="C2:C55" si="0">E2*3.6</f>
        <v>1.6919999999999999</v>
      </c>
      <c r="D2" s="4" t="s">
        <v>87</v>
      </c>
      <c r="E2" s="6">
        <v>0.47</v>
      </c>
      <c r="F2" s="4"/>
    </row>
    <row r="3" spans="1:6" x14ac:dyDescent="0.35">
      <c r="A3" s="4" t="s">
        <v>55</v>
      </c>
      <c r="B3" s="6">
        <v>2020</v>
      </c>
      <c r="C3" s="12">
        <f t="shared" si="0"/>
        <v>8.2799999999999994</v>
      </c>
      <c r="D3" s="4" t="s">
        <v>87</v>
      </c>
      <c r="E3" s="6">
        <v>2.2999999999999998</v>
      </c>
      <c r="F3" s="4"/>
    </row>
    <row r="4" spans="1:6" x14ac:dyDescent="0.35">
      <c r="A4" s="4" t="s">
        <v>56</v>
      </c>
      <c r="B4" s="6">
        <v>2020</v>
      </c>
      <c r="C4" s="12">
        <f>F4/4.9</f>
        <v>22.775510204081634</v>
      </c>
      <c r="D4" s="4" t="s">
        <v>136</v>
      </c>
      <c r="F4">
        <f>120*0.93</f>
        <v>111.60000000000001</v>
      </c>
    </row>
    <row r="5" spans="1:6" x14ac:dyDescent="0.35">
      <c r="A5" s="4" t="s">
        <v>57</v>
      </c>
      <c r="B5" s="6">
        <v>2020</v>
      </c>
      <c r="C5" s="12">
        <f t="shared" si="0"/>
        <v>3.9600000000000004</v>
      </c>
      <c r="D5" s="4" t="s">
        <v>87</v>
      </c>
      <c r="E5" s="6">
        <v>1.1000000000000001</v>
      </c>
      <c r="F5" s="4"/>
    </row>
    <row r="6" spans="1:6" x14ac:dyDescent="0.35">
      <c r="A6" s="4" t="s">
        <v>58</v>
      </c>
      <c r="B6" s="6">
        <v>2020</v>
      </c>
      <c r="C6" s="12">
        <f t="shared" si="0"/>
        <v>21.96</v>
      </c>
      <c r="D6" s="4" t="s">
        <v>87</v>
      </c>
      <c r="E6" s="6">
        <v>6.1</v>
      </c>
      <c r="F6" s="4"/>
    </row>
    <row r="7" spans="1:6" x14ac:dyDescent="0.35">
      <c r="A7" s="4" t="s">
        <v>59</v>
      </c>
      <c r="B7" s="6">
        <v>2020</v>
      </c>
      <c r="C7" s="12">
        <v>90</v>
      </c>
      <c r="D7" t="s">
        <v>131</v>
      </c>
      <c r="E7" s="6"/>
      <c r="F7" s="4"/>
    </row>
    <row r="8" spans="1:6" x14ac:dyDescent="0.35">
      <c r="A8" s="4" t="s">
        <v>60</v>
      </c>
      <c r="B8" s="6">
        <v>2020</v>
      </c>
      <c r="C8" s="12">
        <f t="shared" si="0"/>
        <v>55.800000000000004</v>
      </c>
      <c r="D8" s="4" t="s">
        <v>87</v>
      </c>
      <c r="E8" s="6">
        <v>15.5</v>
      </c>
      <c r="F8" s="4"/>
    </row>
    <row r="9" spans="1:6" x14ac:dyDescent="0.35">
      <c r="A9" s="4" t="s">
        <v>61</v>
      </c>
      <c r="B9" s="6">
        <v>2020</v>
      </c>
      <c r="C9" s="12">
        <f t="shared" si="0"/>
        <v>45.72</v>
      </c>
      <c r="D9" s="4" t="s">
        <v>87</v>
      </c>
      <c r="E9" s="6">
        <v>12.7</v>
      </c>
      <c r="F9" s="4"/>
    </row>
    <row r="10" spans="1:6" x14ac:dyDescent="0.35">
      <c r="A10" s="4" t="s">
        <v>63</v>
      </c>
      <c r="B10" s="6">
        <v>2020</v>
      </c>
      <c r="C10" s="13">
        <f>1100/11.63</f>
        <v>94.58297506448838</v>
      </c>
      <c r="D10" t="s">
        <v>132</v>
      </c>
      <c r="F10" s="4"/>
    </row>
    <row r="11" spans="1:6" x14ac:dyDescent="0.35">
      <c r="A11" s="4" t="s">
        <v>62</v>
      </c>
      <c r="B11" s="6">
        <v>2020</v>
      </c>
      <c r="C11" s="12">
        <f>E11*3.6</f>
        <v>8.2799999999999994</v>
      </c>
      <c r="D11" s="4" t="s">
        <v>87</v>
      </c>
      <c r="E11" s="6">
        <v>2.2999999999999998</v>
      </c>
      <c r="F11" s="4"/>
    </row>
    <row r="12" spans="1:6" x14ac:dyDescent="0.35">
      <c r="A12" s="3" t="s">
        <v>64</v>
      </c>
      <c r="B12" s="6">
        <v>2020</v>
      </c>
      <c r="C12" s="12">
        <f t="shared" si="0"/>
        <v>0</v>
      </c>
      <c r="E12" s="6"/>
      <c r="F12" s="4"/>
    </row>
    <row r="13" spans="1:6" x14ac:dyDescent="0.35">
      <c r="A13" s="3" t="s">
        <v>44</v>
      </c>
      <c r="B13" s="6">
        <v>2020</v>
      </c>
      <c r="C13" s="12">
        <f t="shared" si="0"/>
        <v>0</v>
      </c>
      <c r="E13" s="6"/>
      <c r="F13" s="4"/>
    </row>
    <row r="14" spans="1:6" x14ac:dyDescent="0.35">
      <c r="A14" s="3" t="s">
        <v>48</v>
      </c>
      <c r="B14" s="6">
        <v>2020</v>
      </c>
      <c r="C14" s="12">
        <f t="shared" si="0"/>
        <v>29.620800000000006</v>
      </c>
      <c r="D14" t="s">
        <v>141</v>
      </c>
      <c r="E14" s="7">
        <v>8.2280000000000015</v>
      </c>
      <c r="F14" s="4"/>
    </row>
    <row r="15" spans="1:6" x14ac:dyDescent="0.35">
      <c r="A15" s="3" t="s">
        <v>66</v>
      </c>
      <c r="B15" s="6">
        <v>2020</v>
      </c>
      <c r="C15" s="12">
        <f>AVERAGE(C3,C6)</f>
        <v>15.120000000000001</v>
      </c>
      <c r="E15" s="6"/>
      <c r="F15" s="4"/>
    </row>
    <row r="16" spans="1:6" x14ac:dyDescent="0.35">
      <c r="A16" s="4" t="s">
        <v>9</v>
      </c>
      <c r="B16" s="6">
        <v>2030</v>
      </c>
      <c r="C16" s="12">
        <f t="shared" si="0"/>
        <v>1.6919999999999999</v>
      </c>
      <c r="D16" s="4" t="s">
        <v>89</v>
      </c>
      <c r="E16" s="6">
        <v>0.47</v>
      </c>
      <c r="F16" s="4"/>
    </row>
    <row r="17" spans="1:6" x14ac:dyDescent="0.35">
      <c r="A17" s="4" t="s">
        <v>55</v>
      </c>
      <c r="B17" s="6">
        <v>2030</v>
      </c>
      <c r="C17" s="12">
        <f t="shared" si="0"/>
        <v>15.48</v>
      </c>
      <c r="D17" s="4" t="s">
        <v>89</v>
      </c>
      <c r="E17" s="6">
        <v>4.3</v>
      </c>
      <c r="F17" s="4"/>
    </row>
    <row r="18" spans="1:6" x14ac:dyDescent="0.35">
      <c r="A18" s="4" t="s">
        <v>56</v>
      </c>
      <c r="B18" s="6">
        <v>2030</v>
      </c>
      <c r="C18" s="12">
        <f>F18/4.9</f>
        <v>41.755102040816325</v>
      </c>
      <c r="D18" s="4" t="s">
        <v>137</v>
      </c>
      <c r="E18" s="8"/>
      <c r="F18" s="8">
        <f>0.93*220</f>
        <v>204.60000000000002</v>
      </c>
    </row>
    <row r="19" spans="1:6" x14ac:dyDescent="0.35">
      <c r="A19" s="4" t="s">
        <v>57</v>
      </c>
      <c r="B19" s="6">
        <v>2030</v>
      </c>
      <c r="C19" s="12">
        <f t="shared" si="0"/>
        <v>8.2799999999999994</v>
      </c>
      <c r="D19" s="4" t="s">
        <v>89</v>
      </c>
      <c r="E19" s="6">
        <v>2.2999999999999998</v>
      </c>
    </row>
    <row r="20" spans="1:6" x14ac:dyDescent="0.35">
      <c r="A20" s="4" t="s">
        <v>58</v>
      </c>
      <c r="B20" s="6">
        <v>2030</v>
      </c>
      <c r="C20" s="12">
        <f t="shared" si="0"/>
        <v>24.840000000000003</v>
      </c>
      <c r="D20" s="4" t="s">
        <v>89</v>
      </c>
      <c r="E20" s="6">
        <v>6.9</v>
      </c>
    </row>
    <row r="21" spans="1:6" x14ac:dyDescent="0.35">
      <c r="A21" s="4" t="s">
        <v>59</v>
      </c>
      <c r="B21" s="6">
        <v>2030</v>
      </c>
      <c r="C21" s="12">
        <v>80</v>
      </c>
      <c r="D21" t="s">
        <v>131</v>
      </c>
      <c r="E21" s="6"/>
    </row>
    <row r="22" spans="1:6" x14ac:dyDescent="0.35">
      <c r="A22" s="4" t="s">
        <v>60</v>
      </c>
      <c r="B22" s="6">
        <v>2030</v>
      </c>
      <c r="C22" s="12">
        <f t="shared" si="0"/>
        <v>73.8</v>
      </c>
      <c r="D22" s="4" t="s">
        <v>89</v>
      </c>
      <c r="E22" s="6">
        <v>20.5</v>
      </c>
    </row>
    <row r="23" spans="1:6" x14ac:dyDescent="0.35">
      <c r="A23" s="4" t="s">
        <v>61</v>
      </c>
      <c r="B23" s="6">
        <v>2030</v>
      </c>
      <c r="C23" s="12">
        <f t="shared" si="0"/>
        <v>52.56</v>
      </c>
      <c r="D23" s="4" t="s">
        <v>89</v>
      </c>
      <c r="E23" s="6">
        <v>14.6</v>
      </c>
    </row>
    <row r="24" spans="1:6" x14ac:dyDescent="0.35">
      <c r="A24" s="4" t="s">
        <v>63</v>
      </c>
      <c r="B24" s="6">
        <v>2030</v>
      </c>
      <c r="C24" s="13">
        <f>1000/11.63</f>
        <v>85.984522785898534</v>
      </c>
      <c r="D24" t="s">
        <v>132</v>
      </c>
    </row>
    <row r="25" spans="1:6" x14ac:dyDescent="0.35">
      <c r="A25" s="4" t="s">
        <v>62</v>
      </c>
      <c r="B25" s="6">
        <v>2030</v>
      </c>
      <c r="C25" s="12">
        <f>E25*3.6</f>
        <v>8.2799999999999994</v>
      </c>
      <c r="D25" s="4" t="s">
        <v>89</v>
      </c>
      <c r="E25" s="6">
        <v>2.2999999999999998</v>
      </c>
    </row>
    <row r="26" spans="1:6" x14ac:dyDescent="0.35">
      <c r="A26" s="3" t="s">
        <v>64</v>
      </c>
      <c r="B26" s="6">
        <v>2030</v>
      </c>
      <c r="C26" s="12">
        <f t="shared" si="0"/>
        <v>0</v>
      </c>
      <c r="E26" s="6"/>
    </row>
    <row r="27" spans="1:6" x14ac:dyDescent="0.35">
      <c r="A27" s="3" t="s">
        <v>44</v>
      </c>
      <c r="B27" s="6">
        <v>2030</v>
      </c>
      <c r="C27" s="12">
        <f t="shared" si="0"/>
        <v>0</v>
      </c>
      <c r="E27" s="6"/>
    </row>
    <row r="28" spans="1:6" x14ac:dyDescent="0.35">
      <c r="A28" s="3" t="s">
        <v>48</v>
      </c>
      <c r="B28" s="6">
        <v>2030</v>
      </c>
      <c r="C28" s="12">
        <f t="shared" si="0"/>
        <v>11.879999999999999</v>
      </c>
      <c r="D28" t="s">
        <v>142</v>
      </c>
      <c r="E28" s="6">
        <v>3.3</v>
      </c>
    </row>
    <row r="29" spans="1:6" x14ac:dyDescent="0.35">
      <c r="A29" s="3" t="s">
        <v>66</v>
      </c>
      <c r="B29" s="6">
        <v>2030</v>
      </c>
      <c r="C29" s="12">
        <f>AVERAGE(C20,C17)</f>
        <v>20.160000000000004</v>
      </c>
      <c r="E29" s="6"/>
    </row>
    <row r="30" spans="1:6" x14ac:dyDescent="0.35">
      <c r="A30" s="4" t="s">
        <v>9</v>
      </c>
      <c r="B30" s="7">
        <v>2040</v>
      </c>
      <c r="C30" s="12">
        <f t="shared" si="0"/>
        <v>1.6919999999999999</v>
      </c>
      <c r="D30" s="4" t="s">
        <v>143</v>
      </c>
      <c r="E30" s="6">
        <v>0.47</v>
      </c>
    </row>
    <row r="31" spans="1:6" x14ac:dyDescent="0.35">
      <c r="A31" s="4" t="s">
        <v>55</v>
      </c>
      <c r="B31" s="7">
        <v>2040</v>
      </c>
      <c r="C31" s="12">
        <f t="shared" si="0"/>
        <v>15.48</v>
      </c>
      <c r="D31" s="4" t="s">
        <v>143</v>
      </c>
      <c r="E31" s="6">
        <v>4.3</v>
      </c>
    </row>
    <row r="32" spans="1:6" x14ac:dyDescent="0.35">
      <c r="A32" s="4" t="s">
        <v>56</v>
      </c>
      <c r="B32" s="7">
        <v>2040</v>
      </c>
      <c r="C32" s="12">
        <f>F32/4.9</f>
        <v>43.653061224489797</v>
      </c>
      <c r="D32" s="4" t="s">
        <v>137</v>
      </c>
      <c r="E32" s="8"/>
      <c r="F32">
        <f>0.93*230</f>
        <v>213.9</v>
      </c>
    </row>
    <row r="33" spans="1:6" x14ac:dyDescent="0.35">
      <c r="A33" s="4" t="s">
        <v>57</v>
      </c>
      <c r="B33" s="7">
        <v>2040</v>
      </c>
      <c r="C33" s="12">
        <f t="shared" si="0"/>
        <v>8.2799999999999994</v>
      </c>
      <c r="D33" s="4" t="s">
        <v>143</v>
      </c>
      <c r="E33" s="6">
        <v>2.2999999999999998</v>
      </c>
    </row>
    <row r="34" spans="1:6" x14ac:dyDescent="0.35">
      <c r="A34" s="4" t="s">
        <v>58</v>
      </c>
      <c r="B34" s="7">
        <v>2040</v>
      </c>
      <c r="C34" s="12">
        <f t="shared" si="0"/>
        <v>35.28</v>
      </c>
      <c r="D34" s="4" t="s">
        <v>143</v>
      </c>
      <c r="E34" s="6">
        <v>9.8000000000000007</v>
      </c>
    </row>
    <row r="35" spans="1:6" x14ac:dyDescent="0.35">
      <c r="A35" s="4" t="s">
        <v>59</v>
      </c>
      <c r="B35" s="7">
        <v>2040</v>
      </c>
      <c r="C35" s="12">
        <v>70</v>
      </c>
      <c r="D35" t="s">
        <v>131</v>
      </c>
      <c r="E35" s="6"/>
    </row>
    <row r="36" spans="1:6" x14ac:dyDescent="0.35">
      <c r="A36" s="4" t="s">
        <v>60</v>
      </c>
      <c r="B36" s="7">
        <v>2040</v>
      </c>
      <c r="C36" s="12">
        <f t="shared" si="0"/>
        <v>87.84</v>
      </c>
      <c r="D36" s="4" t="s">
        <v>143</v>
      </c>
      <c r="E36" s="6">
        <v>24.4</v>
      </c>
    </row>
    <row r="37" spans="1:6" x14ac:dyDescent="0.35">
      <c r="A37" s="4" t="s">
        <v>61</v>
      </c>
      <c r="B37" s="7">
        <v>2040</v>
      </c>
      <c r="C37" s="12">
        <f t="shared" si="0"/>
        <v>72</v>
      </c>
      <c r="D37" s="4" t="s">
        <v>143</v>
      </c>
      <c r="E37" s="6">
        <v>20</v>
      </c>
    </row>
    <row r="38" spans="1:6" x14ac:dyDescent="0.35">
      <c r="A38" s="4" t="s">
        <v>63</v>
      </c>
      <c r="B38" s="7">
        <v>2040</v>
      </c>
      <c r="C38" s="13">
        <f>950/11.63</f>
        <v>81.685296646603604</v>
      </c>
      <c r="D38" t="s">
        <v>132</v>
      </c>
    </row>
    <row r="39" spans="1:6" x14ac:dyDescent="0.35">
      <c r="A39" s="4" t="s">
        <v>62</v>
      </c>
      <c r="B39" s="7">
        <v>2040</v>
      </c>
      <c r="C39" s="12">
        <f>E39*3.6</f>
        <v>8.2799999999999994</v>
      </c>
      <c r="D39" s="4" t="s">
        <v>143</v>
      </c>
      <c r="E39" s="6">
        <v>2.2999999999999998</v>
      </c>
    </row>
    <row r="40" spans="1:6" x14ac:dyDescent="0.35">
      <c r="A40" s="3" t="s">
        <v>64</v>
      </c>
      <c r="B40" s="7">
        <v>2040</v>
      </c>
      <c r="C40" s="12">
        <f t="shared" si="0"/>
        <v>0</v>
      </c>
      <c r="E40" s="6"/>
    </row>
    <row r="41" spans="1:6" x14ac:dyDescent="0.35">
      <c r="A41" s="3" t="s">
        <v>44</v>
      </c>
      <c r="B41" s="7">
        <v>2040</v>
      </c>
      <c r="C41" s="12">
        <f t="shared" si="0"/>
        <v>0</v>
      </c>
      <c r="E41" s="6"/>
    </row>
    <row r="42" spans="1:6" x14ac:dyDescent="0.35">
      <c r="A42" s="3" t="s">
        <v>48</v>
      </c>
      <c r="B42" s="7">
        <v>2040</v>
      </c>
      <c r="C42" s="12">
        <f>E42*3.6</f>
        <v>14.4</v>
      </c>
      <c r="D42" s="3" t="s">
        <v>142</v>
      </c>
      <c r="E42" s="7">
        <v>4</v>
      </c>
    </row>
    <row r="43" spans="1:6" x14ac:dyDescent="0.35">
      <c r="A43" s="3" t="s">
        <v>66</v>
      </c>
      <c r="B43" s="7">
        <v>2040</v>
      </c>
      <c r="C43" s="12">
        <f>AVERAGE(C31,C34)</f>
        <v>25.380000000000003</v>
      </c>
      <c r="E43" s="6"/>
    </row>
    <row r="44" spans="1:6" x14ac:dyDescent="0.35">
      <c r="A44" s="4" t="s">
        <v>9</v>
      </c>
      <c r="B44" s="7">
        <v>2025</v>
      </c>
      <c r="C44" s="12">
        <f t="shared" si="0"/>
        <v>1.6919999999999999</v>
      </c>
      <c r="D44" s="7" t="s">
        <v>90</v>
      </c>
      <c r="E44" s="7">
        <v>0.47</v>
      </c>
    </row>
    <row r="45" spans="1:6" x14ac:dyDescent="0.35">
      <c r="A45" s="4" t="s">
        <v>55</v>
      </c>
      <c r="B45" s="7">
        <v>2025</v>
      </c>
      <c r="C45" s="12">
        <f t="shared" si="0"/>
        <v>7.5600000000000005</v>
      </c>
      <c r="D45" s="7" t="s">
        <v>90</v>
      </c>
      <c r="E45" s="7">
        <v>2.1</v>
      </c>
    </row>
    <row r="46" spans="1:6" x14ac:dyDescent="0.35">
      <c r="A46" s="4" t="s">
        <v>56</v>
      </c>
      <c r="B46" s="7">
        <v>2025</v>
      </c>
      <c r="C46" s="12">
        <f>F46/4.9</f>
        <v>40.046938775510206</v>
      </c>
      <c r="D46" s="3" t="s">
        <v>136</v>
      </c>
      <c r="F46" s="8">
        <f>0.93*211</f>
        <v>196.23000000000002</v>
      </c>
    </row>
    <row r="47" spans="1:6" x14ac:dyDescent="0.35">
      <c r="A47" s="4" t="s">
        <v>57</v>
      </c>
      <c r="B47" s="7">
        <v>2025</v>
      </c>
      <c r="C47" s="12">
        <f t="shared" si="0"/>
        <v>3.9600000000000004</v>
      </c>
      <c r="D47" s="7" t="s">
        <v>90</v>
      </c>
      <c r="E47" s="7">
        <v>1.1000000000000001</v>
      </c>
    </row>
    <row r="48" spans="1:6" x14ac:dyDescent="0.35">
      <c r="A48" s="4" t="s">
        <v>58</v>
      </c>
      <c r="B48" s="7">
        <v>2025</v>
      </c>
      <c r="C48" s="12">
        <f t="shared" si="0"/>
        <v>25.2</v>
      </c>
      <c r="D48" s="7" t="s">
        <v>90</v>
      </c>
      <c r="E48" s="7">
        <v>7</v>
      </c>
    </row>
    <row r="49" spans="1:5" x14ac:dyDescent="0.35">
      <c r="A49" s="4" t="s">
        <v>59</v>
      </c>
      <c r="B49" s="7">
        <v>2025</v>
      </c>
      <c r="C49" s="12">
        <v>85</v>
      </c>
      <c r="D49" s="3" t="s">
        <v>131</v>
      </c>
      <c r="E49" s="7"/>
    </row>
    <row r="50" spans="1:5" x14ac:dyDescent="0.35">
      <c r="A50" s="4" t="s">
        <v>60</v>
      </c>
      <c r="B50" s="7">
        <v>2025</v>
      </c>
      <c r="C50" s="12">
        <f t="shared" si="0"/>
        <v>55.800000000000004</v>
      </c>
      <c r="D50" s="7" t="s">
        <v>90</v>
      </c>
      <c r="E50" s="7">
        <v>15.5</v>
      </c>
    </row>
    <row r="51" spans="1:5" x14ac:dyDescent="0.35">
      <c r="A51" s="4" t="s">
        <v>61</v>
      </c>
      <c r="B51" s="7">
        <v>2025</v>
      </c>
      <c r="C51" s="12">
        <f t="shared" si="0"/>
        <v>45.72</v>
      </c>
      <c r="D51" s="7" t="s">
        <v>90</v>
      </c>
      <c r="E51" s="7">
        <v>12.7</v>
      </c>
    </row>
    <row r="52" spans="1:5" x14ac:dyDescent="0.35">
      <c r="A52" s="4" t="s">
        <v>63</v>
      </c>
      <c r="B52" s="7">
        <v>2025</v>
      </c>
      <c r="C52" s="12">
        <f>1050/11.63</f>
        <v>90.283748925193464</v>
      </c>
      <c r="D52" s="3" t="s">
        <v>132</v>
      </c>
      <c r="E52" s="7"/>
    </row>
    <row r="53" spans="1:5" x14ac:dyDescent="0.35">
      <c r="A53" s="4" t="s">
        <v>62</v>
      </c>
      <c r="B53" s="7">
        <v>2025</v>
      </c>
      <c r="C53" s="12">
        <f t="shared" si="0"/>
        <v>8.2799999999999994</v>
      </c>
      <c r="D53" s="7" t="s">
        <v>90</v>
      </c>
      <c r="E53" s="7">
        <v>2.2999999999999998</v>
      </c>
    </row>
    <row r="54" spans="1:5" x14ac:dyDescent="0.35">
      <c r="A54" s="3" t="s">
        <v>64</v>
      </c>
      <c r="B54" s="7">
        <v>2025</v>
      </c>
      <c r="C54" s="12">
        <f t="shared" si="0"/>
        <v>0</v>
      </c>
      <c r="D54" s="7"/>
      <c r="E54" s="7"/>
    </row>
    <row r="55" spans="1:5" x14ac:dyDescent="0.35">
      <c r="A55" s="3" t="s">
        <v>44</v>
      </c>
      <c r="B55" s="7">
        <v>2025</v>
      </c>
      <c r="C55" s="12">
        <f t="shared" si="0"/>
        <v>0</v>
      </c>
      <c r="D55" s="7"/>
      <c r="E55" s="7"/>
    </row>
    <row r="56" spans="1:5" x14ac:dyDescent="0.35">
      <c r="A56" s="3" t="s">
        <v>48</v>
      </c>
      <c r="B56" s="7">
        <v>2025</v>
      </c>
      <c r="C56" s="12">
        <f>E56*3.6</f>
        <v>15.120000000000001</v>
      </c>
      <c r="D56" s="3" t="s">
        <v>142</v>
      </c>
      <c r="E56" s="7">
        <v>4.2</v>
      </c>
    </row>
    <row r="57" spans="1:5" x14ac:dyDescent="0.35">
      <c r="A57" s="3" t="s">
        <v>66</v>
      </c>
      <c r="B57" s="7">
        <v>2025</v>
      </c>
      <c r="C57" s="12">
        <f>AVERAGE(C45,C48)</f>
        <v>16.38</v>
      </c>
      <c r="D57" s="7"/>
      <c r="E57" s="7"/>
    </row>
    <row r="58" spans="1:5" x14ac:dyDescent="0.35">
      <c r="A58" s="3" t="s">
        <v>39</v>
      </c>
      <c r="B58" s="7">
        <v>2020</v>
      </c>
      <c r="C58" s="7">
        <v>0</v>
      </c>
      <c r="D58" s="7" t="s">
        <v>110</v>
      </c>
    </row>
    <row r="59" spans="1:5" x14ac:dyDescent="0.35">
      <c r="A59" s="3" t="s">
        <v>39</v>
      </c>
      <c r="B59" s="7">
        <v>2025</v>
      </c>
      <c r="C59" s="7">
        <v>0</v>
      </c>
      <c r="D59" s="7" t="s">
        <v>110</v>
      </c>
    </row>
    <row r="60" spans="1:5" x14ac:dyDescent="0.35">
      <c r="A60" s="3" t="s">
        <v>39</v>
      </c>
      <c r="B60" s="7">
        <v>2030</v>
      </c>
      <c r="C60" s="7">
        <v>0</v>
      </c>
      <c r="D60" s="7" t="s">
        <v>110</v>
      </c>
    </row>
    <row r="61" spans="1:5" x14ac:dyDescent="0.35">
      <c r="A61" s="3" t="s">
        <v>39</v>
      </c>
      <c r="B61" s="7">
        <v>2040</v>
      </c>
      <c r="C61" s="7">
        <v>0</v>
      </c>
      <c r="D61" s="7" t="s">
        <v>110</v>
      </c>
    </row>
    <row r="62" spans="1:5" x14ac:dyDescent="0.35">
      <c r="A62" s="3" t="s">
        <v>109</v>
      </c>
      <c r="B62" s="7">
        <v>2020</v>
      </c>
      <c r="C62" s="7">
        <v>0</v>
      </c>
      <c r="D62" s="7" t="s">
        <v>110</v>
      </c>
    </row>
    <row r="63" spans="1:5" x14ac:dyDescent="0.35">
      <c r="A63" s="3" t="s">
        <v>109</v>
      </c>
      <c r="B63" s="7">
        <v>2025</v>
      </c>
      <c r="C63" s="7">
        <v>0</v>
      </c>
      <c r="D63" s="7" t="s">
        <v>110</v>
      </c>
    </row>
    <row r="64" spans="1:5" x14ac:dyDescent="0.35">
      <c r="A64" s="3" t="s">
        <v>109</v>
      </c>
      <c r="B64" s="7">
        <v>2030</v>
      </c>
      <c r="C64" s="7">
        <v>0</v>
      </c>
      <c r="D64" s="7" t="s">
        <v>110</v>
      </c>
    </row>
    <row r="65" spans="1:4" x14ac:dyDescent="0.35">
      <c r="A65" s="3" t="s">
        <v>109</v>
      </c>
      <c r="B65" s="7">
        <v>2040</v>
      </c>
      <c r="C65" s="7">
        <v>0</v>
      </c>
      <c r="D65" s="7" t="s">
        <v>110</v>
      </c>
    </row>
  </sheetData>
  <autoFilter ref="A1:E65" xr:uid="{DE69EAE1-2DE2-4DB4-9C95-5EDA59FBB92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0C4E-6FA9-4946-9999-2C8E171FFDB7}">
  <dimension ref="A1:F11"/>
  <sheetViews>
    <sheetView workbookViewId="0">
      <selection activeCell="D11" sqref="D1:D11"/>
    </sheetView>
  </sheetViews>
  <sheetFormatPr defaultRowHeight="14.5" x14ac:dyDescent="0.35"/>
  <cols>
    <col min="3" max="3" width="6.36328125" bestFit="1" customWidth="1"/>
    <col min="4" max="4" width="14.453125" bestFit="1" customWidth="1"/>
    <col min="5" max="5" width="37.6328125" bestFit="1" customWidth="1"/>
  </cols>
  <sheetData>
    <row r="1" spans="1:6" x14ac:dyDescent="0.35">
      <c r="A1" t="s">
        <v>5</v>
      </c>
      <c r="B1" t="s">
        <v>86</v>
      </c>
      <c r="C1" t="s">
        <v>92</v>
      </c>
      <c r="D1" t="s">
        <v>144</v>
      </c>
    </row>
    <row r="2" spans="1:6" x14ac:dyDescent="0.35">
      <c r="A2" s="3" t="s">
        <v>88</v>
      </c>
      <c r="B2" s="6">
        <v>2020</v>
      </c>
      <c r="C2" s="6">
        <v>18</v>
      </c>
      <c r="D2" s="6" t="s">
        <v>145</v>
      </c>
      <c r="E2" s="4" t="s">
        <v>120</v>
      </c>
      <c r="F2" s="4"/>
    </row>
    <row r="3" spans="1:6" x14ac:dyDescent="0.35">
      <c r="A3" s="3" t="s">
        <v>88</v>
      </c>
      <c r="B3" s="7">
        <v>2025</v>
      </c>
      <c r="C3" s="7">
        <v>54</v>
      </c>
      <c r="D3" s="6" t="s">
        <v>145</v>
      </c>
      <c r="E3" s="3" t="s">
        <v>90</v>
      </c>
    </row>
    <row r="4" spans="1:6" x14ac:dyDescent="0.35">
      <c r="A4" s="3" t="s">
        <v>88</v>
      </c>
      <c r="B4" s="6">
        <v>2030</v>
      </c>
      <c r="C4" s="6">
        <v>84.3</v>
      </c>
      <c r="D4" s="6" t="s">
        <v>145</v>
      </c>
      <c r="E4" s="4" t="s">
        <v>121</v>
      </c>
    </row>
    <row r="5" spans="1:6" x14ac:dyDescent="0.35">
      <c r="A5" s="3" t="s">
        <v>88</v>
      </c>
      <c r="B5" s="7">
        <v>2040</v>
      </c>
      <c r="C5" s="6">
        <v>126</v>
      </c>
      <c r="D5" s="6" t="s">
        <v>145</v>
      </c>
      <c r="E5" s="4" t="s">
        <v>122</v>
      </c>
    </row>
    <row r="6" spans="1:6" x14ac:dyDescent="0.35">
      <c r="A6" s="3" t="s">
        <v>88</v>
      </c>
      <c r="B6" s="6">
        <v>2030</v>
      </c>
      <c r="C6">
        <v>350</v>
      </c>
      <c r="D6" s="6" t="s">
        <v>148</v>
      </c>
      <c r="E6" s="6" t="s">
        <v>151</v>
      </c>
    </row>
    <row r="7" spans="1:6" x14ac:dyDescent="0.35">
      <c r="A7" s="3" t="s">
        <v>88</v>
      </c>
      <c r="B7" s="7">
        <v>2040</v>
      </c>
      <c r="C7">
        <v>700</v>
      </c>
      <c r="D7" s="6" t="s">
        <v>148</v>
      </c>
      <c r="E7" s="6" t="s">
        <v>151</v>
      </c>
    </row>
    <row r="8" spans="1:6" x14ac:dyDescent="0.35">
      <c r="A8" s="3" t="s">
        <v>88</v>
      </c>
      <c r="B8" s="6">
        <v>2030</v>
      </c>
      <c r="C8">
        <v>80</v>
      </c>
      <c r="D8" s="6" t="s">
        <v>146</v>
      </c>
      <c r="E8" s="6" t="s">
        <v>149</v>
      </c>
    </row>
    <row r="9" spans="1:6" x14ac:dyDescent="0.35">
      <c r="A9" s="3" t="s">
        <v>88</v>
      </c>
      <c r="B9" s="7">
        <v>2040</v>
      </c>
      <c r="C9">
        <v>160</v>
      </c>
      <c r="D9" s="6" t="s">
        <v>146</v>
      </c>
      <c r="E9" s="6" t="s">
        <v>149</v>
      </c>
    </row>
    <row r="10" spans="1:6" x14ac:dyDescent="0.35">
      <c r="A10" s="3" t="s">
        <v>88</v>
      </c>
      <c r="B10" s="6">
        <v>2030</v>
      </c>
      <c r="C10">
        <v>130</v>
      </c>
      <c r="D10" s="6" t="s">
        <v>147</v>
      </c>
      <c r="E10" s="6" t="s">
        <v>150</v>
      </c>
    </row>
    <row r="11" spans="1:6" x14ac:dyDescent="0.35">
      <c r="A11" s="3" t="s">
        <v>88</v>
      </c>
      <c r="B11" s="7">
        <v>2040</v>
      </c>
      <c r="C11">
        <v>480</v>
      </c>
      <c r="D11" s="6" t="s">
        <v>147</v>
      </c>
      <c r="E11" s="6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75E-8D8B-48AE-AFAF-C3E69784E17D}">
  <dimension ref="A1:E13"/>
  <sheetViews>
    <sheetView tabSelected="1" workbookViewId="0">
      <selection activeCell="L19" sqref="L19"/>
    </sheetView>
  </sheetViews>
  <sheetFormatPr defaultRowHeight="14.5" x14ac:dyDescent="0.35"/>
  <cols>
    <col min="2" max="2" width="4.81640625" bestFit="1" customWidth="1"/>
    <col min="3" max="3" width="6.08984375" bestFit="1" customWidth="1"/>
    <col min="4" max="4" width="8.08984375" bestFit="1" customWidth="1"/>
    <col min="5" max="5" width="10.7265625" bestFit="1" customWidth="1"/>
  </cols>
  <sheetData>
    <row r="1" spans="1:5" x14ac:dyDescent="0.35">
      <c r="A1" s="1" t="s">
        <v>5</v>
      </c>
      <c r="B1" s="2" t="s">
        <v>86</v>
      </c>
      <c r="C1" s="1" t="s">
        <v>91</v>
      </c>
      <c r="D1" s="1" t="s">
        <v>144</v>
      </c>
      <c r="E1" s="1" t="s">
        <v>77</v>
      </c>
    </row>
    <row r="2" spans="1:5" x14ac:dyDescent="0.35">
      <c r="A2" s="3" t="s">
        <v>81</v>
      </c>
      <c r="B2" s="7">
        <v>2020</v>
      </c>
      <c r="C2" s="7">
        <v>250</v>
      </c>
      <c r="D2" s="6" t="s">
        <v>165</v>
      </c>
      <c r="E2" s="7" t="s">
        <v>110</v>
      </c>
    </row>
    <row r="3" spans="1:5" x14ac:dyDescent="0.35">
      <c r="A3" s="3" t="s">
        <v>81</v>
      </c>
      <c r="B3" s="7">
        <v>2025</v>
      </c>
      <c r="C3" s="7">
        <v>180</v>
      </c>
      <c r="D3" s="6" t="s">
        <v>165</v>
      </c>
      <c r="E3" s="7" t="s">
        <v>110</v>
      </c>
    </row>
    <row r="4" spans="1:5" x14ac:dyDescent="0.35">
      <c r="A4" s="3" t="s">
        <v>81</v>
      </c>
      <c r="B4" s="7">
        <v>2030</v>
      </c>
      <c r="C4" s="7">
        <v>150</v>
      </c>
      <c r="D4" s="6" t="s">
        <v>165</v>
      </c>
      <c r="E4" s="7" t="s">
        <v>110</v>
      </c>
    </row>
    <row r="5" spans="1:5" x14ac:dyDescent="0.35">
      <c r="A5" s="3" t="s">
        <v>81</v>
      </c>
      <c r="B5" s="7">
        <v>2040</v>
      </c>
      <c r="C5" s="7">
        <v>100</v>
      </c>
      <c r="D5" s="6" t="s">
        <v>165</v>
      </c>
      <c r="E5" s="7" t="s">
        <v>110</v>
      </c>
    </row>
    <row r="6" spans="1:5" x14ac:dyDescent="0.35">
      <c r="A6" s="3" t="s">
        <v>81</v>
      </c>
      <c r="B6" s="7">
        <v>2020</v>
      </c>
      <c r="C6" s="7">
        <v>250</v>
      </c>
      <c r="D6" s="6" t="s">
        <v>164</v>
      </c>
      <c r="E6" s="7" t="s">
        <v>110</v>
      </c>
    </row>
    <row r="7" spans="1:5" x14ac:dyDescent="0.35">
      <c r="A7" s="3" t="s">
        <v>81</v>
      </c>
      <c r="B7" s="7">
        <v>2025</v>
      </c>
      <c r="C7" s="7">
        <v>200</v>
      </c>
      <c r="D7" s="6" t="s">
        <v>164</v>
      </c>
      <c r="E7" s="7" t="s">
        <v>110</v>
      </c>
    </row>
    <row r="8" spans="1:5" x14ac:dyDescent="0.35">
      <c r="A8" s="3" t="s">
        <v>81</v>
      </c>
      <c r="B8" s="7">
        <v>2030</v>
      </c>
      <c r="C8" s="7">
        <v>175</v>
      </c>
      <c r="D8" s="6" t="s">
        <v>164</v>
      </c>
      <c r="E8" s="7" t="s">
        <v>110</v>
      </c>
    </row>
    <row r="9" spans="1:5" x14ac:dyDescent="0.35">
      <c r="A9" s="3" t="s">
        <v>81</v>
      </c>
      <c r="B9" s="7">
        <v>2040</v>
      </c>
      <c r="C9" s="7">
        <v>150</v>
      </c>
      <c r="D9" s="6" t="s">
        <v>164</v>
      </c>
      <c r="E9" s="7" t="s">
        <v>110</v>
      </c>
    </row>
    <row r="10" spans="1:5" x14ac:dyDescent="0.35">
      <c r="A10" s="3" t="s">
        <v>81</v>
      </c>
      <c r="B10" s="7">
        <v>2020</v>
      </c>
      <c r="C10" s="7">
        <v>250</v>
      </c>
      <c r="D10" s="6" t="s">
        <v>166</v>
      </c>
      <c r="E10" s="7" t="s">
        <v>110</v>
      </c>
    </row>
    <row r="11" spans="1:5" x14ac:dyDescent="0.35">
      <c r="A11" s="3" t="s">
        <v>81</v>
      </c>
      <c r="B11" s="7">
        <v>2025</v>
      </c>
      <c r="C11" s="7">
        <v>150</v>
      </c>
      <c r="D11" s="6" t="s">
        <v>166</v>
      </c>
      <c r="E11" s="7" t="s">
        <v>110</v>
      </c>
    </row>
    <row r="12" spans="1:5" x14ac:dyDescent="0.35">
      <c r="A12" s="3" t="s">
        <v>81</v>
      </c>
      <c r="B12" s="7">
        <v>2030</v>
      </c>
      <c r="C12" s="7">
        <v>100</v>
      </c>
      <c r="D12" s="6" t="s">
        <v>166</v>
      </c>
      <c r="E12" s="7" t="s">
        <v>110</v>
      </c>
    </row>
    <row r="13" spans="1:5" x14ac:dyDescent="0.35">
      <c r="A13" s="3" t="s">
        <v>81</v>
      </c>
      <c r="B13" s="7">
        <v>2040</v>
      </c>
      <c r="C13" s="7">
        <v>75</v>
      </c>
      <c r="D13" s="6" t="s">
        <v>166</v>
      </c>
      <c r="E13" s="7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495E-C7BB-4EFF-81BF-D8D9D021BDD4}">
  <dimension ref="B5:C21"/>
  <sheetViews>
    <sheetView topLeftCell="A4" workbookViewId="0">
      <selection activeCell="C22" sqref="C22"/>
    </sheetView>
  </sheetViews>
  <sheetFormatPr defaultRowHeight="14.5" x14ac:dyDescent="0.35"/>
  <sheetData>
    <row r="5" spans="2:3" x14ac:dyDescent="0.35">
      <c r="B5" t="s">
        <v>82</v>
      </c>
      <c r="C5" t="s">
        <v>83</v>
      </c>
    </row>
    <row r="6" spans="2:3" x14ac:dyDescent="0.35">
      <c r="B6" t="s">
        <v>96</v>
      </c>
    </row>
    <row r="7" spans="2:3" x14ac:dyDescent="0.35">
      <c r="B7" t="s">
        <v>97</v>
      </c>
      <c r="C7" t="s">
        <v>98</v>
      </c>
    </row>
    <row r="8" spans="2:3" x14ac:dyDescent="0.35">
      <c r="B8" t="s">
        <v>99</v>
      </c>
      <c r="C8" t="s">
        <v>100</v>
      </c>
    </row>
    <row r="9" spans="2:3" x14ac:dyDescent="0.35">
      <c r="B9" t="s">
        <v>101</v>
      </c>
      <c r="C9" t="s">
        <v>102</v>
      </c>
    </row>
    <row r="10" spans="2:3" x14ac:dyDescent="0.35">
      <c r="B10" t="s">
        <v>105</v>
      </c>
      <c r="C10" t="s">
        <v>106</v>
      </c>
    </row>
    <row r="11" spans="2:3" x14ac:dyDescent="0.35">
      <c r="B11" t="s">
        <v>107</v>
      </c>
      <c r="C11" t="s">
        <v>108</v>
      </c>
    </row>
    <row r="12" spans="2:3" x14ac:dyDescent="0.35">
      <c r="B12" t="s">
        <v>111</v>
      </c>
      <c r="C12" t="s">
        <v>112</v>
      </c>
    </row>
    <row r="13" spans="2:3" x14ac:dyDescent="0.35">
      <c r="B13" t="s">
        <v>113</v>
      </c>
      <c r="C13" t="s">
        <v>114</v>
      </c>
    </row>
    <row r="14" spans="2:3" x14ac:dyDescent="0.35">
      <c r="B14" t="s">
        <v>116</v>
      </c>
      <c r="C14" t="s">
        <v>117</v>
      </c>
    </row>
    <row r="15" spans="2:3" x14ac:dyDescent="0.35">
      <c r="B15" t="s">
        <v>118</v>
      </c>
      <c r="C15" t="s">
        <v>119</v>
      </c>
    </row>
    <row r="16" spans="2:3" x14ac:dyDescent="0.35">
      <c r="B16" t="s">
        <v>123</v>
      </c>
      <c r="C16" t="s">
        <v>124</v>
      </c>
    </row>
    <row r="17" spans="2:3" x14ac:dyDescent="0.35">
      <c r="B17" t="s">
        <v>125</v>
      </c>
      <c r="C17" t="s">
        <v>126</v>
      </c>
    </row>
    <row r="18" spans="2:3" x14ac:dyDescent="0.35">
      <c r="B18" t="s">
        <v>127</v>
      </c>
      <c r="C18" t="s">
        <v>128</v>
      </c>
    </row>
    <row r="19" spans="2:3" x14ac:dyDescent="0.35">
      <c r="B19" t="s">
        <v>129</v>
      </c>
      <c r="C19" t="s">
        <v>130</v>
      </c>
    </row>
    <row r="20" spans="2:3" x14ac:dyDescent="0.35">
      <c r="B20" t="s">
        <v>139</v>
      </c>
      <c r="C20" t="s">
        <v>138</v>
      </c>
    </row>
    <row r="21" spans="2:3" x14ac:dyDescent="0.35">
      <c r="B21" t="s">
        <v>152</v>
      </c>
      <c r="C2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</vt:lpstr>
      <vt:lpstr>j</vt:lpstr>
      <vt:lpstr>e</vt:lpstr>
      <vt:lpstr>s</vt:lpstr>
      <vt:lpstr>d</vt:lpstr>
      <vt:lpstr>p_fuel</vt:lpstr>
      <vt:lpstr>p_co2</vt:lpstr>
      <vt:lpstr>p_h2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Lüth</dc:creator>
  <cp:lastModifiedBy>Yannick</cp:lastModifiedBy>
  <cp:lastPrinted>2022-04-25T09:33:45Z</cp:lastPrinted>
  <dcterms:created xsi:type="dcterms:W3CDTF">2015-06-05T18:19:34Z</dcterms:created>
  <dcterms:modified xsi:type="dcterms:W3CDTF">2023-05-10T09:15:52Z</dcterms:modified>
</cp:coreProperties>
</file>