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8691\Desktop\電子電路實驗模擬\"/>
    </mc:Choice>
  </mc:AlternateContent>
  <bookViews>
    <workbookView xWindow="120" yWindow="90" windowWidth="16155" windowHeight="8055" activeTab="1"/>
  </bookViews>
  <sheets>
    <sheet name="Diode" sheetId="2" r:id="rId1"/>
    <sheet name="BJT" sheetId="1" r:id="rId2"/>
    <sheet name="MOSFET" sheetId="3" r:id="rId3"/>
  </sheets>
  <calcPr calcId="162913"/>
</workbook>
</file>

<file path=xl/calcChain.xml><?xml version="1.0" encoding="utf-8"?>
<calcChain xmlns="http://schemas.openxmlformats.org/spreadsheetml/2006/main">
  <c r="J8" i="1" l="1"/>
  <c r="B8" i="1"/>
  <c r="I5" i="1"/>
  <c r="I3" i="1"/>
  <c r="D3" i="2"/>
  <c r="C3" i="2"/>
  <c r="C3" i="3" l="1"/>
  <c r="E8" i="1" l="1"/>
  <c r="Q8" i="1"/>
  <c r="P8" i="1"/>
  <c r="C21" i="1" l="1"/>
  <c r="I17" i="1" l="1"/>
  <c r="C13" i="1"/>
  <c r="B13" i="1"/>
  <c r="I13" i="1"/>
  <c r="K13" i="1"/>
  <c r="J13" i="1"/>
  <c r="F13" i="1"/>
  <c r="D13" i="1"/>
  <c r="K3" i="1"/>
  <c r="J3" i="1"/>
  <c r="C3" i="1"/>
  <c r="D3" i="1"/>
  <c r="F3" i="1"/>
  <c r="C8" i="1" l="1"/>
  <c r="D8" i="1"/>
  <c r="Q10" i="1"/>
  <c r="P10" i="1"/>
  <c r="L8" i="1"/>
  <c r="K8" i="1"/>
  <c r="G8" i="1"/>
  <c r="F3" i="3"/>
  <c r="B3" i="3"/>
  <c r="F18" i="1"/>
  <c r="F14" i="1"/>
  <c r="G9" i="1"/>
  <c r="F4" i="1"/>
  <c r="B3" i="1" l="1"/>
</calcChain>
</file>

<file path=xl/sharedStrings.xml><?xml version="1.0" encoding="utf-8"?>
<sst xmlns="http://schemas.openxmlformats.org/spreadsheetml/2006/main" count="103" uniqueCount="56">
  <si>
    <t>V(2)</t>
    <phoneticPr fontId="1" type="noConversion"/>
  </si>
  <si>
    <t>V(3)</t>
  </si>
  <si>
    <t>Ib</t>
    <phoneticPr fontId="1" type="noConversion"/>
  </si>
  <si>
    <t>Ic</t>
    <phoneticPr fontId="1" type="noConversion"/>
  </si>
  <si>
    <t>IE</t>
    <phoneticPr fontId="1" type="noConversion"/>
  </si>
  <si>
    <t>BF</t>
    <phoneticPr fontId="1" type="noConversion"/>
  </si>
  <si>
    <t>VBE</t>
    <phoneticPr fontId="1" type="noConversion"/>
  </si>
  <si>
    <t>VCE</t>
    <phoneticPr fontId="1" type="noConversion"/>
  </si>
  <si>
    <t>理論</t>
    <phoneticPr fontId="1" type="noConversion"/>
  </si>
  <si>
    <t>gm</t>
    <phoneticPr fontId="1" type="noConversion"/>
  </si>
  <si>
    <t>Rpi</t>
    <phoneticPr fontId="1" type="noConversion"/>
  </si>
  <si>
    <t>ro</t>
    <phoneticPr fontId="1" type="noConversion"/>
  </si>
  <si>
    <t>2.2.2</t>
    <phoneticPr fontId="1" type="noConversion"/>
  </si>
  <si>
    <t>V(4)</t>
  </si>
  <si>
    <t>模擬</t>
    <phoneticPr fontId="1" type="noConversion"/>
  </si>
  <si>
    <t>Vt</t>
    <phoneticPr fontId="1" type="noConversion"/>
  </si>
  <si>
    <t>BJT 2.2.1</t>
    <phoneticPr fontId="1" type="noConversion"/>
  </si>
  <si>
    <t>2.2.3</t>
    <phoneticPr fontId="1" type="noConversion"/>
  </si>
  <si>
    <t>Diode 2.1.1</t>
    <phoneticPr fontId="1" type="noConversion"/>
  </si>
  <si>
    <t>V(1)</t>
    <phoneticPr fontId="1" type="noConversion"/>
  </si>
  <si>
    <t>V(2)</t>
    <phoneticPr fontId="1" type="noConversion"/>
  </si>
  <si>
    <t>V(3)</t>
    <phoneticPr fontId="1" type="noConversion"/>
  </si>
  <si>
    <t>ID1</t>
    <phoneticPr fontId="1" type="noConversion"/>
  </si>
  <si>
    <t>VD1</t>
    <phoneticPr fontId="1" type="noConversion"/>
  </si>
  <si>
    <t>rd</t>
    <phoneticPr fontId="1" type="noConversion"/>
  </si>
  <si>
    <t>vt</t>
    <phoneticPr fontId="1" type="noConversion"/>
  </si>
  <si>
    <t>V(2)</t>
    <phoneticPr fontId="1" type="noConversion"/>
  </si>
  <si>
    <t>V(3)</t>
    <phoneticPr fontId="1" type="noConversion"/>
  </si>
  <si>
    <t>ID</t>
    <phoneticPr fontId="1" type="noConversion"/>
  </si>
  <si>
    <t>VGS</t>
    <phoneticPr fontId="1" type="noConversion"/>
  </si>
  <si>
    <t>VDS</t>
    <phoneticPr fontId="1" type="noConversion"/>
  </si>
  <si>
    <t>gm</t>
    <phoneticPr fontId="1" type="noConversion"/>
  </si>
  <si>
    <t>ro</t>
    <phoneticPr fontId="1" type="noConversion"/>
  </si>
  <si>
    <t>vth</t>
    <phoneticPr fontId="1" type="noConversion"/>
  </si>
  <si>
    <t>rth</t>
    <phoneticPr fontId="1" type="noConversion"/>
  </si>
  <si>
    <t>rb1</t>
    <phoneticPr fontId="1" type="noConversion"/>
  </si>
  <si>
    <t>rb2</t>
    <phoneticPr fontId="1" type="noConversion"/>
  </si>
  <si>
    <t>re</t>
    <phoneticPr fontId="1" type="noConversion"/>
  </si>
  <si>
    <t>is</t>
    <phoneticPr fontId="1" type="noConversion"/>
  </si>
  <si>
    <t>無窮大</t>
    <phoneticPr fontId="1" type="noConversion"/>
  </si>
  <si>
    <t>vc</t>
    <phoneticPr fontId="1" type="noConversion"/>
  </si>
  <si>
    <t>ve</t>
    <phoneticPr fontId="1" type="noConversion"/>
  </si>
  <si>
    <t>1/0 無窮大</t>
    <phoneticPr fontId="1" type="noConversion"/>
  </si>
  <si>
    <t>無窮大</t>
    <phoneticPr fontId="1" type="noConversion"/>
  </si>
  <si>
    <t>無窮大</t>
    <phoneticPr fontId="1" type="noConversion"/>
  </si>
  <si>
    <t>IB</t>
    <phoneticPr fontId="1" type="noConversion"/>
  </si>
  <si>
    <t>IE</t>
    <phoneticPr fontId="1" type="noConversion"/>
  </si>
  <si>
    <t>V(2) vb</t>
    <phoneticPr fontId="1" type="noConversion"/>
  </si>
  <si>
    <t>V(3) ve</t>
    <phoneticPr fontId="1" type="noConversion"/>
  </si>
  <si>
    <t>Q1(主動</t>
    <phoneticPr fontId="1" type="noConversion"/>
  </si>
  <si>
    <t>Q2(截止</t>
    <phoneticPr fontId="1" type="noConversion"/>
  </si>
  <si>
    <t>操作區</t>
    <phoneticPr fontId="1" type="noConversion"/>
  </si>
  <si>
    <t>飽和</t>
    <phoneticPr fontId="1" type="noConversion"/>
  </si>
  <si>
    <t>飽和</t>
    <phoneticPr fontId="1" type="noConversion"/>
  </si>
  <si>
    <t>主動</t>
    <phoneticPr fontId="1" type="noConversion"/>
  </si>
  <si>
    <t>主動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</si>
</sst>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E+00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C00000"/>
      <name val="新細明體"/>
      <family val="1"/>
      <charset val="136"/>
      <scheme val="minor"/>
    </font>
    <font>
      <b/>
      <sz val="12"/>
      <color rgb="FF002060"/>
      <name val="新細明體"/>
      <family val="1"/>
      <charset val="136"/>
      <scheme val="minor"/>
    </font>
    <font>
      <sz val="12"/>
      <color theme="9" tint="-0.499984740745262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5" tint="-0.499984740745262"/>
      <name val="新細明體"/>
      <family val="1"/>
      <charset val="136"/>
      <scheme val="minor"/>
    </font>
    <font>
      <b/>
      <sz val="12"/>
      <color theme="9" tint="-0.499984740745262"/>
      <name val="新細明體"/>
      <family val="1"/>
      <charset val="136"/>
      <scheme val="minor"/>
    </font>
    <font>
      <sz val="12"/>
      <color rgb="FFC00000"/>
      <name val="新細明體"/>
      <family val="2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0" fontId="8" fillId="0" borderId="0" xfId="0" applyFont="1">
      <alignment vertical="center"/>
    </xf>
    <xf numFmtId="176" fontId="9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76" fontId="11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159768</xdr:colOff>
      <xdr:row>5</xdr:row>
      <xdr:rowOff>19050</xdr:rowOff>
    </xdr:from>
    <xdr:to>
      <xdr:col>5</xdr:col>
      <xdr:colOff>612880</xdr:colOff>
      <xdr:row>17</xdr:row>
      <xdr:rowOff>24450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768" y="1066800"/>
          <a:ext cx="4482187" cy="25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220837</xdr:colOff>
      <xdr:row>4</xdr:row>
      <xdr:rowOff>209549</xdr:rowOff>
    </xdr:from>
    <xdr:to>
      <xdr:col>12</xdr:col>
      <xdr:colOff>273899</xdr:colOff>
      <xdr:row>17</xdr:row>
      <xdr:rowOff>5399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8587" y="1047749"/>
          <a:ext cx="4482187" cy="25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10" zoomScaleNormal="110" workbookViewId="0">
      <selection activeCell="D3" sqref="D3"/>
    </sheetView>
  </sheetViews>
  <sheetFormatPr defaultRowHeight="16.5" x14ac:dyDescent="0.25"/>
  <cols>
    <col min="2" max="2" width="11.25" bestFit="1" customWidth="1"/>
    <col min="3" max="6" width="10.875" bestFit="1" customWidth="1"/>
    <col min="7" max="7" width="11.25" bestFit="1" customWidth="1"/>
    <col min="8" max="8" width="10.875" bestFit="1" customWidth="1"/>
  </cols>
  <sheetData>
    <row r="1" spans="1:8" x14ac:dyDescent="0.25">
      <c r="A1" s="1" t="s">
        <v>18</v>
      </c>
    </row>
    <row r="2" spans="1:8" x14ac:dyDescent="0.25"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</row>
    <row r="3" spans="1:8" x14ac:dyDescent="0.25">
      <c r="A3" t="s">
        <v>8</v>
      </c>
      <c r="B3" s="3">
        <v>2.4</v>
      </c>
      <c r="C3" s="3">
        <f>(B3-200*E3)/2</f>
        <v>0.9525269999999999</v>
      </c>
      <c r="D3" s="3">
        <f>C3-F3</f>
        <v>0.24747415999999989</v>
      </c>
      <c r="E3" s="3">
        <v>2.4747300000000001E-3</v>
      </c>
      <c r="F3" s="3">
        <v>0.70505284000000001</v>
      </c>
      <c r="G3" s="3">
        <v>11.15446547</v>
      </c>
    </row>
    <row r="4" spans="1:8" x14ac:dyDescent="0.25">
      <c r="A4" t="s">
        <v>14</v>
      </c>
      <c r="B4" s="3">
        <v>2.4</v>
      </c>
      <c r="C4" s="3">
        <v>0.9526</v>
      </c>
      <c r="D4" s="3">
        <v>0.24740000000000001</v>
      </c>
      <c r="E4" s="3">
        <v>2.47E-3</v>
      </c>
      <c r="F4" s="3">
        <v>0.70499999999999996</v>
      </c>
      <c r="G4" s="3">
        <v>11.2</v>
      </c>
      <c r="H4" s="9">
        <v>2.5858820000000001E-2</v>
      </c>
    </row>
    <row r="5" spans="1:8" x14ac:dyDescent="0.25">
      <c r="B5" s="3"/>
      <c r="C5" s="3"/>
      <c r="D5" s="3"/>
      <c r="E5" s="3"/>
      <c r="F5" s="3"/>
      <c r="G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topLeftCell="K2" zoomScaleNormal="100" workbookViewId="0">
      <selection activeCell="J8" sqref="J8"/>
    </sheetView>
  </sheetViews>
  <sheetFormatPr defaultRowHeight="16.5" x14ac:dyDescent="0.25"/>
  <cols>
    <col min="2" max="2" width="11.875" bestFit="1" customWidth="1"/>
    <col min="3" max="3" width="12" bestFit="1" customWidth="1"/>
    <col min="4" max="4" width="11.375" bestFit="1" customWidth="1"/>
    <col min="5" max="5" width="11.5" bestFit="1" customWidth="1"/>
    <col min="6" max="8" width="11.375" bestFit="1" customWidth="1"/>
    <col min="9" max="9" width="11.875" bestFit="1" customWidth="1"/>
    <col min="10" max="10" width="11.375" bestFit="1" customWidth="1"/>
    <col min="11" max="11" width="12" bestFit="1" customWidth="1"/>
    <col min="12" max="12" width="11.75" customWidth="1"/>
    <col min="13" max="13" width="11.25" bestFit="1" customWidth="1"/>
    <col min="14" max="14" width="11" bestFit="1" customWidth="1"/>
    <col min="15" max="15" width="11.25" bestFit="1" customWidth="1"/>
    <col min="16" max="16" width="11.5" bestFit="1" customWidth="1"/>
    <col min="17" max="17" width="11.25" bestFit="1" customWidth="1"/>
  </cols>
  <sheetData>
    <row r="1" spans="1:20" x14ac:dyDescent="0.25">
      <c r="A1" s="1" t="s">
        <v>16</v>
      </c>
    </row>
    <row r="2" spans="1:20" x14ac:dyDescent="0.25">
      <c r="A2" t="s">
        <v>55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9</v>
      </c>
      <c r="K2" s="2" t="s">
        <v>10</v>
      </c>
      <c r="L2" s="2" t="s">
        <v>11</v>
      </c>
      <c r="M2" s="2" t="s">
        <v>15</v>
      </c>
      <c r="N2" s="3"/>
      <c r="O2" s="3"/>
      <c r="P2" s="3"/>
      <c r="Q2" s="3"/>
    </row>
    <row r="3" spans="1:20" x14ac:dyDescent="0.25">
      <c r="A3" t="s">
        <v>8</v>
      </c>
      <c r="B3" s="3">
        <f>15-(E3*5000)</f>
        <v>5.0551499999999994</v>
      </c>
      <c r="C3" s="3">
        <f>-15+7110*F3</f>
        <v>-0.71700753299999853</v>
      </c>
      <c r="D3" s="3">
        <f>F3-E3</f>
        <v>1.988970000000017E-5</v>
      </c>
      <c r="E3" s="3">
        <v>1.9889700000000001E-3</v>
      </c>
      <c r="F3" s="3">
        <f>101/100*E3</f>
        <v>2.0088597000000002E-3</v>
      </c>
      <c r="G3" s="3">
        <v>100</v>
      </c>
      <c r="H3" s="3">
        <v>0.71698645999999999</v>
      </c>
      <c r="I3" s="3">
        <f>B3-C3</f>
        <v>5.7721575329999979</v>
      </c>
      <c r="J3" s="3">
        <f>E3/M4</f>
        <v>7.6927301636537965E-2</v>
      </c>
      <c r="K3" s="3">
        <f>G3/J3</f>
        <v>1299.9286062635433</v>
      </c>
      <c r="L3" s="3" t="s">
        <v>44</v>
      </c>
      <c r="M3" s="3"/>
      <c r="N3" s="3"/>
      <c r="O3" s="3"/>
      <c r="P3" s="3"/>
      <c r="Q3" s="3"/>
    </row>
    <row r="4" spans="1:20" x14ac:dyDescent="0.25">
      <c r="A4" t="s">
        <v>14</v>
      </c>
      <c r="B4" s="4">
        <v>5.0552999999999999</v>
      </c>
      <c r="C4" s="4">
        <v>-0.71719999999999995</v>
      </c>
      <c r="D4" s="4">
        <v>1.9899999999999999E-5</v>
      </c>
      <c r="E4" s="4">
        <v>1.99E-3</v>
      </c>
      <c r="F4" s="4">
        <f>E4+D4</f>
        <v>2.0099000000000002E-3</v>
      </c>
      <c r="G4" s="4">
        <v>100</v>
      </c>
      <c r="H4" s="4">
        <v>0.71699999999999997</v>
      </c>
      <c r="I4" s="4">
        <v>5.77</v>
      </c>
      <c r="J4" s="4">
        <v>7.6899999999999996E-2</v>
      </c>
      <c r="K4" s="4">
        <v>1300</v>
      </c>
      <c r="L4" s="4">
        <v>1000000000000</v>
      </c>
      <c r="M4" s="9">
        <v>2.585519E-2</v>
      </c>
      <c r="N4" s="3"/>
      <c r="O4" s="3"/>
      <c r="P4" s="3"/>
      <c r="Q4" s="3"/>
    </row>
    <row r="5" spans="1:20" x14ac:dyDescent="0.25">
      <c r="B5" s="3"/>
      <c r="C5" s="3"/>
      <c r="D5" s="3"/>
      <c r="E5" s="3"/>
      <c r="F5" s="3"/>
      <c r="G5" s="3"/>
      <c r="H5" s="3"/>
      <c r="I5" s="3">
        <f>30-5000*E3-7110*F3</f>
        <v>5.7721575329999961</v>
      </c>
      <c r="J5" s="3"/>
      <c r="K5" s="3"/>
      <c r="L5" s="3"/>
      <c r="M5" s="3"/>
      <c r="N5" s="3"/>
      <c r="O5" s="3"/>
      <c r="P5" s="3"/>
      <c r="Q5" s="3"/>
    </row>
    <row r="6" spans="1:20" x14ac:dyDescent="0.25">
      <c r="A6" s="1" t="s">
        <v>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20" x14ac:dyDescent="0.25">
      <c r="A7" t="s">
        <v>54</v>
      </c>
      <c r="B7" s="5" t="s">
        <v>0</v>
      </c>
      <c r="C7" s="5" t="s">
        <v>1</v>
      </c>
      <c r="D7" s="5" t="s">
        <v>13</v>
      </c>
      <c r="E7" s="5" t="s">
        <v>2</v>
      </c>
      <c r="F7" s="5" t="s">
        <v>3</v>
      </c>
      <c r="G7" s="5" t="s">
        <v>4</v>
      </c>
      <c r="H7" s="5" t="s">
        <v>5</v>
      </c>
      <c r="I7" s="5" t="s">
        <v>6</v>
      </c>
      <c r="J7" s="5" t="s">
        <v>7</v>
      </c>
      <c r="K7" s="5" t="s">
        <v>9</v>
      </c>
      <c r="L7" s="5" t="s">
        <v>10</v>
      </c>
      <c r="M7" s="5" t="s">
        <v>11</v>
      </c>
      <c r="N7" s="2" t="s">
        <v>15</v>
      </c>
      <c r="O7" s="3" t="s">
        <v>38</v>
      </c>
      <c r="P7" s="3" t="s">
        <v>33</v>
      </c>
      <c r="Q7" s="3" t="s">
        <v>34</v>
      </c>
      <c r="R7" s="3" t="s">
        <v>35</v>
      </c>
      <c r="S7" s="3" t="s">
        <v>36</v>
      </c>
      <c r="T7" s="3" t="s">
        <v>37</v>
      </c>
    </row>
    <row r="8" spans="1:20" x14ac:dyDescent="0.25">
      <c r="A8" t="s">
        <v>8</v>
      </c>
      <c r="B8" s="11">
        <f>5-E8*Q8</f>
        <v>4.5184420218037662</v>
      </c>
      <c r="C8" s="6">
        <f>15-4000*F8</f>
        <v>9.8997600000000006</v>
      </c>
      <c r="D8" s="6">
        <f>3000*G8</f>
        <v>3.868520218037661</v>
      </c>
      <c r="E8" s="6">
        <f>G8-F8</f>
        <v>1.4446739345887021E-5</v>
      </c>
      <c r="F8" s="6">
        <v>1.27506E-3</v>
      </c>
      <c r="G8" s="6">
        <f>(P8-I8)/(T8+(Q8/(1+T9)))</f>
        <v>1.289506739345887E-3</v>
      </c>
      <c r="H8" s="6">
        <v>100</v>
      </c>
      <c r="I8" s="6">
        <v>0.70589999999999997</v>
      </c>
      <c r="J8" s="6">
        <f>P10-Q10</f>
        <v>6.0312397819623396</v>
      </c>
      <c r="K8" s="6">
        <f>F8/N9</f>
        <v>4.9286843274054033E-2</v>
      </c>
      <c r="L8" s="6">
        <f>T9/K8</f>
        <v>2028.9390303201419</v>
      </c>
      <c r="M8" s="6" t="s">
        <v>39</v>
      </c>
      <c r="N8" s="6"/>
      <c r="O8" s="3">
        <v>1.8000000000000001E-15</v>
      </c>
      <c r="P8" s="3">
        <f>15*S8/(R8+S8)</f>
        <v>5</v>
      </c>
      <c r="Q8" s="3">
        <f>R8*S8/(R8+S8)</f>
        <v>33333.333333333336</v>
      </c>
      <c r="R8">
        <v>100000</v>
      </c>
      <c r="S8">
        <v>50000</v>
      </c>
      <c r="T8">
        <v>3000</v>
      </c>
    </row>
    <row r="9" spans="1:20" x14ac:dyDescent="0.25">
      <c r="A9" t="s">
        <v>14</v>
      </c>
      <c r="B9" s="7">
        <v>4.5743999999999998</v>
      </c>
      <c r="C9" s="7">
        <v>9.8928999999999991</v>
      </c>
      <c r="D9" s="7">
        <v>3.8685999999999998</v>
      </c>
      <c r="E9" s="7">
        <v>1.2799999999999999E-5</v>
      </c>
      <c r="F9" s="7">
        <v>1.2800000000000001E-3</v>
      </c>
      <c r="G9" s="7">
        <f>E9+F9</f>
        <v>1.2928000000000002E-3</v>
      </c>
      <c r="H9" s="7">
        <v>100</v>
      </c>
      <c r="I9" s="7">
        <v>0.70599999999999996</v>
      </c>
      <c r="J9" s="7">
        <v>6.02</v>
      </c>
      <c r="K9" s="7">
        <v>4.9399999999999999E-2</v>
      </c>
      <c r="L9" s="7">
        <v>2030</v>
      </c>
      <c r="M9" s="7">
        <v>1000000000000</v>
      </c>
      <c r="N9" s="10">
        <v>2.5870190000000001E-2</v>
      </c>
      <c r="O9" s="3"/>
      <c r="P9" s="3" t="s">
        <v>40</v>
      </c>
      <c r="Q9" s="3" t="s">
        <v>41</v>
      </c>
      <c r="T9">
        <v>100</v>
      </c>
    </row>
    <row r="10" spans="1:20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15-4000*F8</f>
        <v>9.8997600000000006</v>
      </c>
      <c r="Q10" s="3">
        <f>3000*G8</f>
        <v>3.868520218037661</v>
      </c>
    </row>
    <row r="11" spans="1:20" x14ac:dyDescent="0.25">
      <c r="A11" s="8" t="s">
        <v>17</v>
      </c>
      <c r="N11" s="3"/>
      <c r="O11" s="3"/>
      <c r="P11" s="3"/>
      <c r="Q11" s="3"/>
    </row>
    <row r="12" spans="1:20" x14ac:dyDescent="0.25">
      <c r="A12" t="s">
        <v>49</v>
      </c>
      <c r="B12" s="2" t="s">
        <v>47</v>
      </c>
      <c r="C12" s="2" t="s">
        <v>48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9</v>
      </c>
      <c r="K12" s="2" t="s">
        <v>10</v>
      </c>
      <c r="L12" s="2" t="s">
        <v>11</v>
      </c>
      <c r="M12" s="2" t="s">
        <v>15</v>
      </c>
      <c r="N12" s="3"/>
      <c r="O12" s="3"/>
      <c r="P12" s="3"/>
      <c r="Q12" s="3"/>
    </row>
    <row r="13" spans="1:20" x14ac:dyDescent="0.25">
      <c r="A13" t="s">
        <v>8</v>
      </c>
      <c r="B13" s="3">
        <f>15-42000*B21</f>
        <v>10.8126</v>
      </c>
      <c r="C13" s="3">
        <f>1000*C21</f>
        <v>10.069699999999999</v>
      </c>
      <c r="D13" s="3">
        <f>E13/100</f>
        <v>9.9600300000000003E-5</v>
      </c>
      <c r="E13" s="3">
        <v>9.9600299999999999E-3</v>
      </c>
      <c r="F13" s="3">
        <f>D13+E13</f>
        <v>1.00596303E-2</v>
      </c>
      <c r="G13" s="3">
        <v>100</v>
      </c>
      <c r="H13" s="3">
        <v>0.74196127999999995</v>
      </c>
      <c r="I13" s="3">
        <f>15-C13</f>
        <v>4.9303000000000008</v>
      </c>
      <c r="J13" s="3">
        <f>E13/M14</f>
        <v>0.38496440249530395</v>
      </c>
      <c r="K13" s="3">
        <f>G13/J13</f>
        <v>259.76427781844029</v>
      </c>
      <c r="L13" s="3" t="s">
        <v>44</v>
      </c>
      <c r="M13" s="3"/>
      <c r="N13" s="3"/>
      <c r="O13" s="3"/>
      <c r="P13" s="3"/>
      <c r="Q13" s="3"/>
    </row>
    <row r="14" spans="1:20" x14ac:dyDescent="0.25">
      <c r="A14" t="s">
        <v>14</v>
      </c>
      <c r="B14" s="4">
        <v>10.817</v>
      </c>
      <c r="C14" s="4">
        <v>10.058999999999999</v>
      </c>
      <c r="D14" s="4">
        <v>9.9599999999999995E-5</v>
      </c>
      <c r="E14" s="4">
        <v>9.9600000000000001E-3</v>
      </c>
      <c r="F14" s="4">
        <f>E14+D14</f>
        <v>1.00596E-2</v>
      </c>
      <c r="G14" s="4">
        <v>100</v>
      </c>
      <c r="H14" s="4">
        <v>0.75900000000000001</v>
      </c>
      <c r="I14" s="4">
        <v>4.9400000000000004</v>
      </c>
      <c r="J14" s="4">
        <v>0.38500000000000001</v>
      </c>
      <c r="K14" s="4">
        <v>260</v>
      </c>
      <c r="L14" s="4">
        <v>1000000000000</v>
      </c>
      <c r="M14" s="9">
        <v>2.5872599999999999E-2</v>
      </c>
      <c r="N14" s="3"/>
      <c r="O14" s="3"/>
      <c r="P14" s="3"/>
      <c r="Q14" s="3"/>
    </row>
    <row r="15" spans="1:20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20" x14ac:dyDescent="0.25">
      <c r="A16" t="s">
        <v>50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9</v>
      </c>
      <c r="K16" s="2" t="s">
        <v>10</v>
      </c>
      <c r="L16" s="2" t="s">
        <v>11</v>
      </c>
      <c r="M16" s="2"/>
      <c r="N16" s="3"/>
      <c r="O16" s="3"/>
      <c r="P16" s="3"/>
      <c r="Q16" s="3"/>
    </row>
    <row r="17" spans="1:17" x14ac:dyDescent="0.25">
      <c r="A17" t="s">
        <v>8</v>
      </c>
      <c r="B17" s="3"/>
      <c r="C17" s="3"/>
      <c r="D17" s="3">
        <v>0</v>
      </c>
      <c r="E17" s="3">
        <v>0</v>
      </c>
      <c r="F17" s="3">
        <v>0</v>
      </c>
      <c r="G17" s="3">
        <v>100</v>
      </c>
      <c r="H17" s="3">
        <v>0.74109561000000002</v>
      </c>
      <c r="I17" s="3">
        <f>-15-C13</f>
        <v>-25.069699999999997</v>
      </c>
      <c r="J17" s="3">
        <v>0</v>
      </c>
      <c r="K17" s="3" t="s">
        <v>44</v>
      </c>
      <c r="L17" s="3" t="s">
        <v>44</v>
      </c>
      <c r="M17" s="3"/>
      <c r="N17" s="3"/>
      <c r="O17" s="3"/>
      <c r="P17" s="3"/>
      <c r="Q17" s="3"/>
    </row>
    <row r="18" spans="1:17" x14ac:dyDescent="0.25">
      <c r="A18" t="s">
        <v>14</v>
      </c>
      <c r="B18" s="4">
        <v>10.817</v>
      </c>
      <c r="C18" s="4">
        <v>10.058999999999999</v>
      </c>
      <c r="D18" s="4">
        <v>2.5800000000000001E-11</v>
      </c>
      <c r="E18" s="4">
        <v>-5.09E-11</v>
      </c>
      <c r="F18" s="4">
        <f>E18+D18</f>
        <v>-2.5099999999999999E-11</v>
      </c>
      <c r="G18" s="4">
        <v>100</v>
      </c>
      <c r="H18" s="4">
        <v>0.75900000000000001</v>
      </c>
      <c r="I18" s="4">
        <v>-25.1</v>
      </c>
      <c r="J18" s="4">
        <v>0</v>
      </c>
      <c r="K18" s="4">
        <v>100000000000000</v>
      </c>
      <c r="L18" s="4">
        <v>1000000000000</v>
      </c>
      <c r="M18" s="9"/>
      <c r="N18" s="3"/>
      <c r="O18" s="3"/>
      <c r="P18" s="3"/>
      <c r="Q18" s="3"/>
    </row>
    <row r="19" spans="1:17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B20" s="3" t="s">
        <v>45</v>
      </c>
      <c r="C20" s="3" t="s">
        <v>46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B21" s="3">
        <v>9.9699999999999998E-5</v>
      </c>
      <c r="C21" s="3">
        <f>101*B21</f>
        <v>1.0069699999999999E-2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</sheetData>
  <phoneticPr fontId="1" type="noConversion"/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10" zoomScaleNormal="110" workbookViewId="0">
      <selection activeCell="C3" sqref="C3"/>
    </sheetView>
  </sheetViews>
  <sheetFormatPr defaultRowHeight="16.5" x14ac:dyDescent="0.25"/>
  <cols>
    <col min="2" max="3" width="11.25" bestFit="1" customWidth="1"/>
    <col min="4" max="4" width="10.875" bestFit="1" customWidth="1"/>
    <col min="5" max="6" width="11.25" bestFit="1" customWidth="1"/>
    <col min="7" max="7" width="10.875" bestFit="1" customWidth="1"/>
  </cols>
  <sheetData>
    <row r="1" spans="1:10" x14ac:dyDescent="0.25">
      <c r="A1" s="1" t="s">
        <v>18</v>
      </c>
    </row>
    <row r="2" spans="1:10" x14ac:dyDescent="0.25"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/>
      <c r="J2" s="2" t="s">
        <v>51</v>
      </c>
    </row>
    <row r="3" spans="1:10" x14ac:dyDescent="0.25">
      <c r="A3" t="s">
        <v>8</v>
      </c>
      <c r="B3" s="3">
        <f>10-50000*D3</f>
        <v>4.8710000000000004</v>
      </c>
      <c r="C3" s="3">
        <f>B3/2</f>
        <v>2.4355000000000002</v>
      </c>
      <c r="D3" s="3">
        <v>1.0258E-4</v>
      </c>
      <c r="E3" s="3">
        <v>2.43236667</v>
      </c>
      <c r="F3" s="3">
        <f>B3</f>
        <v>4.8710000000000004</v>
      </c>
      <c r="G3" s="3">
        <v>1.4323E-4</v>
      </c>
      <c r="H3" t="s">
        <v>43</v>
      </c>
      <c r="J3" t="s">
        <v>52</v>
      </c>
    </row>
    <row r="4" spans="1:10" x14ac:dyDescent="0.25">
      <c r="A4" t="s">
        <v>14</v>
      </c>
      <c r="B4" s="3">
        <v>4.8647</v>
      </c>
      <c r="C4" s="3">
        <v>2.4323999999999999</v>
      </c>
      <c r="D4" s="3">
        <v>1.03E-4</v>
      </c>
      <c r="E4" s="3">
        <v>2.4300000000000002</v>
      </c>
      <c r="F4" s="3">
        <v>4.8600000000000003</v>
      </c>
      <c r="G4" s="3">
        <v>1.4300000000000001E-4</v>
      </c>
      <c r="H4" s="3" t="s">
        <v>42</v>
      </c>
      <c r="J4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Diode</vt:lpstr>
      <vt:lpstr>BJT</vt:lpstr>
      <vt:lpstr>MOSFET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黃琦</cp:lastModifiedBy>
  <dcterms:created xsi:type="dcterms:W3CDTF">2021-03-11T07:10:55Z</dcterms:created>
  <dcterms:modified xsi:type="dcterms:W3CDTF">2021-03-27T06:06:00Z</dcterms:modified>
</cp:coreProperties>
</file>