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691\Desktop\電子電路實驗模擬\"/>
    </mc:Choice>
  </mc:AlternateContent>
  <bookViews>
    <workbookView xWindow="0" yWindow="0" windowWidth="20490" windowHeight="7605" activeTab="1"/>
  </bookViews>
  <sheets>
    <sheet name="Diode" sheetId="1" r:id="rId1"/>
    <sheet name="BJT" sheetId="2" r:id="rId2"/>
    <sheet name="MOSFE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D19" i="2"/>
  <c r="C19" i="2"/>
  <c r="E19" i="2" l="1"/>
  <c r="C34" i="2" l="1"/>
  <c r="G43" i="2"/>
  <c r="G41" i="2"/>
  <c r="G40" i="2"/>
  <c r="F40" i="2"/>
  <c r="E35" i="2" l="1"/>
  <c r="E44" i="2" l="1"/>
  <c r="F9" i="2"/>
  <c r="M35" i="2"/>
  <c r="L34" i="2"/>
  <c r="M34" i="2"/>
  <c r="F34" i="2"/>
  <c r="H23" i="2"/>
  <c r="I34" i="2"/>
  <c r="H34" i="2"/>
  <c r="H19" i="2" s="1"/>
  <c r="H36" i="2" s="1"/>
  <c r="G19" i="2" l="1"/>
  <c r="E26" i="2" s="1"/>
  <c r="C35" i="2"/>
  <c r="E14" i="2"/>
  <c r="E4" i="2"/>
  <c r="G14" i="2"/>
  <c r="F4" i="2" s="1"/>
  <c r="D4" i="2"/>
  <c r="G4" i="2" l="1"/>
  <c r="F19" i="2"/>
  <c r="C44" i="2"/>
  <c r="F35" i="2"/>
  <c r="D35" i="2"/>
  <c r="H20" i="2"/>
  <c r="H5" i="2"/>
  <c r="G9" i="2" l="1"/>
  <c r="C4" i="2"/>
  <c r="E9" i="2" s="1"/>
  <c r="H4" i="2"/>
  <c r="H26" i="2"/>
  <c r="J36" i="2" s="1"/>
  <c r="F26" i="2"/>
  <c r="D14" i="2" l="1"/>
  <c r="C14" i="2"/>
  <c r="G26" i="2"/>
  <c r="E34" i="2" l="1"/>
  <c r="K34" i="2"/>
  <c r="K26" i="2"/>
  <c r="J34" i="2" s="1"/>
  <c r="I36" i="2"/>
</calcChain>
</file>

<file path=xl/sharedStrings.xml><?xml version="1.0" encoding="utf-8"?>
<sst xmlns="http://schemas.openxmlformats.org/spreadsheetml/2006/main" count="107" uniqueCount="73">
  <si>
    <t>Diode</t>
  </si>
  <si>
    <t>MOSFET</t>
  </si>
  <si>
    <t>BJT</t>
    <phoneticPr fontId="1" type="noConversion"/>
  </si>
  <si>
    <t>3.1-2</t>
    <phoneticPr fontId="1" type="noConversion"/>
  </si>
  <si>
    <t>3.1-1</t>
    <phoneticPr fontId="1" type="noConversion"/>
  </si>
  <si>
    <t>理論值</t>
    <phoneticPr fontId="1" type="noConversion"/>
  </si>
  <si>
    <t>模擬值</t>
    <phoneticPr fontId="1" type="noConversion"/>
  </si>
  <si>
    <t>v(2)</t>
    <phoneticPr fontId="1" type="noConversion"/>
  </si>
  <si>
    <t>v(3)</t>
    <phoneticPr fontId="1" type="noConversion"/>
  </si>
  <si>
    <t>v(4)</t>
    <phoneticPr fontId="1" type="noConversion"/>
  </si>
  <si>
    <t>ib</t>
    <phoneticPr fontId="1" type="noConversion"/>
  </si>
  <si>
    <t>ic</t>
    <phoneticPr fontId="1" type="noConversion"/>
  </si>
  <si>
    <t>ie</t>
    <phoneticPr fontId="1" type="noConversion"/>
  </si>
  <si>
    <t>betadc</t>
    <phoneticPr fontId="1" type="noConversion"/>
  </si>
  <si>
    <t>vbe</t>
    <phoneticPr fontId="1" type="noConversion"/>
  </si>
  <si>
    <t>vce</t>
    <phoneticPr fontId="1" type="noConversion"/>
  </si>
  <si>
    <t>gm</t>
    <phoneticPr fontId="1" type="noConversion"/>
  </si>
  <si>
    <t>rpi</t>
    <phoneticPr fontId="1" type="noConversion"/>
  </si>
  <si>
    <t>ro</t>
    <phoneticPr fontId="1" type="noConversion"/>
  </si>
  <si>
    <t>電晶體操作區</t>
  </si>
  <si>
    <t>Gvo</t>
    <phoneticPr fontId="1" type="noConversion"/>
  </si>
  <si>
    <t>Rin</t>
    <phoneticPr fontId="1" type="noConversion"/>
  </si>
  <si>
    <t>Ro</t>
    <phoneticPr fontId="1" type="noConversion"/>
  </si>
  <si>
    <t>3.2-2 BJT共射極放大電路偏壓點及交流分析</t>
    <phoneticPr fontId="1" type="noConversion"/>
  </si>
  <si>
    <t>v(5)</t>
    <phoneticPr fontId="1" type="noConversion"/>
  </si>
  <si>
    <t>v(6)</t>
    <phoneticPr fontId="1" type="noConversion"/>
  </si>
  <si>
    <t>vm(7)/vm(1)</t>
    <phoneticPr fontId="1" type="noConversion"/>
  </si>
  <si>
    <t>vp(7)-vp(1)</t>
    <phoneticPr fontId="1" type="noConversion"/>
  </si>
  <si>
    <t>im(r1)/im(vs)</t>
    <phoneticPr fontId="1" type="noConversion"/>
  </si>
  <si>
    <t>vm(3)/im(vs)</t>
    <phoneticPr fontId="1" type="noConversion"/>
  </si>
  <si>
    <t>3.2-3 輸出阻抗量測</t>
    <phoneticPr fontId="1" type="noConversion"/>
  </si>
  <si>
    <t>vm(vout)/im(vout)</t>
    <phoneticPr fontId="1" type="noConversion"/>
  </si>
  <si>
    <t>3.3-1 MOSFET 類比開關電路</t>
    <phoneticPr fontId="1" type="noConversion"/>
  </si>
  <si>
    <t>1.NMOS</t>
    <phoneticPr fontId="1" type="noConversion"/>
  </si>
  <si>
    <t>2.PMOS</t>
    <phoneticPr fontId="1" type="noConversion"/>
  </si>
  <si>
    <t>3.CMOS</t>
    <phoneticPr fontId="1" type="noConversion"/>
  </si>
  <si>
    <t>*導通電阻</t>
    <phoneticPr fontId="1" type="noConversion"/>
  </si>
  <si>
    <t>*訊號傳輸</t>
    <phoneticPr fontId="1" type="noConversion"/>
  </si>
  <si>
    <t>3.3-2 MOSFET單級放大器電路</t>
    <phoneticPr fontId="1" type="noConversion"/>
  </si>
  <si>
    <t>3.2-1  BJT單級放大器偏壓點及轉移函數分析</t>
    <phoneticPr fontId="1" type="noConversion"/>
  </si>
  <si>
    <t>*直流掃描分析與負載線</t>
    <phoneticPr fontId="1" type="noConversion"/>
  </si>
  <si>
    <t>*暫態分析</t>
    <phoneticPr fontId="1" type="noConversion"/>
  </si>
  <si>
    <t>is</t>
    <phoneticPr fontId="1" type="noConversion"/>
  </si>
  <si>
    <t>vt</t>
    <phoneticPr fontId="1" type="noConversion"/>
  </si>
  <si>
    <t>v4</t>
    <phoneticPr fontId="1" type="noConversion"/>
  </si>
  <si>
    <t>v5</t>
    <phoneticPr fontId="1" type="noConversion"/>
  </si>
  <si>
    <t>無窮大</t>
    <phoneticPr fontId="1" type="noConversion"/>
  </si>
  <si>
    <t>vt</t>
    <phoneticPr fontId="1" type="noConversion"/>
  </si>
  <si>
    <t>Vo</t>
    <phoneticPr fontId="1" type="noConversion"/>
  </si>
  <si>
    <t>IS</t>
    <phoneticPr fontId="1" type="noConversion"/>
  </si>
  <si>
    <t>Ri</t>
    <phoneticPr fontId="1" type="noConversion"/>
  </si>
  <si>
    <t>Ib</t>
    <phoneticPr fontId="1" type="noConversion"/>
  </si>
  <si>
    <t>Vi</t>
    <phoneticPr fontId="1" type="noConversion"/>
  </si>
  <si>
    <t>re</t>
    <phoneticPr fontId="1" type="noConversion"/>
  </si>
  <si>
    <t>rin</t>
    <phoneticPr fontId="1" type="noConversion"/>
  </si>
  <si>
    <t>主動區</t>
    <phoneticPr fontId="1" type="noConversion"/>
  </si>
  <si>
    <t>RS</t>
    <phoneticPr fontId="1" type="noConversion"/>
  </si>
  <si>
    <t>RC</t>
    <phoneticPr fontId="1" type="noConversion"/>
  </si>
  <si>
    <t>RE</t>
    <phoneticPr fontId="1" type="noConversion"/>
  </si>
  <si>
    <t>R1</t>
    <phoneticPr fontId="1" type="noConversion"/>
  </si>
  <si>
    <t>R2</t>
    <phoneticPr fontId="1" type="noConversion"/>
  </si>
  <si>
    <t>RL</t>
    <phoneticPr fontId="1" type="noConversion"/>
  </si>
  <si>
    <t>vaf</t>
    <phoneticPr fontId="1" type="noConversion"/>
  </si>
  <si>
    <t>VBB</t>
    <phoneticPr fontId="1" type="noConversion"/>
  </si>
  <si>
    <t>RBB</t>
    <phoneticPr fontId="1" type="noConversion"/>
  </si>
  <si>
    <t>Vaf=100</t>
  </si>
  <si>
    <r>
      <t>Vaf=</t>
    </r>
    <r>
      <rPr>
        <b/>
        <sz val="12"/>
        <color rgb="FFC00000"/>
        <rFont val="新細明體"/>
        <family val="1"/>
        <charset val="136"/>
      </rPr>
      <t>∞</t>
    </r>
    <phoneticPr fontId="1" type="noConversion"/>
  </si>
  <si>
    <t>Vaf=∞</t>
  </si>
  <si>
    <t>Vaf=∞</t>
    <phoneticPr fontId="1" type="noConversion"/>
  </si>
  <si>
    <t>無窮大</t>
    <phoneticPr fontId="1" type="noConversion"/>
  </si>
  <si>
    <t>講義算法</t>
    <phoneticPr fontId="1" type="noConversion"/>
  </si>
  <si>
    <t>網路</t>
    <phoneticPr fontId="1" type="noConversion"/>
  </si>
  <si>
    <t>Vaf=無窮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</si>
</sst>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E+00"/>
    <numFmt numFmtId="177" formatCode="0.000E+00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b/>
      <sz val="12"/>
      <color rgb="FFC00000"/>
      <name val="新細明體"/>
      <family val="1"/>
      <charset val="136"/>
      <scheme val="minor"/>
    </font>
    <font>
      <b/>
      <sz val="12"/>
      <color theme="9" tint="-0.49998474074526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C00000"/>
      <name val="新細明體"/>
      <family val="2"/>
      <charset val="136"/>
      <scheme val="minor"/>
    </font>
    <font>
      <b/>
      <sz val="12"/>
      <color rgb="FFC00000"/>
      <name val="新細明體"/>
      <family val="1"/>
      <charset val="136"/>
    </font>
    <font>
      <b/>
      <sz val="12"/>
      <color theme="2" tint="-0.749992370372631"/>
      <name val="新細明體"/>
      <family val="1"/>
      <charset val="136"/>
      <scheme val="minor"/>
    </font>
    <font>
      <sz val="12"/>
      <color theme="2" tint="-0.74999237037263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7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5" fillId="2" borderId="0" xfId="0" applyNumberFormat="1" applyFont="1" applyFill="1">
      <alignment vertical="center"/>
    </xf>
    <xf numFmtId="177" fontId="4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177" fontId="11" fillId="0" borderId="0" xfId="0" applyNumberFormat="1" applyFont="1">
      <alignment vertical="center"/>
    </xf>
    <xf numFmtId="177" fontId="4" fillId="0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676274</xdr:colOff>
      <xdr:row>14</xdr:row>
      <xdr:rowOff>204837</xdr:rowOff>
    </xdr:from>
    <xdr:to>
      <xdr:col>7</xdr:col>
      <xdr:colOff>388897</xdr:colOff>
      <xdr:row>27</xdr:row>
      <xdr:rowOff>18136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4" y="3138537"/>
          <a:ext cx="4513223" cy="25374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25889</xdr:rowOff>
    </xdr:from>
    <xdr:to>
      <xdr:col>7</xdr:col>
      <xdr:colOff>371475</xdr:colOff>
      <xdr:row>14</xdr:row>
      <xdr:rowOff>33587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44989"/>
          <a:ext cx="4486275" cy="25222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266081</xdr:colOff>
      <xdr:row>3</xdr:row>
      <xdr:rowOff>95250</xdr:rowOff>
    </xdr:from>
    <xdr:to>
      <xdr:col>6</xdr:col>
      <xdr:colOff>38644</xdr:colOff>
      <xdr:row>4</xdr:row>
      <xdr:rowOff>1685700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881" y="723900"/>
          <a:ext cx="3201563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6</xdr:row>
      <xdr:rowOff>38100</xdr:rowOff>
    </xdr:from>
    <xdr:to>
      <xdr:col>6</xdr:col>
      <xdr:colOff>48787</xdr:colOff>
      <xdr:row>6</xdr:row>
      <xdr:rowOff>1838100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2981325"/>
          <a:ext cx="320156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8</xdr:row>
      <xdr:rowOff>114300</xdr:rowOff>
    </xdr:from>
    <xdr:to>
      <xdr:col>6</xdr:col>
      <xdr:colOff>58312</xdr:colOff>
      <xdr:row>8</xdr:row>
      <xdr:rowOff>1914300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" y="5172075"/>
          <a:ext cx="320156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10</xdr:row>
      <xdr:rowOff>95250</xdr:rowOff>
    </xdr:from>
    <xdr:to>
      <xdr:col>6</xdr:col>
      <xdr:colOff>58312</xdr:colOff>
      <xdr:row>10</xdr:row>
      <xdr:rowOff>1895250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0" y="7372350"/>
          <a:ext cx="3201562" cy="1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10</xdr:row>
      <xdr:rowOff>123825</xdr:rowOff>
    </xdr:from>
    <xdr:to>
      <xdr:col>11</xdr:col>
      <xdr:colOff>382162</xdr:colOff>
      <xdr:row>10</xdr:row>
      <xdr:rowOff>1923825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4400" y="7400925"/>
          <a:ext cx="320156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14</xdr:row>
      <xdr:rowOff>76200</xdr:rowOff>
    </xdr:from>
    <xdr:to>
      <xdr:col>5</xdr:col>
      <xdr:colOff>544087</xdr:colOff>
      <xdr:row>14</xdr:row>
      <xdr:rowOff>1876200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1525" y="9877425"/>
          <a:ext cx="3201562" cy="1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14</xdr:row>
      <xdr:rowOff>85725</xdr:rowOff>
    </xdr:from>
    <xdr:to>
      <xdr:col>10</xdr:col>
      <xdr:colOff>515512</xdr:colOff>
      <xdr:row>14</xdr:row>
      <xdr:rowOff>1885725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0" y="9886950"/>
          <a:ext cx="320156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13</xdr:row>
      <xdr:rowOff>38100</xdr:rowOff>
    </xdr:from>
    <xdr:to>
      <xdr:col>5</xdr:col>
      <xdr:colOff>563137</xdr:colOff>
      <xdr:row>13</xdr:row>
      <xdr:rowOff>1838100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0575" y="9839325"/>
          <a:ext cx="320156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16</xdr:row>
      <xdr:rowOff>47625</xdr:rowOff>
    </xdr:from>
    <xdr:to>
      <xdr:col>5</xdr:col>
      <xdr:colOff>505987</xdr:colOff>
      <xdr:row>16</xdr:row>
      <xdr:rowOff>1847625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3425" y="13963650"/>
          <a:ext cx="3201562" cy="1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16</xdr:row>
      <xdr:rowOff>47625</xdr:rowOff>
    </xdr:from>
    <xdr:to>
      <xdr:col>10</xdr:col>
      <xdr:colOff>496462</xdr:colOff>
      <xdr:row>16</xdr:row>
      <xdr:rowOff>1847625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52900" y="13963650"/>
          <a:ext cx="3201562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opLeftCell="A16" zoomScale="130" zoomScaleNormal="130" workbookViewId="0"/>
  </sheetViews>
  <sheetFormatPr defaultRowHeight="16.5" x14ac:dyDescent="0.25"/>
  <sheetData>
    <row r="1" spans="1:1" x14ac:dyDescent="0.25">
      <c r="A1" s="3" t="s">
        <v>0</v>
      </c>
    </row>
    <row r="3" spans="1:1" x14ac:dyDescent="0.25">
      <c r="A3" t="s">
        <v>4</v>
      </c>
    </row>
    <row r="16" spans="1:1" x14ac:dyDescent="0.25">
      <c r="A16" t="s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N13" zoomScale="115" zoomScaleNormal="115" workbookViewId="0">
      <selection activeCell="C43" sqref="C43"/>
    </sheetView>
  </sheetViews>
  <sheetFormatPr defaultRowHeight="16.5" x14ac:dyDescent="0.25"/>
  <cols>
    <col min="3" max="3" width="11.625" customWidth="1"/>
    <col min="4" max="4" width="11" customWidth="1"/>
    <col min="5" max="5" width="11.25" customWidth="1"/>
    <col min="6" max="6" width="11.625" customWidth="1"/>
    <col min="7" max="7" width="13" bestFit="1" customWidth="1"/>
    <col min="8" max="8" width="17.375" bestFit="1" customWidth="1"/>
    <col min="9" max="9" width="12.875" customWidth="1"/>
    <col min="10" max="12" width="13" bestFit="1" customWidth="1"/>
    <col min="13" max="13" width="13.625" bestFit="1" customWidth="1"/>
    <col min="14" max="14" width="13" bestFit="1" customWidth="1"/>
    <col min="15" max="15" width="15.75" customWidth="1"/>
    <col min="16" max="17" width="13" bestFit="1" customWidth="1"/>
  </cols>
  <sheetData>
    <row r="1" spans="1:20" x14ac:dyDescent="0.25">
      <c r="A1" s="4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5">
      <c r="A2" s="6" t="s">
        <v>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s="5"/>
      <c r="B3" s="6"/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43</v>
      </c>
      <c r="J3" s="6" t="s">
        <v>42</v>
      </c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5">
      <c r="A4" s="5"/>
      <c r="B4" s="6" t="s">
        <v>5</v>
      </c>
      <c r="C4" s="5">
        <f>10-G4*2000</f>
        <v>5.3979999999999997</v>
      </c>
      <c r="D4" s="5">
        <f>D9</f>
        <v>0.7</v>
      </c>
      <c r="E4" s="5">
        <f>3+0.001</f>
        <v>3.0009999999999999</v>
      </c>
      <c r="F4" s="5">
        <f>(G14-D4)/100000</f>
        <v>2.3010000000000002E-5</v>
      </c>
      <c r="G4" s="5">
        <f>C9*F4</f>
        <v>2.3010000000000001E-3</v>
      </c>
      <c r="H4" s="5">
        <f>F4+G4</f>
        <v>2.3240100000000001E-3</v>
      </c>
      <c r="I4" s="5"/>
      <c r="J4" s="5">
        <v>1.8000000000000001E-15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5">
      <c r="A5" s="5"/>
      <c r="B5" s="6" t="s">
        <v>6</v>
      </c>
      <c r="C5" s="5">
        <v>5.4394999999999998</v>
      </c>
      <c r="D5" s="5">
        <v>0.7208</v>
      </c>
      <c r="E5" s="5">
        <v>3.0009999999999999</v>
      </c>
      <c r="F5" s="5">
        <v>2.2799999999999999E-5</v>
      </c>
      <c r="G5" s="5">
        <v>2.2799999999999999E-3</v>
      </c>
      <c r="H5" s="5">
        <f>F5+G5</f>
        <v>2.3027999999999998E-3</v>
      </c>
      <c r="I5" s="5">
        <v>2.5872510000000001E-2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5">
      <c r="A6" s="5"/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5">
      <c r="A7" s="5"/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5">
      <c r="A8" s="5"/>
      <c r="B8" s="6"/>
      <c r="C8" s="6" t="s">
        <v>13</v>
      </c>
      <c r="D8" s="6" t="s">
        <v>14</v>
      </c>
      <c r="E8" s="6" t="s">
        <v>15</v>
      </c>
      <c r="F8" s="6" t="s">
        <v>16</v>
      </c>
      <c r="G8" s="6" t="s">
        <v>17</v>
      </c>
      <c r="H8" s="6" t="s">
        <v>18</v>
      </c>
      <c r="I8" s="6" t="s">
        <v>19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5">
      <c r="A9" s="5"/>
      <c r="B9" s="6" t="s">
        <v>5</v>
      </c>
      <c r="C9" s="5">
        <v>100</v>
      </c>
      <c r="D9" s="5">
        <v>0.7</v>
      </c>
      <c r="E9" s="5">
        <f>C4</f>
        <v>5.3979999999999997</v>
      </c>
      <c r="F9" s="5">
        <f>G4/I5</f>
        <v>8.8936094719839709E-2</v>
      </c>
      <c r="G9" s="5">
        <f>100/F9</f>
        <v>1124.4028683181225</v>
      </c>
      <c r="H9" s="5" t="s">
        <v>46</v>
      </c>
      <c r="I9" s="5" t="s">
        <v>55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5">
      <c r="A10" s="5"/>
      <c r="B10" s="6" t="s">
        <v>6</v>
      </c>
      <c r="C10" s="5">
        <v>100</v>
      </c>
      <c r="D10" s="5">
        <v>0.72099999999999997</v>
      </c>
      <c r="E10" s="5">
        <v>5.44</v>
      </c>
      <c r="F10" s="5">
        <v>8.8200000000000001E-2</v>
      </c>
      <c r="G10" s="5">
        <v>1130</v>
      </c>
      <c r="H10" s="5">
        <v>1000000000000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s="5"/>
      <c r="B13" s="5"/>
      <c r="C13" s="6" t="s">
        <v>20</v>
      </c>
      <c r="D13" s="6" t="s">
        <v>21</v>
      </c>
      <c r="E13" s="6" t="s">
        <v>22</v>
      </c>
      <c r="F13" s="6"/>
      <c r="G13" s="13" t="s">
        <v>44</v>
      </c>
      <c r="H13" s="13" t="s">
        <v>45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A14" s="5"/>
      <c r="B14" s="6" t="s">
        <v>5</v>
      </c>
      <c r="C14" s="5">
        <f>-(G9/(G9+100000))*F9*(2000*H10/(H10+2000))</f>
        <v>-1.9777619835286977</v>
      </c>
      <c r="D14" s="5">
        <f>100000+G9</f>
        <v>101124.40286831812</v>
      </c>
      <c r="E14" s="5">
        <f>(2000*H10/(H10+2000))</f>
        <v>1999.999996</v>
      </c>
      <c r="F14" s="5"/>
      <c r="G14" s="14">
        <f>3+0.001</f>
        <v>3.0009999999999999</v>
      </c>
      <c r="H14" s="14">
        <v>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 s="5"/>
      <c r="B15" s="6" t="s">
        <v>6</v>
      </c>
      <c r="C15" s="5">
        <v>-1.978</v>
      </c>
      <c r="D15" s="5">
        <v>101100</v>
      </c>
      <c r="E15" s="5">
        <v>2000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s="7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9"/>
      <c r="M17" s="9"/>
      <c r="N17" s="9"/>
      <c r="O17" s="9"/>
      <c r="P17" s="5"/>
      <c r="Q17" s="5"/>
      <c r="R17" s="5"/>
      <c r="S17" s="5"/>
      <c r="T17" s="5"/>
    </row>
    <row r="18" spans="1:20" x14ac:dyDescent="0.25">
      <c r="A18" s="9"/>
      <c r="B18" s="8"/>
      <c r="C18" s="7" t="s">
        <v>8</v>
      </c>
      <c r="D18" s="7" t="s">
        <v>24</v>
      </c>
      <c r="E18" s="7" t="s">
        <v>25</v>
      </c>
      <c r="F18" s="7" t="s">
        <v>10</v>
      </c>
      <c r="G18" s="7" t="s">
        <v>11</v>
      </c>
      <c r="H18" s="7" t="s">
        <v>12</v>
      </c>
      <c r="I18" s="7" t="s">
        <v>47</v>
      </c>
      <c r="J18" s="7" t="s">
        <v>42</v>
      </c>
      <c r="K18" s="8"/>
      <c r="L18" s="9" t="s">
        <v>56</v>
      </c>
      <c r="M18" s="9" t="s">
        <v>57</v>
      </c>
      <c r="N18" s="9" t="s">
        <v>58</v>
      </c>
      <c r="O18" s="9" t="s">
        <v>59</v>
      </c>
      <c r="P18" s="9" t="s">
        <v>60</v>
      </c>
      <c r="Q18" s="9" t="s">
        <v>61</v>
      </c>
      <c r="R18" s="5"/>
      <c r="S18" s="5"/>
      <c r="T18" s="5"/>
    </row>
    <row r="19" spans="1:20" x14ac:dyDescent="0.25">
      <c r="A19" s="10" t="s">
        <v>65</v>
      </c>
      <c r="B19" s="7" t="s">
        <v>5</v>
      </c>
      <c r="C19" s="8">
        <f>5-F19*25000</f>
        <v>4.1468253968253972</v>
      </c>
      <c r="D19" s="8">
        <f>10-M19*G19</f>
        <v>6.587301587301587</v>
      </c>
      <c r="E19" s="8">
        <f>H19*N19</f>
        <v>3.4468253968253966</v>
      </c>
      <c r="F19" s="8">
        <f>H19-G19</f>
        <v>3.4126984126984106E-5</v>
      </c>
      <c r="G19" s="8">
        <f>(100/101)*H19</f>
        <v>3.4126984126984124E-3</v>
      </c>
      <c r="H19" s="8">
        <f>(H34-D26)/((I34/(C26+1))+N19)</f>
        <v>3.4468253968253965E-3</v>
      </c>
      <c r="I19" s="8"/>
      <c r="J19" s="8">
        <v>1.8000000000000001E-15</v>
      </c>
      <c r="K19" s="8"/>
      <c r="L19" s="9">
        <v>1000</v>
      </c>
      <c r="M19" s="9">
        <v>1000</v>
      </c>
      <c r="N19" s="9">
        <v>1000</v>
      </c>
      <c r="O19" s="9">
        <v>50000</v>
      </c>
      <c r="P19" s="9">
        <v>50000</v>
      </c>
      <c r="Q19" s="9">
        <v>2000</v>
      </c>
      <c r="R19" s="5"/>
      <c r="S19" s="5"/>
      <c r="T19" s="5"/>
    </row>
    <row r="20" spans="1:20" x14ac:dyDescent="0.25">
      <c r="A20" s="9"/>
      <c r="B20" s="7" t="s">
        <v>6</v>
      </c>
      <c r="C20" s="8">
        <v>4.1688999999999998</v>
      </c>
      <c r="D20" s="8">
        <v>6.5949</v>
      </c>
      <c r="E20" s="8">
        <v>3.4384000000000001</v>
      </c>
      <c r="F20" s="8">
        <v>3.3200000000000001E-5</v>
      </c>
      <c r="G20" s="8">
        <v>3.4099999999999998E-3</v>
      </c>
      <c r="H20" s="8">
        <f>F20+G20</f>
        <v>3.4432E-3</v>
      </c>
      <c r="I20" s="11">
        <v>2.585784E-2</v>
      </c>
      <c r="J20" s="8"/>
      <c r="K20" s="8"/>
      <c r="L20" s="9"/>
      <c r="M20" s="9"/>
      <c r="N20" s="9"/>
      <c r="O20" s="9"/>
      <c r="P20" s="5"/>
      <c r="Q20" s="5"/>
      <c r="R20" s="5"/>
      <c r="S20" s="5"/>
      <c r="T20" s="5"/>
    </row>
    <row r="21" spans="1:20" x14ac:dyDescent="0.25">
      <c r="A21" s="9"/>
      <c r="B21" s="7"/>
      <c r="C21" s="8"/>
      <c r="D21" s="8"/>
      <c r="E21" s="8"/>
      <c r="F21" s="8"/>
      <c r="G21" s="8"/>
      <c r="H21" s="8"/>
      <c r="I21" s="11"/>
      <c r="J21" s="8"/>
      <c r="K21" s="8"/>
      <c r="L21" s="9"/>
      <c r="M21" s="9"/>
      <c r="N21" s="9"/>
      <c r="O21" s="9"/>
      <c r="P21" s="5"/>
      <c r="Q21" s="5"/>
      <c r="R21" s="5"/>
      <c r="S21" s="5"/>
      <c r="T21" s="5"/>
    </row>
    <row r="22" spans="1:20" hidden="1" x14ac:dyDescent="0.25">
      <c r="A22" s="10" t="s">
        <v>66</v>
      </c>
      <c r="B22" s="7" t="s">
        <v>5</v>
      </c>
      <c r="C22" s="8"/>
      <c r="D22" s="8"/>
      <c r="E22" s="8"/>
      <c r="F22" s="8"/>
      <c r="G22" s="8"/>
      <c r="H22" s="8"/>
      <c r="I22" s="11"/>
      <c r="J22" s="8"/>
      <c r="K22" s="8"/>
      <c r="L22" s="9"/>
      <c r="M22" s="9"/>
      <c r="N22" s="9"/>
      <c r="O22" s="9"/>
      <c r="P22" s="5"/>
      <c r="Q22" s="5"/>
      <c r="R22" s="5"/>
      <c r="S22" s="5"/>
      <c r="T22" s="5"/>
    </row>
    <row r="23" spans="1:20" hidden="1" x14ac:dyDescent="0.25">
      <c r="A23" s="9"/>
      <c r="B23" s="7" t="s">
        <v>6</v>
      </c>
      <c r="C23" s="8">
        <v>4.1529999999999996</v>
      </c>
      <c r="D23" s="8">
        <v>6.6119000000000003</v>
      </c>
      <c r="E23" s="8">
        <v>3.4220000000000002</v>
      </c>
      <c r="F23" s="8">
        <v>3.3899999999999997E-5</v>
      </c>
      <c r="G23" s="8">
        <v>3.3899999999999998E-3</v>
      </c>
      <c r="H23" s="8">
        <f>F23+G23</f>
        <v>3.4238999999999997E-3</v>
      </c>
      <c r="I23" s="12">
        <v>2.5863230000000001E-2</v>
      </c>
      <c r="J23" s="8"/>
      <c r="K23" s="8"/>
      <c r="L23" s="9"/>
      <c r="M23" s="9"/>
      <c r="N23" s="9"/>
      <c r="O23" s="9"/>
      <c r="P23" s="5"/>
      <c r="Q23" s="5"/>
      <c r="R23" s="5"/>
      <c r="S23" s="5"/>
      <c r="T23" s="5"/>
    </row>
    <row r="24" spans="1:20" hidden="1" x14ac:dyDescent="0.25">
      <c r="A24" s="9"/>
      <c r="B24" s="9"/>
      <c r="C24" s="9"/>
      <c r="D24" s="9"/>
      <c r="E24" s="9"/>
      <c r="F24" s="9"/>
      <c r="G24" s="9"/>
      <c r="H24" s="9"/>
      <c r="I24" s="5"/>
      <c r="J24" s="9"/>
      <c r="K24" s="9"/>
      <c r="L24" s="9"/>
      <c r="M24" s="9"/>
      <c r="N24" s="9"/>
      <c r="O24" s="9"/>
      <c r="P24" s="5"/>
      <c r="Q24" s="5"/>
      <c r="R24" s="5"/>
      <c r="S24" s="5"/>
      <c r="T24" s="5"/>
    </row>
    <row r="25" spans="1:20" x14ac:dyDescent="0.25">
      <c r="A25" s="9"/>
      <c r="B25" s="7"/>
      <c r="C25" s="7" t="s">
        <v>13</v>
      </c>
      <c r="D25" s="7" t="s">
        <v>14</v>
      </c>
      <c r="E25" s="7" t="s">
        <v>15</v>
      </c>
      <c r="F25" s="7" t="s">
        <v>16</v>
      </c>
      <c r="G25" s="7" t="s">
        <v>17</v>
      </c>
      <c r="H25" s="7" t="s">
        <v>18</v>
      </c>
      <c r="I25" s="7" t="s">
        <v>19</v>
      </c>
      <c r="J25" s="7"/>
      <c r="K25" s="7" t="s">
        <v>50</v>
      </c>
      <c r="L25" s="9" t="s">
        <v>62</v>
      </c>
      <c r="M25" s="9"/>
      <c r="N25" s="9"/>
      <c r="O25" s="9"/>
      <c r="P25" s="5"/>
      <c r="Q25" s="5"/>
      <c r="R25" s="5"/>
      <c r="S25" s="5"/>
      <c r="T25" s="5"/>
    </row>
    <row r="26" spans="1:20" x14ac:dyDescent="0.25">
      <c r="A26" s="10" t="s">
        <v>65</v>
      </c>
      <c r="B26" s="7" t="s">
        <v>5</v>
      </c>
      <c r="C26" s="9">
        <v>100</v>
      </c>
      <c r="D26" s="9">
        <v>0.7</v>
      </c>
      <c r="E26" s="9">
        <f>D19-E19</f>
        <v>3.1404761904761904</v>
      </c>
      <c r="F26" s="9">
        <f>G19/I20</f>
        <v>0.13197925320515605</v>
      </c>
      <c r="G26" s="9">
        <f>100/F26</f>
        <v>757.69484651162804</v>
      </c>
      <c r="H26" s="9">
        <f>L26/G19</f>
        <v>29302.325581395351</v>
      </c>
      <c r="I26" s="9"/>
      <c r="J26" s="9"/>
      <c r="K26" s="9">
        <f>I34*G26/(G26+I34)</f>
        <v>735.40630385083045</v>
      </c>
      <c r="L26" s="9">
        <v>100</v>
      </c>
      <c r="M26" s="9"/>
      <c r="N26" s="9"/>
      <c r="O26" s="9"/>
      <c r="P26" s="5"/>
      <c r="Q26" s="5"/>
      <c r="R26" s="5"/>
      <c r="S26" s="5"/>
      <c r="T26" s="5"/>
    </row>
    <row r="27" spans="1:20" x14ac:dyDescent="0.25">
      <c r="A27" s="9"/>
      <c r="B27" s="7" t="s">
        <v>6</v>
      </c>
      <c r="C27" s="8">
        <v>102</v>
      </c>
      <c r="D27" s="8">
        <v>0.73099999999999998</v>
      </c>
      <c r="E27" s="8">
        <v>3.16</v>
      </c>
      <c r="F27" s="8">
        <v>0.13200000000000001</v>
      </c>
      <c r="G27" s="8">
        <v>778</v>
      </c>
      <c r="H27" s="8">
        <v>30100</v>
      </c>
      <c r="I27" s="9"/>
      <c r="J27" s="9"/>
      <c r="K27" s="9"/>
      <c r="L27" s="9"/>
      <c r="M27" s="9"/>
      <c r="N27" s="9"/>
      <c r="O27" s="9"/>
      <c r="P27" s="5"/>
      <c r="Q27" s="5"/>
      <c r="R27" s="5"/>
      <c r="S27" s="5"/>
      <c r="T27" s="5"/>
    </row>
    <row r="28" spans="1:20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5"/>
      <c r="Q28" s="5"/>
      <c r="R28" s="5"/>
      <c r="S28" s="5"/>
      <c r="T28" s="5"/>
    </row>
    <row r="29" spans="1:20" hidden="1" x14ac:dyDescent="0.25">
      <c r="A29" s="10" t="s">
        <v>68</v>
      </c>
      <c r="B29" s="7" t="s">
        <v>5</v>
      </c>
      <c r="C29" s="9">
        <v>100</v>
      </c>
      <c r="D29" s="9">
        <v>0.7</v>
      </c>
      <c r="E29" s="9"/>
      <c r="F29" s="9"/>
      <c r="G29" s="9"/>
      <c r="H29" s="9" t="s">
        <v>69</v>
      </c>
      <c r="I29" s="9"/>
      <c r="J29" s="9"/>
      <c r="K29" s="9"/>
      <c r="L29" s="9"/>
      <c r="M29" s="9"/>
      <c r="N29" s="9"/>
      <c r="O29" s="9"/>
      <c r="P29" s="5"/>
      <c r="Q29" s="5"/>
      <c r="R29" s="5"/>
      <c r="S29" s="5"/>
      <c r="T29" s="5"/>
    </row>
    <row r="30" spans="1:20" hidden="1" x14ac:dyDescent="0.25">
      <c r="A30" s="9"/>
      <c r="B30" s="7" t="s">
        <v>6</v>
      </c>
      <c r="C30" s="9">
        <v>100</v>
      </c>
      <c r="D30" s="9">
        <v>0.73099999999999998</v>
      </c>
      <c r="E30" s="9">
        <v>3.19</v>
      </c>
      <c r="F30" s="9">
        <v>0.13100000000000001</v>
      </c>
      <c r="G30" s="9">
        <v>763</v>
      </c>
      <c r="H30" s="9">
        <v>1000000000000</v>
      </c>
      <c r="I30" s="9"/>
      <c r="J30" s="9"/>
      <c r="K30" s="9"/>
      <c r="L30" s="9"/>
      <c r="M30" s="9"/>
      <c r="N30" s="9"/>
      <c r="O30" s="9"/>
      <c r="P30" s="5"/>
      <c r="Q30" s="5"/>
      <c r="R30" s="5"/>
      <c r="S30" s="5"/>
      <c r="T30" s="5"/>
    </row>
    <row r="31" spans="1:20" hidden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5"/>
      <c r="Q31" s="5"/>
      <c r="R31" s="5"/>
      <c r="S31" s="5"/>
      <c r="T31" s="5"/>
    </row>
    <row r="32" spans="1:20" hidden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5"/>
      <c r="Q32" s="5"/>
      <c r="R32" s="5"/>
      <c r="S32" s="5"/>
      <c r="T32" s="5"/>
    </row>
    <row r="33" spans="1:20" x14ac:dyDescent="0.25">
      <c r="A33" s="9"/>
      <c r="B33" s="4"/>
      <c r="C33" s="4" t="s">
        <v>26</v>
      </c>
      <c r="D33" s="4" t="s">
        <v>27</v>
      </c>
      <c r="E33" s="4" t="s">
        <v>28</v>
      </c>
      <c r="F33" s="4" t="s">
        <v>29</v>
      </c>
      <c r="G33" s="7"/>
      <c r="H33" s="7" t="s">
        <v>63</v>
      </c>
      <c r="I33" s="7" t="s">
        <v>64</v>
      </c>
      <c r="J33" s="7" t="s">
        <v>49</v>
      </c>
      <c r="K33" s="7" t="s">
        <v>51</v>
      </c>
      <c r="L33" s="7" t="s">
        <v>52</v>
      </c>
      <c r="M33" s="7" t="s">
        <v>48</v>
      </c>
      <c r="N33" s="9"/>
      <c r="O33" s="9"/>
      <c r="P33" s="5"/>
      <c r="Q33" s="5"/>
      <c r="R33" s="5"/>
      <c r="S33" s="5"/>
      <c r="T33" s="5"/>
    </row>
    <row r="34" spans="1:20" x14ac:dyDescent="0.25">
      <c r="A34" s="10" t="s">
        <v>65</v>
      </c>
      <c r="B34" s="4" t="s">
        <v>5</v>
      </c>
      <c r="C34" s="15">
        <f>F40*G40</f>
        <v>37.708358058616014</v>
      </c>
      <c r="D34" s="11">
        <v>-180</v>
      </c>
      <c r="E34" s="11">
        <f>-100*(25000/(25000+G26))*(1000/3000)</f>
        <v>-32.35279159486555</v>
      </c>
      <c r="F34" s="11">
        <f>G26*I34/(G26+I34)</f>
        <v>735.40630385083045</v>
      </c>
      <c r="G34" s="9"/>
      <c r="H34" s="9">
        <f>P19*10/(O19+P19)</f>
        <v>5</v>
      </c>
      <c r="I34" s="9">
        <f>O19*P19/(O19+P19)</f>
        <v>25000</v>
      </c>
      <c r="J34" s="9">
        <f>0.01/(L19+K26)</f>
        <v>5.7623393310317065E-6</v>
      </c>
      <c r="K34" s="9">
        <f>(I34/(I34+G26))*J34</f>
        <v>5.5928329042729741E-6</v>
      </c>
      <c r="L34" s="9">
        <f>K34*G26</f>
        <v>4.2376606689682938E-3</v>
      </c>
      <c r="M34" s="9">
        <f>-F26*G26*(M19*H26/(M19+H26))</f>
        <v>-96699.923254029156</v>
      </c>
      <c r="N34" s="9" t="s">
        <v>70</v>
      </c>
      <c r="O34" s="9"/>
      <c r="P34" s="5"/>
      <c r="Q34" s="5"/>
      <c r="R34" s="5"/>
      <c r="S34" s="5"/>
      <c r="T34" s="5"/>
    </row>
    <row r="35" spans="1:20" x14ac:dyDescent="0.25">
      <c r="A35" s="9"/>
      <c r="B35" s="4" t="s">
        <v>6</v>
      </c>
      <c r="C35" s="15">
        <f>0.3692/0.01</f>
        <v>36.919999999999995</v>
      </c>
      <c r="D35" s="11">
        <f>-180- 0</f>
        <v>-180</v>
      </c>
      <c r="E35" s="11">
        <f>0.0001846/0.0000057</f>
        <v>32.385964912280699</v>
      </c>
      <c r="F35" s="11">
        <f>0.0043/0.0000057</f>
        <v>754.38596491228077</v>
      </c>
      <c r="G35" s="9"/>
      <c r="H35" s="7" t="s">
        <v>53</v>
      </c>
      <c r="I35" s="7" t="s">
        <v>54</v>
      </c>
      <c r="J35" s="9" t="s">
        <v>22</v>
      </c>
      <c r="K35" s="9"/>
      <c r="L35" s="9"/>
      <c r="M35" s="9">
        <f>-C26*F19*M19*Q19/(M19+Q19)</f>
        <v>-2.275132275132274</v>
      </c>
      <c r="N35" s="9" t="s">
        <v>71</v>
      </c>
      <c r="O35" s="9"/>
      <c r="P35" s="5"/>
      <c r="Q35" s="5"/>
      <c r="R35" s="5"/>
      <c r="S35" s="5"/>
      <c r="T35" s="5"/>
    </row>
    <row r="36" spans="1:20" x14ac:dyDescent="0.25">
      <c r="A36" s="9"/>
      <c r="B36" s="4"/>
      <c r="C36" s="11"/>
      <c r="D36" s="11"/>
      <c r="E36" s="11"/>
      <c r="F36" s="11"/>
      <c r="G36" s="9"/>
      <c r="H36" s="7">
        <f>I20/H19</f>
        <v>7.5019291733824556</v>
      </c>
      <c r="I36" s="7">
        <f>I34+G26</f>
        <v>25757.694846511629</v>
      </c>
      <c r="J36" s="9">
        <f>H26*M19/(M19+H26)</f>
        <v>966.99923254029159</v>
      </c>
      <c r="K36" s="9"/>
      <c r="L36" s="9"/>
      <c r="M36" s="9"/>
      <c r="N36" s="9"/>
      <c r="O36" s="9"/>
      <c r="P36" s="5"/>
      <c r="Q36" s="5"/>
      <c r="R36" s="5"/>
      <c r="S36" s="5"/>
      <c r="T36" s="5"/>
    </row>
    <row r="37" spans="1:20" hidden="1" x14ac:dyDescent="0.25">
      <c r="A37" s="10" t="s">
        <v>67</v>
      </c>
      <c r="B37" s="4" t="s">
        <v>5</v>
      </c>
      <c r="C37" s="11"/>
      <c r="D37" s="11"/>
      <c r="E37" s="11"/>
      <c r="F37" s="11"/>
      <c r="G37" s="9"/>
      <c r="H37" s="7"/>
      <c r="I37" s="7"/>
      <c r="J37" s="9"/>
      <c r="K37" s="9"/>
      <c r="L37" s="9"/>
      <c r="M37" s="9"/>
      <c r="N37" s="9"/>
      <c r="O37" s="9"/>
      <c r="P37" s="5"/>
      <c r="Q37" s="5"/>
      <c r="R37" s="5"/>
      <c r="S37" s="5"/>
      <c r="T37" s="5"/>
    </row>
    <row r="38" spans="1:20" hidden="1" x14ac:dyDescent="0.25">
      <c r="A38" s="9"/>
      <c r="B38" s="4" t="s">
        <v>6</v>
      </c>
      <c r="C38" s="11"/>
      <c r="D38" s="11"/>
      <c r="E38" s="11"/>
      <c r="F38" s="11"/>
      <c r="G38" s="9"/>
      <c r="H38" s="7"/>
      <c r="I38" s="7"/>
      <c r="J38" s="9"/>
      <c r="K38" s="9"/>
      <c r="L38" s="9"/>
      <c r="M38" s="9"/>
      <c r="N38" s="9"/>
      <c r="O38" s="9"/>
      <c r="P38" s="5"/>
      <c r="Q38" s="5"/>
      <c r="R38" s="5"/>
      <c r="S38" s="5"/>
      <c r="T38" s="5"/>
    </row>
    <row r="39" spans="1:20" hidden="1" x14ac:dyDescent="0.25">
      <c r="A39" s="9"/>
      <c r="B39" s="4"/>
      <c r="C39" s="11"/>
      <c r="D39" s="11"/>
      <c r="E39" s="11"/>
      <c r="F39" s="11"/>
      <c r="G39" s="9"/>
      <c r="H39" s="7"/>
      <c r="I39" s="7"/>
      <c r="J39" s="9"/>
      <c r="K39" s="9"/>
      <c r="L39" s="9"/>
      <c r="M39" s="9"/>
      <c r="N39" s="9"/>
      <c r="O39" s="9"/>
      <c r="P39" s="5"/>
      <c r="Q39" s="5"/>
      <c r="R39" s="5"/>
      <c r="S39" s="5"/>
      <c r="T39" s="5"/>
    </row>
    <row r="40" spans="1:20" x14ac:dyDescent="0.25">
      <c r="A40" s="9"/>
      <c r="B40" s="9"/>
      <c r="C40" s="9"/>
      <c r="D40" s="9"/>
      <c r="E40" s="9"/>
      <c r="F40" s="9">
        <f>F26*(1000*2000/3000)</f>
        <v>87.986168803437366</v>
      </c>
      <c r="G40" s="9">
        <f>0.75/1.75</f>
        <v>0.42857142857142855</v>
      </c>
      <c r="H40" s="9"/>
      <c r="I40" s="9"/>
      <c r="J40" s="9"/>
      <c r="K40" s="9"/>
      <c r="L40" s="9"/>
      <c r="M40" s="9"/>
      <c r="N40" s="9"/>
      <c r="O40" s="9"/>
      <c r="P40" s="5"/>
      <c r="Q40" s="5"/>
      <c r="R40" s="5"/>
      <c r="S40" s="5"/>
      <c r="T40" s="5"/>
    </row>
    <row r="41" spans="1:20" x14ac:dyDescent="0.25">
      <c r="A41" s="6" t="s">
        <v>30</v>
      </c>
      <c r="B41" s="5"/>
      <c r="C41" s="5"/>
      <c r="D41" s="5"/>
      <c r="E41" s="5"/>
      <c r="F41" s="5"/>
      <c r="G41" s="5">
        <f>F40*G40</f>
        <v>37.708358058616014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 s="5"/>
      <c r="B42" s="5"/>
      <c r="C42" s="6" t="s">
        <v>31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5"/>
      <c r="B43" s="6" t="s">
        <v>5</v>
      </c>
      <c r="C43" s="5">
        <f>G43*Q19/(Q19+G43)</f>
        <v>651.83652353854109</v>
      </c>
      <c r="D43" s="5"/>
      <c r="E43" s="5"/>
      <c r="F43" s="5"/>
      <c r="G43" s="5">
        <f>H26*M19/(M19+H26)</f>
        <v>966.99923254029159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5">
      <c r="A44" s="5"/>
      <c r="B44" s="6" t="s">
        <v>6</v>
      </c>
      <c r="C44" s="5">
        <f>0.01/0.00001533</f>
        <v>652.31572080887145</v>
      </c>
      <c r="D44" s="5"/>
      <c r="E44" s="5">
        <f>0.01/0.000015</f>
        <v>666.66666666666663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s="5"/>
      <c r="B45" s="5"/>
      <c r="C45" s="10" t="s">
        <v>65</v>
      </c>
      <c r="D45" s="5"/>
      <c r="E45" s="10" t="s">
        <v>72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opLeftCell="A15" zoomScale="112" zoomScaleNormal="112" workbookViewId="0">
      <selection activeCell="G17" sqref="G17"/>
    </sheetView>
  </sheetViews>
  <sheetFormatPr defaultRowHeight="16.5" x14ac:dyDescent="0.25"/>
  <sheetData>
    <row r="1" spans="1:1" x14ac:dyDescent="0.25">
      <c r="A1" t="s">
        <v>1</v>
      </c>
    </row>
    <row r="2" spans="1:1" x14ac:dyDescent="0.25">
      <c r="A2" t="s">
        <v>32</v>
      </c>
    </row>
    <row r="3" spans="1:1" x14ac:dyDescent="0.25">
      <c r="A3" t="s">
        <v>36</v>
      </c>
    </row>
    <row r="4" spans="1:1" x14ac:dyDescent="0.25">
      <c r="A4" t="s">
        <v>33</v>
      </c>
    </row>
    <row r="5" spans="1:1" ht="149.25" customHeight="1" x14ac:dyDescent="0.25"/>
    <row r="6" spans="1:1" x14ac:dyDescent="0.25">
      <c r="A6" t="s">
        <v>34</v>
      </c>
    </row>
    <row r="7" spans="1:1" ht="150" customHeight="1" x14ac:dyDescent="0.25"/>
    <row r="8" spans="1:1" x14ac:dyDescent="0.25">
      <c r="A8" t="s">
        <v>35</v>
      </c>
    </row>
    <row r="9" spans="1:1" ht="158.25" customHeight="1" x14ac:dyDescent="0.25"/>
    <row r="10" spans="1:1" x14ac:dyDescent="0.25">
      <c r="A10" t="s">
        <v>37</v>
      </c>
    </row>
    <row r="11" spans="1:1" ht="165.75" customHeight="1" x14ac:dyDescent="0.25"/>
    <row r="12" spans="1:1" x14ac:dyDescent="0.25">
      <c r="A12" t="s">
        <v>38</v>
      </c>
    </row>
    <row r="13" spans="1:1" x14ac:dyDescent="0.25">
      <c r="A13" t="s">
        <v>40</v>
      </c>
    </row>
    <row r="14" spans="1:1" ht="150.75" customHeight="1" x14ac:dyDescent="0.25"/>
    <row r="15" spans="1:1" ht="156.75" customHeight="1" x14ac:dyDescent="0.25"/>
    <row r="16" spans="1:1" x14ac:dyDescent="0.25">
      <c r="A16" t="s">
        <v>41</v>
      </c>
    </row>
    <row r="17" spans="1:1" ht="150.75" customHeight="1" x14ac:dyDescent="0.25"/>
    <row r="18" spans="1:1" x14ac:dyDescent="0.25">
      <c r="A1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Diode</vt:lpstr>
      <vt:lpstr>BJT</vt:lpstr>
      <vt:lpstr>MOSFET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黃琦</dc:creator>
  <cp:lastModifiedBy>黃琦</cp:lastModifiedBy>
  <dcterms:created xsi:type="dcterms:W3CDTF">2021-03-17T10:37:55Z</dcterms:created>
  <dcterms:modified xsi:type="dcterms:W3CDTF">2021-03-25T08:24:53Z</dcterms:modified>
</cp:coreProperties>
</file>