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mc:AlternateContent xmlns:mc="http://schemas.openxmlformats.org/markup-compatibility/2006">
    <mc:Choice Requires="x15">
      <x15ac:absPath xmlns:x15ac="http://schemas.microsoft.com/office/spreadsheetml/2010/11/ac" url="G:\Mon Drive\2. BYM admin\2. PROJETS\2 - BYM02 - 260316 - 72, rue de Bourgogne, 45000 Orleans\B - Rénovation appartement\5. Devis\0. Base\"/>
    </mc:Choice>
  </mc:AlternateContent>
  <xr:revisionPtr revIDLastSave="0" documentId="8_{4AA80E1C-4872-4F82-813D-4BAC7E44EB01}" xr6:coauthVersionLast="47" xr6:coauthVersionMax="47" xr10:uidLastSave="{00000000-0000-0000-0000-000000000000}"/>
  <bookViews>
    <workbookView xWindow="-120" yWindow="-120" windowWidth="38640" windowHeight="21120" tabRatio="822" activeTab="3" xr2:uid="{00000000-000D-0000-FFFF-FFFF00000000}"/>
  </bookViews>
  <sheets>
    <sheet name="F" sheetId="20" r:id="rId1"/>
    <sheet name="P_BYM" sheetId="21" r:id="rId2"/>
    <sheet name="P_IRIS" sheetId="22" r:id="rId3"/>
    <sheet name="SYNTH" sheetId="1" r:id="rId4"/>
    <sheet name="BYM" sheetId="2" r:id="rId5"/>
    <sheet name="LOT 0" sheetId="3" r:id="rId6"/>
    <sheet name="LOT 1" sheetId="24" r:id="rId7"/>
    <sheet name="LOT 2" sheetId="4" r:id="rId22"/>
    <sheet name="LOT 3" sheetId="5" r:id="rId8"/>
    <sheet name="LOT 4" sheetId="6" r:id="rId9"/>
    <sheet name="LOT 5" sheetId="7" r:id="rId10"/>
    <sheet name="LOT 6" sheetId="8" r:id="rId11"/>
    <sheet name="LOT 7" sheetId="9" r:id="rId12"/>
    <sheet name="LOT 8" sheetId="10" r:id="rId13"/>
    <sheet name="LOT 9" sheetId="11" r:id="rId14"/>
    <sheet name="LOT 10" sheetId="12" r:id="rId15"/>
    <sheet name="LOT 11" sheetId="13" r:id="rId16"/>
    <sheet name="LOT 12" sheetId="14" r:id="rId17"/>
    <sheet name="LOT 13" sheetId="15" r:id="rId18"/>
    <sheet name="GC" sheetId="16" r:id="rId19"/>
    <sheet name="CP" sheetId="17" r:id="rId20"/>
    <sheet name="Métrés" sheetId="23" r:id="rId21"/>
  </sheets>
  <definedNames>
    <definedName name="_xleta.NOW" hidden="1" xlm="1">#NAME?</definedName>
    <definedName name="DEVIS" localSheetId="5">'LOT 0'!$H$8:$L$37</definedName>
    <definedName name="DEVIS" localSheetId="6">'LOT 1'!$H$8:$L$37</definedName>
    <definedName name="devis2" localSheetId="5">'LOT 0'!$H$8:$L$37</definedName>
    <definedName name="devis2" localSheetId="6">'LOT 1'!$H$8:$L$37</definedName>
    <definedName name="TRAVAIL" localSheetId="5">'LOT 0'!$G$8:$L$37</definedName>
    <definedName name="TRAVAIL" localSheetId="6">'LOT 1'!$G$8:$L$37</definedName>
    <definedName name="_xlnm.Print_Area" localSheetId="4">BYM!$B$1:$Q$24</definedName>
    <definedName name="_xlnm.Print_Area" localSheetId="20">CP!$A$1:$B$33</definedName>
    <definedName name="_xlnm.Print_Area" localSheetId="0">F!$B$1:$G$79</definedName>
    <definedName name="_xlnm.Print_Area" localSheetId="19">GC!$A$1:$B$26</definedName>
    <definedName name="_xlnm.Print_Area" localSheetId="5">'LOT 0'!$H$1:$L$44</definedName>
    <definedName name="_xlnm.Print_Area" localSheetId="6">'LOT 1'!$H$1:$L$44</definedName>
    <definedName name="_xlnm.Print_Area" localSheetId="15">'LOT 10'!$H$1:$L$46</definedName>
    <definedName name="_xlnm.Print_Area" localSheetId="16">'LOT 11'!$H$1:$L$46</definedName>
    <definedName name="_xlnm.Print_Area" localSheetId="17">'LOT 12'!$H$1:$L$46</definedName>
    <definedName name="_xlnm.Print_Area" localSheetId="18">'LOT 13'!$H$1:$L$46</definedName>
    <definedName name="_xlnm.Print_Area" localSheetId="7">'LOT 2'!$H$1:$L$46</definedName>
    <definedName name="_xlnm.Print_Area" localSheetId="8">'LOT 3'!$H$1:$L$46</definedName>
    <definedName name="_xlnm.Print_Area" localSheetId="9">'LOT 4'!$H$1:$L$46</definedName>
    <definedName name="_xlnm.Print_Area" localSheetId="10">'LOT 5'!$H$1:$L$46</definedName>
    <definedName name="_xlnm.Print_Area" localSheetId="11">'LOT 6'!$H$1:$L$46</definedName>
    <definedName name="_xlnm.Print_Area" localSheetId="12">'LOT 7'!$H$1:$L$46</definedName>
    <definedName name="_xlnm.Print_Area" localSheetId="13">'LOT 8'!$H$1:$L$46</definedName>
    <definedName name="_xlnm.Print_Area" localSheetId="14">'LOT 9'!$H$1:$L$46</definedName>
    <definedName name="_xlnm.Print_Area" localSheetId="21">Métrés!$A$1:$K$89</definedName>
    <definedName name="_xlnm.Print_Area" localSheetId="3">SYNTH!$B$1:$G$71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1" l="1"/>
  <c r="F8" i="1"/>
  <c r="F9" i="1"/>
  <c r="M1" i="20"/>
  <c r="F9" i="20"/>
  <c r="C7" i="15"/>
  <c r="Z30" i="15" s="1"/>
  <c r="C7" i="14"/>
  <c r="X24" i="14" s="1"/>
  <c r="C7" i="13"/>
  <c r="X28" i="13" s="1"/>
  <c r="C7" i="12"/>
  <c r="Y28" i="12" s="1"/>
  <c r="C7" i="11"/>
  <c r="Z28" i="11" s="1"/>
  <c r="C7" i="10"/>
  <c r="C7" i="9"/>
  <c r="X29" i="9" s="1"/>
  <c r="C7" i="8"/>
  <c r="Y29" i="8" s="1"/>
  <c r="C7" i="7"/>
  <c r="Z29" i="7" s="1"/>
  <c r="X20" i="6"/>
  <c r="C7" i="6"/>
  <c r="Z18" i="6" s="1"/>
  <c r="C7" i="5"/>
  <c r="X30" i="5" s="1"/>
  <c r="X29" i="4"/>
  <c r="C7" i="4"/>
  <c r="Y30" i="4" s="1"/>
  <c r="C7" i="24"/>
  <c r="Z30" i="24" s="1"/>
  <c r="C7" i="3"/>
  <c r="Z24" i="3" s="1"/>
  <c r="Z18" i="13" l="1"/>
  <c r="Y20" i="11"/>
  <c r="Y24" i="11"/>
  <c r="Z24" i="11"/>
  <c r="Y29" i="11"/>
  <c r="Y29" i="24"/>
  <c r="Z20" i="4"/>
  <c r="Y29" i="9"/>
  <c r="Y25" i="13"/>
  <c r="X19" i="14"/>
  <c r="Y13" i="7"/>
  <c r="Y28" i="7"/>
  <c r="Z19" i="11"/>
  <c r="Y23" i="7"/>
  <c r="Z28" i="12"/>
  <c r="Y18" i="7"/>
  <c r="Z19" i="14"/>
  <c r="X13" i="15"/>
  <c r="X20" i="14"/>
  <c r="Z13" i="15"/>
  <c r="X23" i="14"/>
  <c r="Y14" i="15"/>
  <c r="Y23" i="14"/>
  <c r="Z18" i="15"/>
  <c r="X18" i="8"/>
  <c r="Z14" i="3"/>
  <c r="Z23" i="6"/>
  <c r="Z29" i="11"/>
  <c r="X13" i="14"/>
  <c r="Z23" i="14"/>
  <c r="X23" i="15"/>
  <c r="X23" i="3"/>
  <c r="X30" i="6"/>
  <c r="Y13" i="14"/>
  <c r="Y24" i="14"/>
  <c r="Y23" i="15"/>
  <c r="Z29" i="8"/>
  <c r="X28" i="3"/>
  <c r="Z13" i="12"/>
  <c r="Z13" i="14"/>
  <c r="Z24" i="14"/>
  <c r="Z23" i="15"/>
  <c r="Z29" i="3"/>
  <c r="Z18" i="12"/>
  <c r="X14" i="14"/>
  <c r="Y28" i="14"/>
  <c r="X28" i="15"/>
  <c r="Z14" i="8"/>
  <c r="X13" i="3"/>
  <c r="Y14" i="11"/>
  <c r="X20" i="12"/>
  <c r="Y14" i="14"/>
  <c r="X29" i="14"/>
  <c r="Z28" i="15"/>
  <c r="Z14" i="11"/>
  <c r="Z23" i="12"/>
  <c r="X15" i="14"/>
  <c r="Z29" i="14"/>
  <c r="Y29" i="15"/>
  <c r="Z24" i="8"/>
  <c r="Y19" i="11"/>
  <c r="X25" i="12"/>
  <c r="X18" i="14"/>
  <c r="X30" i="14"/>
  <c r="Y13" i="13"/>
  <c r="X18" i="3"/>
  <c r="X14" i="4"/>
  <c r="X25" i="6"/>
  <c r="Z19" i="8"/>
  <c r="Y30" i="11"/>
  <c r="Z13" i="13"/>
  <c r="Z28" i="13"/>
  <c r="Y18" i="14"/>
  <c r="X25" i="14"/>
  <c r="X18" i="15"/>
  <c r="Y28" i="13"/>
  <c r="Z19" i="3"/>
  <c r="X19" i="4"/>
  <c r="Z28" i="6"/>
  <c r="X23" i="8"/>
  <c r="X14" i="13"/>
  <c r="X29" i="13"/>
  <c r="Z18" i="14"/>
  <c r="X28" i="14"/>
  <c r="Y18" i="15"/>
  <c r="Y15" i="13"/>
  <c r="Y30" i="13"/>
  <c r="X24" i="4"/>
  <c r="X28" i="8"/>
  <c r="Y15" i="11"/>
  <c r="X15" i="12"/>
  <c r="Y18" i="13"/>
  <c r="Y19" i="14"/>
  <c r="Z28" i="14"/>
  <c r="Y19" i="15"/>
  <c r="Y13" i="9"/>
  <c r="Y20" i="13"/>
  <c r="Y14" i="24"/>
  <c r="Z13" i="6"/>
  <c r="Y14" i="9"/>
  <c r="Y23" i="13"/>
  <c r="Y24" i="15"/>
  <c r="Z23" i="13"/>
  <c r="X19" i="13"/>
  <c r="Y19" i="24"/>
  <c r="X15" i="6"/>
  <c r="Y19" i="9"/>
  <c r="Y24" i="24"/>
  <c r="X13" i="8"/>
  <c r="Y24" i="9"/>
  <c r="Y25" i="11"/>
  <c r="X30" i="12"/>
  <c r="X24" i="13"/>
  <c r="Z14" i="14"/>
  <c r="Y13" i="15"/>
  <c r="Y28" i="15"/>
  <c r="Y30" i="5"/>
  <c r="Y15" i="5"/>
  <c r="Y25" i="5"/>
  <c r="Y20" i="5"/>
  <c r="Y13" i="3"/>
  <c r="Y18" i="3"/>
  <c r="Y23" i="3"/>
  <c r="Y28" i="3"/>
  <c r="X13" i="24"/>
  <c r="X18" i="24"/>
  <c r="X23" i="24"/>
  <c r="X28" i="24"/>
  <c r="Z15" i="5"/>
  <c r="Z20" i="5"/>
  <c r="Z25" i="5"/>
  <c r="Z30" i="5"/>
  <c r="Y15" i="6"/>
  <c r="Y20" i="6"/>
  <c r="Y25" i="6"/>
  <c r="Y30" i="6"/>
  <c r="X15" i="7"/>
  <c r="X20" i="7"/>
  <c r="X25" i="7"/>
  <c r="X30" i="7"/>
  <c r="Z14" i="9"/>
  <c r="Z19" i="9"/>
  <c r="Z24" i="9"/>
  <c r="Z29" i="9"/>
  <c r="Y14" i="10"/>
  <c r="Y19" i="10"/>
  <c r="Y24" i="10"/>
  <c r="Y29" i="10"/>
  <c r="X14" i="11"/>
  <c r="X19" i="11"/>
  <c r="X24" i="11"/>
  <c r="X29" i="11"/>
  <c r="Z30" i="4"/>
  <c r="X24" i="10"/>
  <c r="Z13" i="3"/>
  <c r="Z18" i="3"/>
  <c r="Z23" i="3"/>
  <c r="Z28" i="3"/>
  <c r="Y13" i="24"/>
  <c r="Y18" i="24"/>
  <c r="Y23" i="24"/>
  <c r="Y28" i="24"/>
  <c r="X13" i="4"/>
  <c r="X18" i="4"/>
  <c r="X23" i="4"/>
  <c r="X28" i="4"/>
  <c r="Z15" i="6"/>
  <c r="Z20" i="6"/>
  <c r="Z25" i="6"/>
  <c r="Z30" i="6"/>
  <c r="Y15" i="7"/>
  <c r="Y20" i="7"/>
  <c r="Y25" i="7"/>
  <c r="Y30" i="7"/>
  <c r="X15" i="8"/>
  <c r="X20" i="8"/>
  <c r="X25" i="8"/>
  <c r="X30" i="8"/>
  <c r="Z14" i="10"/>
  <c r="Z19" i="10"/>
  <c r="Z24" i="10"/>
  <c r="Z29" i="10"/>
  <c r="X14" i="12"/>
  <c r="X19" i="12"/>
  <c r="X24" i="12"/>
  <c r="X29" i="12"/>
  <c r="Z25" i="4"/>
  <c r="X14" i="10"/>
  <c r="Z13" i="24"/>
  <c r="Z18" i="24"/>
  <c r="Z23" i="24"/>
  <c r="Z28" i="24"/>
  <c r="Y13" i="4"/>
  <c r="Y18" i="4"/>
  <c r="Y23" i="4"/>
  <c r="Y28" i="4"/>
  <c r="X13" i="5"/>
  <c r="X18" i="5"/>
  <c r="X23" i="5"/>
  <c r="X28" i="5"/>
  <c r="Z15" i="7"/>
  <c r="Z20" i="7"/>
  <c r="Z25" i="7"/>
  <c r="Z30" i="7"/>
  <c r="Y15" i="8"/>
  <c r="Y20" i="8"/>
  <c r="Y25" i="8"/>
  <c r="Y30" i="8"/>
  <c r="X15" i="9"/>
  <c r="X20" i="9"/>
  <c r="X25" i="9"/>
  <c r="X30" i="9"/>
  <c r="Y14" i="12"/>
  <c r="Y19" i="12"/>
  <c r="Y24" i="12"/>
  <c r="Y29" i="12"/>
  <c r="X14" i="3"/>
  <c r="X19" i="3"/>
  <c r="X24" i="3"/>
  <c r="X29" i="3"/>
  <c r="Z13" i="4"/>
  <c r="Z18" i="4"/>
  <c r="Z23" i="4"/>
  <c r="Z28" i="4"/>
  <c r="Y13" i="5"/>
  <c r="Y18" i="5"/>
  <c r="Y23" i="5"/>
  <c r="Y28" i="5"/>
  <c r="X13" i="6"/>
  <c r="X18" i="6"/>
  <c r="X23" i="6"/>
  <c r="X28" i="6"/>
  <c r="Z15" i="8"/>
  <c r="Z20" i="8"/>
  <c r="Z25" i="8"/>
  <c r="Z30" i="8"/>
  <c r="Y15" i="9"/>
  <c r="Y20" i="9"/>
  <c r="Y25" i="9"/>
  <c r="Y30" i="9"/>
  <c r="X15" i="10"/>
  <c r="X20" i="10"/>
  <c r="X25" i="10"/>
  <c r="X30" i="10"/>
  <c r="Z14" i="12"/>
  <c r="Z19" i="12"/>
  <c r="Z24" i="12"/>
  <c r="Z29" i="12"/>
  <c r="Y14" i="13"/>
  <c r="Y19" i="13"/>
  <c r="Y24" i="13"/>
  <c r="Y29" i="13"/>
  <c r="Z15" i="4"/>
  <c r="X19" i="10"/>
  <c r="X29" i="10"/>
  <c r="Y14" i="3"/>
  <c r="Y19" i="3"/>
  <c r="Y24" i="3"/>
  <c r="Y29" i="3"/>
  <c r="X14" i="24"/>
  <c r="X19" i="24"/>
  <c r="X24" i="24"/>
  <c r="X29" i="24"/>
  <c r="Z13" i="5"/>
  <c r="Z18" i="5"/>
  <c r="Z23" i="5"/>
  <c r="Z28" i="5"/>
  <c r="Y13" i="6"/>
  <c r="Y18" i="6"/>
  <c r="Y23" i="6"/>
  <c r="Y28" i="6"/>
  <c r="X13" i="7"/>
  <c r="X18" i="7"/>
  <c r="X23" i="7"/>
  <c r="X28" i="7"/>
  <c r="Z15" i="9"/>
  <c r="Z20" i="9"/>
  <c r="Z25" i="9"/>
  <c r="Z30" i="9"/>
  <c r="Y15" i="10"/>
  <c r="Y20" i="10"/>
  <c r="Y25" i="10"/>
  <c r="Y30" i="10"/>
  <c r="X15" i="11"/>
  <c r="X20" i="11"/>
  <c r="X25" i="11"/>
  <c r="X30" i="11"/>
  <c r="Z14" i="13"/>
  <c r="Z19" i="13"/>
  <c r="Z24" i="13"/>
  <c r="Z29" i="13"/>
  <c r="Y29" i="14"/>
  <c r="X14" i="15"/>
  <c r="X19" i="15"/>
  <c r="X24" i="15"/>
  <c r="X29" i="15"/>
  <c r="Z15" i="10"/>
  <c r="Z25" i="10"/>
  <c r="Z14" i="24"/>
  <c r="Z19" i="24"/>
  <c r="Z24" i="24"/>
  <c r="Z29" i="24"/>
  <c r="Y14" i="4"/>
  <c r="Y19" i="4"/>
  <c r="Y24" i="4"/>
  <c r="Y29" i="4"/>
  <c r="X14" i="5"/>
  <c r="X19" i="5"/>
  <c r="X24" i="5"/>
  <c r="X29" i="5"/>
  <c r="Z13" i="7"/>
  <c r="Z18" i="7"/>
  <c r="Z23" i="7"/>
  <c r="Z28" i="7"/>
  <c r="Y13" i="8"/>
  <c r="Y18" i="8"/>
  <c r="Y23" i="8"/>
  <c r="Y28" i="8"/>
  <c r="X13" i="9"/>
  <c r="X18" i="9"/>
  <c r="X23" i="9"/>
  <c r="X28" i="9"/>
  <c r="Z15" i="11"/>
  <c r="Z20" i="11"/>
  <c r="Z25" i="11"/>
  <c r="Z30" i="11"/>
  <c r="Y15" i="12"/>
  <c r="Y20" i="12"/>
  <c r="Y25" i="12"/>
  <c r="Y30" i="12"/>
  <c r="X15" i="13"/>
  <c r="X20" i="13"/>
  <c r="X25" i="13"/>
  <c r="X30" i="13"/>
  <c r="Z14" i="15"/>
  <c r="Z19" i="15"/>
  <c r="Z24" i="15"/>
  <c r="Z29" i="15"/>
  <c r="X15" i="3"/>
  <c r="X20" i="3"/>
  <c r="X25" i="3"/>
  <c r="X30" i="3"/>
  <c r="Z14" i="4"/>
  <c r="Z19" i="4"/>
  <c r="Z24" i="4"/>
  <c r="Z29" i="4"/>
  <c r="Y14" i="5"/>
  <c r="Y19" i="5"/>
  <c r="Y24" i="5"/>
  <c r="Y29" i="5"/>
  <c r="X14" i="6"/>
  <c r="X19" i="6"/>
  <c r="X24" i="6"/>
  <c r="X29" i="6"/>
  <c r="Z13" i="8"/>
  <c r="Z18" i="8"/>
  <c r="Z23" i="8"/>
  <c r="Z28" i="8"/>
  <c r="Y18" i="9"/>
  <c r="Y23" i="9"/>
  <c r="Y28" i="9"/>
  <c r="X13" i="10"/>
  <c r="X18" i="10"/>
  <c r="X23" i="10"/>
  <c r="X28" i="10"/>
  <c r="Z15" i="12"/>
  <c r="Z20" i="12"/>
  <c r="Z25" i="12"/>
  <c r="Z30" i="12"/>
  <c r="Y15" i="3"/>
  <c r="Y20" i="3"/>
  <c r="Y25" i="3"/>
  <c r="Y30" i="3"/>
  <c r="X15" i="24"/>
  <c r="X20" i="24"/>
  <c r="X25" i="24"/>
  <c r="X30" i="24"/>
  <c r="Z14" i="5"/>
  <c r="Z19" i="5"/>
  <c r="Z24" i="5"/>
  <c r="Z29" i="5"/>
  <c r="Y14" i="6"/>
  <c r="Y19" i="6"/>
  <c r="Y24" i="6"/>
  <c r="Y29" i="6"/>
  <c r="X14" i="7"/>
  <c r="X19" i="7"/>
  <c r="X24" i="7"/>
  <c r="X29" i="7"/>
  <c r="Z13" i="9"/>
  <c r="Z18" i="9"/>
  <c r="Z23" i="9"/>
  <c r="Z28" i="9"/>
  <c r="Y13" i="10"/>
  <c r="Y18" i="10"/>
  <c r="Y23" i="10"/>
  <c r="Y28" i="10"/>
  <c r="X13" i="11"/>
  <c r="X18" i="11"/>
  <c r="X23" i="11"/>
  <c r="X28" i="11"/>
  <c r="Z15" i="13"/>
  <c r="Z20" i="13"/>
  <c r="Z25" i="13"/>
  <c r="Z30" i="13"/>
  <c r="Y15" i="14"/>
  <c r="Y20" i="14"/>
  <c r="Y25" i="14"/>
  <c r="Y30" i="14"/>
  <c r="X15" i="15"/>
  <c r="X20" i="15"/>
  <c r="X25" i="15"/>
  <c r="X30" i="15"/>
  <c r="Z15" i="3"/>
  <c r="Z20" i="3"/>
  <c r="Z25" i="3"/>
  <c r="Z30" i="3"/>
  <c r="Y15" i="24"/>
  <c r="Y20" i="24"/>
  <c r="Y25" i="24"/>
  <c r="Y30" i="24"/>
  <c r="X15" i="4"/>
  <c r="X20" i="4"/>
  <c r="X25" i="4"/>
  <c r="X30" i="4"/>
  <c r="Z14" i="6"/>
  <c r="Z19" i="6"/>
  <c r="Z24" i="6"/>
  <c r="Z29" i="6"/>
  <c r="Y14" i="7"/>
  <c r="Y19" i="7"/>
  <c r="Y24" i="7"/>
  <c r="Y29" i="7"/>
  <c r="X14" i="8"/>
  <c r="X19" i="8"/>
  <c r="X24" i="8"/>
  <c r="X29" i="8"/>
  <c r="Z13" i="10"/>
  <c r="Z18" i="10"/>
  <c r="Z23" i="10"/>
  <c r="Z28" i="10"/>
  <c r="Y13" i="11"/>
  <c r="Y18" i="11"/>
  <c r="Y23" i="11"/>
  <c r="Y28" i="11"/>
  <c r="X13" i="12"/>
  <c r="X18" i="12"/>
  <c r="X23" i="12"/>
  <c r="X28" i="12"/>
  <c r="Z15" i="14"/>
  <c r="Z20" i="14"/>
  <c r="Z25" i="14"/>
  <c r="Z30" i="14"/>
  <c r="Y15" i="15"/>
  <c r="Y20" i="15"/>
  <c r="Y25" i="15"/>
  <c r="Y30" i="15"/>
  <c r="Z20" i="10"/>
  <c r="Z30" i="10"/>
  <c r="Z15" i="24"/>
  <c r="Z20" i="24"/>
  <c r="Z25" i="24"/>
  <c r="Y15" i="4"/>
  <c r="Y20" i="4"/>
  <c r="Y25" i="4"/>
  <c r="X15" i="5"/>
  <c r="X20" i="5"/>
  <c r="X25" i="5"/>
  <c r="Z14" i="7"/>
  <c r="Z19" i="7"/>
  <c r="Z24" i="7"/>
  <c r="Y14" i="8"/>
  <c r="Y19" i="8"/>
  <c r="Y24" i="8"/>
  <c r="X14" i="9"/>
  <c r="X19" i="9"/>
  <c r="X24" i="9"/>
  <c r="Z13" i="11"/>
  <c r="Z18" i="11"/>
  <c r="Z23" i="11"/>
  <c r="Y13" i="12"/>
  <c r="Y18" i="12"/>
  <c r="Y23" i="12"/>
  <c r="X13" i="13"/>
  <c r="X18" i="13"/>
  <c r="X23" i="13"/>
  <c r="Z15" i="15"/>
  <c r="Z20" i="15"/>
  <c r="Z25" i="15"/>
  <c r="S6" i="2"/>
  <c r="C3" i="24"/>
  <c r="C1" i="24"/>
  <c r="H10" i="2"/>
  <c r="F7" i="20" l="1"/>
  <c r="F6" i="20"/>
  <c r="F5" i="20"/>
  <c r="F4" i="20"/>
  <c r="F11" i="20"/>
  <c r="F12" i="20"/>
  <c r="F13" i="20"/>
  <c r="F3" i="20"/>
  <c r="H2" i="24"/>
  <c r="B10" i="2" s="1"/>
  <c r="Z31" i="24"/>
  <c r="X31" i="24"/>
  <c r="V31" i="24"/>
  <c r="V33" i="24" s="1"/>
  <c r="U31" i="24"/>
  <c r="T31" i="24"/>
  <c r="R30" i="24"/>
  <c r="R29" i="24"/>
  <c r="Y31" i="24"/>
  <c r="R28" i="24"/>
  <c r="H27" i="24"/>
  <c r="Z26" i="24"/>
  <c r="X26" i="24"/>
  <c r="V26" i="24"/>
  <c r="U26" i="24"/>
  <c r="T26" i="24"/>
  <c r="R25" i="24"/>
  <c r="R24" i="24"/>
  <c r="Y26" i="24"/>
  <c r="H22" i="24"/>
  <c r="Z21" i="24"/>
  <c r="Z34" i="24" s="1" a="1"/>
  <c r="Z34" i="24" s="1"/>
  <c r="X21" i="24"/>
  <c r="V21" i="24"/>
  <c r="U21" i="24"/>
  <c r="T21" i="24"/>
  <c r="R20" i="24"/>
  <c r="R19" i="24"/>
  <c r="Y21" i="24"/>
  <c r="R18" i="24"/>
  <c r="H17" i="24"/>
  <c r="Z16" i="24"/>
  <c r="V16" i="24"/>
  <c r="U16" i="24"/>
  <c r="U35" i="24" s="1" a="1"/>
  <c r="U35" i="24" s="1"/>
  <c r="T16" i="24"/>
  <c r="R15" i="24"/>
  <c r="R14" i="24"/>
  <c r="Y16" i="24"/>
  <c r="X16" i="24"/>
  <c r="H12" i="24"/>
  <c r="C4" i="24"/>
  <c r="C2" i="24"/>
  <c r="Q30" i="24" s="1"/>
  <c r="P30" i="24"/>
  <c r="E45" i="23"/>
  <c r="D45" i="23"/>
  <c r="F44" i="23"/>
  <c r="G44" i="23" s="1"/>
  <c r="F43" i="23"/>
  <c r="G43" i="23" s="1"/>
  <c r="F42" i="23"/>
  <c r="G42" i="23" s="1"/>
  <c r="F41" i="23"/>
  <c r="G41" i="23" s="1"/>
  <c r="F40" i="23"/>
  <c r="G40" i="23" s="1"/>
  <c r="F39" i="23"/>
  <c r="G39" i="23" s="1"/>
  <c r="F38" i="23"/>
  <c r="G38" i="23" s="1"/>
  <c r="F37" i="23"/>
  <c r="G37" i="23" s="1"/>
  <c r="F36" i="23"/>
  <c r="G36" i="23" s="1"/>
  <c r="F35" i="23"/>
  <c r="G35" i="23" s="1"/>
  <c r="F34" i="23"/>
  <c r="G34" i="23" s="1"/>
  <c r="F33" i="23"/>
  <c r="E26" i="23"/>
  <c r="D26" i="23"/>
  <c r="F25" i="23"/>
  <c r="G25" i="23" s="1"/>
  <c r="F24" i="23"/>
  <c r="G24" i="23" s="1"/>
  <c r="F23" i="23"/>
  <c r="G23" i="23" s="1"/>
  <c r="F22" i="23"/>
  <c r="G22" i="23" s="1"/>
  <c r="F21" i="23"/>
  <c r="G21" i="23" s="1"/>
  <c r="F20" i="23"/>
  <c r="G20" i="23" s="1"/>
  <c r="F19" i="23"/>
  <c r="G19" i="23" s="1"/>
  <c r="F18" i="23"/>
  <c r="G18" i="23" s="1"/>
  <c r="F17" i="23"/>
  <c r="G17" i="23" s="1"/>
  <c r="F16" i="23"/>
  <c r="G16" i="23" s="1"/>
  <c r="F15" i="23"/>
  <c r="G15" i="23" s="1"/>
  <c r="F14" i="23"/>
  <c r="G14" i="23" s="1"/>
  <c r="F13" i="23"/>
  <c r="G13" i="23" s="1"/>
  <c r="F12" i="23"/>
  <c r="V31" i="15"/>
  <c r="U31" i="15"/>
  <c r="T31" i="15"/>
  <c r="R30" i="15"/>
  <c r="Y31" i="15"/>
  <c r="X31" i="15"/>
  <c r="H27" i="15"/>
  <c r="V26" i="15"/>
  <c r="U26" i="15"/>
  <c r="T26" i="15"/>
  <c r="Y26" i="15"/>
  <c r="R24" i="15"/>
  <c r="X26" i="15"/>
  <c r="H22" i="15"/>
  <c r="V21" i="15"/>
  <c r="U21" i="15"/>
  <c r="T21" i="15"/>
  <c r="R20" i="15"/>
  <c r="R19" i="15"/>
  <c r="Z21" i="15"/>
  <c r="Y21" i="15"/>
  <c r="X21" i="15"/>
  <c r="H17" i="15"/>
  <c r="V16" i="15"/>
  <c r="U16" i="15"/>
  <c r="T16" i="15"/>
  <c r="R15" i="15"/>
  <c r="H12" i="15"/>
  <c r="C4" i="15"/>
  <c r="C3" i="15"/>
  <c r="H2" i="15"/>
  <c r="C2" i="15"/>
  <c r="Q29" i="15" s="1"/>
  <c r="C1" i="15"/>
  <c r="P29" i="15" s="1"/>
  <c r="Y31" i="14"/>
  <c r="V31" i="14"/>
  <c r="U31" i="14"/>
  <c r="T31" i="14"/>
  <c r="R30" i="14"/>
  <c r="Z31" i="14"/>
  <c r="R29" i="14"/>
  <c r="X31" i="14"/>
  <c r="H27" i="14"/>
  <c r="X26" i="14"/>
  <c r="V26" i="14"/>
  <c r="U26" i="14"/>
  <c r="T26" i="14"/>
  <c r="R25" i="14"/>
  <c r="R24" i="14"/>
  <c r="Y26" i="14"/>
  <c r="H22" i="14"/>
  <c r="X21" i="14"/>
  <c r="V21" i="14"/>
  <c r="U21" i="14"/>
  <c r="T21" i="14"/>
  <c r="T33" i="14" s="1"/>
  <c r="R20" i="14"/>
  <c r="R19" i="14"/>
  <c r="Y21" i="14"/>
  <c r="R18" i="14"/>
  <c r="H17" i="14"/>
  <c r="Y16" i="14"/>
  <c r="V16" i="14"/>
  <c r="V35" i="14" s="1" a="1"/>
  <c r="V35" i="14" s="1"/>
  <c r="U16" i="14"/>
  <c r="T16" i="14"/>
  <c r="R15" i="14"/>
  <c r="R14" i="14"/>
  <c r="X16" i="14"/>
  <c r="H12" i="14"/>
  <c r="C4" i="14"/>
  <c r="C3" i="14"/>
  <c r="H2" i="14"/>
  <c r="C2" i="14"/>
  <c r="Q30" i="14" s="1"/>
  <c r="C1" i="14"/>
  <c r="P29" i="14" s="1"/>
  <c r="Y31" i="13"/>
  <c r="V31" i="13"/>
  <c r="U31" i="13"/>
  <c r="T31" i="13"/>
  <c r="R30" i="13"/>
  <c r="R29" i="13"/>
  <c r="Z31" i="13"/>
  <c r="H27" i="13"/>
  <c r="Y26" i="13"/>
  <c r="V26" i="13"/>
  <c r="U26" i="13"/>
  <c r="T26" i="13"/>
  <c r="R25" i="13"/>
  <c r="R24" i="13"/>
  <c r="Z26" i="13"/>
  <c r="X26" i="13"/>
  <c r="H22" i="13"/>
  <c r="Y21" i="13"/>
  <c r="V21" i="13"/>
  <c r="V34" i="13" s="1" a="1"/>
  <c r="V34" i="13" s="1"/>
  <c r="U21" i="13"/>
  <c r="T21" i="13"/>
  <c r="R20" i="13"/>
  <c r="R19" i="13"/>
  <c r="Z21" i="13"/>
  <c r="X21" i="13"/>
  <c r="H17" i="13"/>
  <c r="Y16" i="13"/>
  <c r="V16" i="13"/>
  <c r="U16" i="13"/>
  <c r="T16" i="13"/>
  <c r="R15" i="13"/>
  <c r="R14" i="13"/>
  <c r="Z16" i="13"/>
  <c r="H12" i="13"/>
  <c r="C4" i="13"/>
  <c r="C3" i="13"/>
  <c r="H2" i="13"/>
  <c r="C2" i="13"/>
  <c r="Q30" i="13" s="1"/>
  <c r="C1" i="13"/>
  <c r="P30" i="13" s="1"/>
  <c r="Z31" i="12"/>
  <c r="V31" i="12"/>
  <c r="U31" i="12"/>
  <c r="T31" i="12"/>
  <c r="R30" i="12"/>
  <c r="R29" i="12"/>
  <c r="Y31" i="12"/>
  <c r="H27" i="12"/>
  <c r="V26" i="12"/>
  <c r="U26" i="12"/>
  <c r="T26" i="12"/>
  <c r="R25" i="12"/>
  <c r="Z26" i="12"/>
  <c r="Y26" i="12"/>
  <c r="H22" i="12"/>
  <c r="Z21" i="12"/>
  <c r="Z34" i="12" s="1" a="1"/>
  <c r="V21" i="12"/>
  <c r="U21" i="12"/>
  <c r="T21" i="12"/>
  <c r="R19" i="12"/>
  <c r="Y21" i="12"/>
  <c r="H17" i="12"/>
  <c r="Z16" i="12"/>
  <c r="V16" i="12"/>
  <c r="U16" i="12"/>
  <c r="T16" i="12"/>
  <c r="T35" i="12" s="1" a="1"/>
  <c r="T35" i="12" s="1"/>
  <c r="R15" i="12"/>
  <c r="R14" i="12"/>
  <c r="H12" i="12"/>
  <c r="C4" i="12"/>
  <c r="C3" i="12"/>
  <c r="H2" i="12"/>
  <c r="B19" i="2" s="1"/>
  <c r="C2" i="12"/>
  <c r="C1" i="12"/>
  <c r="P29" i="12" s="1"/>
  <c r="V31" i="11"/>
  <c r="U31" i="11"/>
  <c r="T31" i="11"/>
  <c r="Y31" i="11"/>
  <c r="X31" i="11"/>
  <c r="H27" i="11"/>
  <c r="V26" i="11"/>
  <c r="U26" i="11"/>
  <c r="T26" i="11"/>
  <c r="Y26" i="11"/>
  <c r="R24" i="11"/>
  <c r="X26" i="11"/>
  <c r="H22" i="11"/>
  <c r="V21" i="11"/>
  <c r="U21" i="11"/>
  <c r="T21" i="11"/>
  <c r="R20" i="11"/>
  <c r="R19" i="11"/>
  <c r="Z21" i="11"/>
  <c r="Y21" i="11"/>
  <c r="X21" i="11"/>
  <c r="H17" i="11"/>
  <c r="V16" i="11"/>
  <c r="U16" i="11"/>
  <c r="T16" i="11"/>
  <c r="X16" i="11"/>
  <c r="H12" i="11"/>
  <c r="C4" i="11"/>
  <c r="C3" i="11"/>
  <c r="H2" i="11"/>
  <c r="B18" i="2" s="1"/>
  <c r="C2" i="11"/>
  <c r="Q30" i="11" s="1"/>
  <c r="C1" i="11"/>
  <c r="P29" i="11" s="1"/>
  <c r="V31" i="10"/>
  <c r="U31" i="10"/>
  <c r="T31" i="10"/>
  <c r="Y31" i="10"/>
  <c r="R30" i="10"/>
  <c r="Z31" i="10"/>
  <c r="R29" i="10"/>
  <c r="X31" i="10"/>
  <c r="H27" i="10"/>
  <c r="X26" i="10"/>
  <c r="V26" i="10"/>
  <c r="U26" i="10"/>
  <c r="T26" i="10"/>
  <c r="R25" i="10"/>
  <c r="R24" i="10"/>
  <c r="Z26" i="10"/>
  <c r="Y26" i="10"/>
  <c r="R23" i="10"/>
  <c r="H22" i="10"/>
  <c r="X21" i="10"/>
  <c r="V21" i="10"/>
  <c r="U21" i="10"/>
  <c r="T21" i="10"/>
  <c r="R20" i="10"/>
  <c r="R19" i="10"/>
  <c r="Z21" i="10"/>
  <c r="Y21" i="10"/>
  <c r="R18" i="10"/>
  <c r="H17" i="10"/>
  <c r="V16" i="10"/>
  <c r="U16" i="10"/>
  <c r="T16" i="10"/>
  <c r="R15" i="10"/>
  <c r="Y16" i="10"/>
  <c r="R14" i="10"/>
  <c r="Z16" i="10"/>
  <c r="X16" i="10"/>
  <c r="X34" i="10" s="1" a="1"/>
  <c r="X34" i="10" s="1"/>
  <c r="H12" i="10"/>
  <c r="C4" i="10"/>
  <c r="C3" i="10"/>
  <c r="H2" i="10"/>
  <c r="B17" i="2" s="1"/>
  <c r="C2" i="10"/>
  <c r="Q30" i="10" s="1"/>
  <c r="C1" i="10"/>
  <c r="P25" i="10" s="1"/>
  <c r="Y31" i="9"/>
  <c r="V31" i="9"/>
  <c r="U31" i="9"/>
  <c r="U33" i="9" s="1"/>
  <c r="T31" i="9"/>
  <c r="R30" i="9"/>
  <c r="R29" i="9"/>
  <c r="Z31" i="9"/>
  <c r="H27" i="9"/>
  <c r="Y26" i="9"/>
  <c r="V26" i="9"/>
  <c r="U26" i="9"/>
  <c r="T26" i="9"/>
  <c r="R25" i="9"/>
  <c r="Z26" i="9"/>
  <c r="R23" i="9"/>
  <c r="H22" i="9"/>
  <c r="Y21" i="9"/>
  <c r="V21" i="9"/>
  <c r="U21" i="9"/>
  <c r="T21" i="9"/>
  <c r="R20" i="9"/>
  <c r="R19" i="9"/>
  <c r="H17" i="9"/>
  <c r="Y16" i="9"/>
  <c r="V16" i="9"/>
  <c r="U16" i="9"/>
  <c r="T16" i="9"/>
  <c r="R15" i="9"/>
  <c r="R14" i="9"/>
  <c r="H12" i="9"/>
  <c r="C4" i="9"/>
  <c r="C3" i="9"/>
  <c r="H2" i="9"/>
  <c r="B16" i="2" s="1"/>
  <c r="C2" i="9"/>
  <c r="Q23" i="9" s="1"/>
  <c r="C1" i="9"/>
  <c r="P30" i="9" s="1"/>
  <c r="Z31" i="8"/>
  <c r="X31" i="8"/>
  <c r="V31" i="8"/>
  <c r="U31" i="8"/>
  <c r="T31" i="8"/>
  <c r="R30" i="8"/>
  <c r="Y31" i="8"/>
  <c r="R28" i="8"/>
  <c r="H27" i="8"/>
  <c r="V26" i="8"/>
  <c r="U26" i="8"/>
  <c r="T26" i="8"/>
  <c r="T34" i="8" s="1" a="1"/>
  <c r="T34" i="8" s="1"/>
  <c r="R25" i="8"/>
  <c r="R24" i="8"/>
  <c r="Z26" i="8"/>
  <c r="H22" i="8"/>
  <c r="Z21" i="8"/>
  <c r="V21" i="8"/>
  <c r="U21" i="8"/>
  <c r="T21" i="8"/>
  <c r="R20" i="8"/>
  <c r="R19" i="8"/>
  <c r="H17" i="8"/>
  <c r="X16" i="8"/>
  <c r="V16" i="8"/>
  <c r="U16" i="8"/>
  <c r="T16" i="8"/>
  <c r="R15" i="8"/>
  <c r="Z16" i="8"/>
  <c r="Z35" i="8" s="1" a="1"/>
  <c r="R14" i="8"/>
  <c r="R13" i="8"/>
  <c r="H12" i="8"/>
  <c r="C4" i="8"/>
  <c r="C3" i="8"/>
  <c r="H2" i="8"/>
  <c r="B15" i="2" s="1"/>
  <c r="C2" i="8"/>
  <c r="Q13" i="8" s="1"/>
  <c r="C1" i="8"/>
  <c r="P19" i="8" s="1"/>
  <c r="Z31" i="7"/>
  <c r="Y31" i="7"/>
  <c r="V31" i="7"/>
  <c r="U31" i="7"/>
  <c r="T31" i="7"/>
  <c r="R30" i="7"/>
  <c r="R29" i="7"/>
  <c r="X31" i="7"/>
  <c r="R28" i="7"/>
  <c r="H27" i="7"/>
  <c r="Z26" i="7"/>
  <c r="V26" i="7"/>
  <c r="U26" i="7"/>
  <c r="T26" i="7"/>
  <c r="R25" i="7"/>
  <c r="X26" i="7"/>
  <c r="R24" i="7"/>
  <c r="Y26" i="7"/>
  <c r="R23" i="7"/>
  <c r="H22" i="7"/>
  <c r="X21" i="7"/>
  <c r="V21" i="7"/>
  <c r="U21" i="7"/>
  <c r="T21" i="7"/>
  <c r="R20" i="7"/>
  <c r="Z21" i="7"/>
  <c r="Y21" i="7"/>
  <c r="R19" i="7"/>
  <c r="R18" i="7"/>
  <c r="H17" i="7"/>
  <c r="Z16" i="7"/>
  <c r="Y16" i="7"/>
  <c r="X16" i="7"/>
  <c r="V16" i="7"/>
  <c r="V35" i="7" s="1" a="1"/>
  <c r="V35" i="7" s="1"/>
  <c r="U16" i="7"/>
  <c r="T16" i="7"/>
  <c r="R15" i="7"/>
  <c r="R14" i="7"/>
  <c r="R13" i="7"/>
  <c r="H12" i="7"/>
  <c r="C4" i="7"/>
  <c r="C3" i="7"/>
  <c r="H2" i="7"/>
  <c r="B14" i="2" s="1"/>
  <c r="C2" i="7"/>
  <c r="Q30" i="7" s="1"/>
  <c r="C1" i="7"/>
  <c r="P30" i="7" s="1"/>
  <c r="U35" i="6" a="1"/>
  <c r="U35" i="6" s="1"/>
  <c r="Y31" i="6"/>
  <c r="V31" i="6"/>
  <c r="U31" i="6"/>
  <c r="T31" i="6"/>
  <c r="R30" i="6"/>
  <c r="R29" i="6"/>
  <c r="Z31" i="6"/>
  <c r="X31" i="6"/>
  <c r="H27" i="6"/>
  <c r="Y26" i="6"/>
  <c r="V26" i="6"/>
  <c r="U26" i="6"/>
  <c r="T26" i="6"/>
  <c r="R25" i="6"/>
  <c r="R24" i="6"/>
  <c r="Z26" i="6"/>
  <c r="H22" i="6"/>
  <c r="Y21" i="6"/>
  <c r="V21" i="6"/>
  <c r="U21" i="6"/>
  <c r="T21" i="6"/>
  <c r="R20" i="6"/>
  <c r="R19" i="6"/>
  <c r="Z21" i="6"/>
  <c r="H17" i="6"/>
  <c r="Y16" i="6"/>
  <c r="V16" i="6"/>
  <c r="V34" i="6" s="1" a="1"/>
  <c r="V34" i="6" s="1"/>
  <c r="U16" i="6"/>
  <c r="T16" i="6"/>
  <c r="R15" i="6"/>
  <c r="R14" i="6"/>
  <c r="Z16" i="6"/>
  <c r="X16" i="6"/>
  <c r="H12" i="6"/>
  <c r="C4" i="6"/>
  <c r="C3" i="6"/>
  <c r="H2" i="6"/>
  <c r="C2" i="6"/>
  <c r="Q28" i="6" s="1"/>
  <c r="C1" i="6"/>
  <c r="P30" i="6" s="1"/>
  <c r="Z31" i="5"/>
  <c r="X31" i="5"/>
  <c r="V31" i="5"/>
  <c r="U31" i="5"/>
  <c r="T31" i="5"/>
  <c r="R30" i="5"/>
  <c r="R29" i="5"/>
  <c r="H27" i="5"/>
  <c r="Z26" i="5"/>
  <c r="V26" i="5"/>
  <c r="U26" i="5"/>
  <c r="T26" i="5"/>
  <c r="R25" i="5"/>
  <c r="R24" i="5"/>
  <c r="X26" i="5"/>
  <c r="H22" i="5"/>
  <c r="Z21" i="5"/>
  <c r="X21" i="5"/>
  <c r="V21" i="5"/>
  <c r="U21" i="5"/>
  <c r="T21" i="5"/>
  <c r="R20" i="5"/>
  <c r="R19" i="5"/>
  <c r="R18" i="5"/>
  <c r="H17" i="5"/>
  <c r="Z16" i="5"/>
  <c r="X16" i="5"/>
  <c r="V16" i="5"/>
  <c r="U16" i="5"/>
  <c r="T16" i="5"/>
  <c r="R15" i="5"/>
  <c r="R14" i="5"/>
  <c r="H12" i="5"/>
  <c r="C4" i="5"/>
  <c r="C3" i="5"/>
  <c r="H2" i="5"/>
  <c r="B12" i="2" s="1"/>
  <c r="C2" i="5"/>
  <c r="Q28" i="5" s="1"/>
  <c r="C1" i="5"/>
  <c r="P28" i="5" s="1"/>
  <c r="Y31" i="4"/>
  <c r="V31" i="4"/>
  <c r="U31" i="4"/>
  <c r="U33" i="4" s="1"/>
  <c r="T31" i="4"/>
  <c r="R30" i="4"/>
  <c r="R29" i="4"/>
  <c r="Z31" i="4"/>
  <c r="X31" i="4"/>
  <c r="H27" i="4"/>
  <c r="Y26" i="4"/>
  <c r="V26" i="4"/>
  <c r="U26" i="4"/>
  <c r="T26" i="4"/>
  <c r="R24" i="4"/>
  <c r="Z26" i="4"/>
  <c r="X26" i="4"/>
  <c r="H22" i="4"/>
  <c r="Y21" i="4"/>
  <c r="V21" i="4"/>
  <c r="U21" i="4"/>
  <c r="T21" i="4"/>
  <c r="R20" i="4"/>
  <c r="R19" i="4"/>
  <c r="Z21" i="4"/>
  <c r="X21" i="4"/>
  <c r="H17" i="4"/>
  <c r="Y16" i="4"/>
  <c r="Y35" i="4" s="1" a="1"/>
  <c r="V16" i="4"/>
  <c r="U16" i="4"/>
  <c r="T16" i="4"/>
  <c r="R15" i="4"/>
  <c r="R14" i="4"/>
  <c r="Z16" i="4"/>
  <c r="H12" i="4"/>
  <c r="C4" i="4"/>
  <c r="C3" i="4"/>
  <c r="H2" i="4"/>
  <c r="B11" i="2" s="1"/>
  <c r="C2" i="4"/>
  <c r="Q24" i="4" s="1"/>
  <c r="C1" i="4"/>
  <c r="P29" i="4" s="1"/>
  <c r="Y31" i="3"/>
  <c r="V31" i="3"/>
  <c r="U31" i="3"/>
  <c r="T31" i="3"/>
  <c r="R30" i="3"/>
  <c r="Z31" i="3"/>
  <c r="R29" i="3"/>
  <c r="X31" i="3"/>
  <c r="H27" i="3"/>
  <c r="Z26" i="3"/>
  <c r="V26" i="3"/>
  <c r="U26" i="3"/>
  <c r="U33" i="3" s="1"/>
  <c r="T26" i="3"/>
  <c r="T33" i="3" s="1"/>
  <c r="R25" i="3"/>
  <c r="X26" i="3"/>
  <c r="Y26" i="3"/>
  <c r="H22" i="3"/>
  <c r="X21" i="3"/>
  <c r="V21" i="3"/>
  <c r="U21" i="3"/>
  <c r="T21" i="3"/>
  <c r="R20" i="3"/>
  <c r="R19" i="3"/>
  <c r="Z21" i="3"/>
  <c r="R18" i="3"/>
  <c r="H17" i="3"/>
  <c r="Y16" i="3"/>
  <c r="V16" i="3"/>
  <c r="U16" i="3"/>
  <c r="T16" i="3"/>
  <c r="R15" i="3"/>
  <c r="Z16" i="3"/>
  <c r="R14" i="3"/>
  <c r="X16" i="3"/>
  <c r="H12" i="3"/>
  <c r="C4" i="3"/>
  <c r="C3" i="3"/>
  <c r="H2" i="3"/>
  <c r="B9" i="2" s="1"/>
  <c r="C2" i="3"/>
  <c r="Q30" i="3" s="1"/>
  <c r="C1" i="3"/>
  <c r="P30" i="3" s="1"/>
  <c r="H22" i="2"/>
  <c r="B22" i="2"/>
  <c r="H21" i="2"/>
  <c r="B21" i="2"/>
  <c r="H20" i="2"/>
  <c r="B20" i="2"/>
  <c r="H19" i="2"/>
  <c r="H18" i="2"/>
  <c r="H17" i="2"/>
  <c r="H16" i="2"/>
  <c r="H15" i="2"/>
  <c r="H14" i="2"/>
  <c r="H13" i="2"/>
  <c r="B13" i="2"/>
  <c r="H12" i="2"/>
  <c r="H11" i="2"/>
  <c r="H9" i="2"/>
  <c r="U5" i="2"/>
  <c r="L54" i="1"/>
  <c r="K54" i="1"/>
  <c r="E53" i="1"/>
  <c r="G53" i="1" s="1"/>
  <c r="C47" i="20" s="1"/>
  <c r="E52" i="1"/>
  <c r="G52" i="1" s="1"/>
  <c r="C46" i="20" s="1"/>
  <c r="E51" i="1"/>
  <c r="B45" i="20" s="1"/>
  <c r="E50" i="1"/>
  <c r="B44" i="20" s="1"/>
  <c r="G45" i="1"/>
  <c r="F45" i="1"/>
  <c r="G40" i="1"/>
  <c r="F40" i="1"/>
  <c r="B12" i="1"/>
  <c r="B11" i="1"/>
  <c r="F10" i="1"/>
  <c r="F11" i="1" s="1"/>
  <c r="B10" i="1"/>
  <c r="D9" i="1"/>
  <c r="B9" i="1"/>
  <c r="B8" i="1"/>
  <c r="B7" i="1"/>
  <c r="N2" i="1"/>
  <c r="F8" i="20" s="1"/>
  <c r="C45" i="22"/>
  <c r="C33" i="22"/>
  <c r="C35" i="22" s="1"/>
  <c r="C45" i="21"/>
  <c r="C33" i="21"/>
  <c r="B66" i="20"/>
  <c r="B65" i="20"/>
  <c r="B64" i="20"/>
  <c r="B63" i="20"/>
  <c r="B62" i="20"/>
  <c r="B61" i="20"/>
  <c r="B60" i="20"/>
  <c r="B59" i="20"/>
  <c r="B49" i="20"/>
  <c r="C45" i="20"/>
  <c r="C44" i="20"/>
  <c r="G42" i="20"/>
  <c r="F42" i="20"/>
  <c r="G37" i="20"/>
  <c r="F37" i="20"/>
  <c r="B13" i="20"/>
  <c r="B12" i="20"/>
  <c r="B11" i="20"/>
  <c r="B10" i="20"/>
  <c r="B9" i="20"/>
  <c r="B8" i="20"/>
  <c r="B7" i="20"/>
  <c r="Y35" i="4" l="1"/>
  <c r="P14" i="3"/>
  <c r="P15" i="12"/>
  <c r="Z34" i="12"/>
  <c r="Z35" i="8"/>
  <c r="Y33" i="14"/>
  <c r="D21" i="2" s="1"/>
  <c r="P28" i="13"/>
  <c r="P20" i="15"/>
  <c r="Q29" i="14"/>
  <c r="P28" i="15"/>
  <c r="Z34" i="4" a="1"/>
  <c r="Z34" i="4" s="1"/>
  <c r="P24" i="15"/>
  <c r="T35" i="11" a="1"/>
  <c r="T35" i="11" s="1"/>
  <c r="K20" i="14"/>
  <c r="L20" i="14" s="1"/>
  <c r="U35" i="13" a="1"/>
  <c r="U35" i="13" s="1"/>
  <c r="K14" i="3"/>
  <c r="L14" i="3" s="1"/>
  <c r="V35" i="5" a="1"/>
  <c r="V35" i="5" s="1"/>
  <c r="U35" i="9" a="1"/>
  <c r="U35" i="9" s="1"/>
  <c r="K14" i="14"/>
  <c r="L14" i="14" s="1"/>
  <c r="U35" i="5" a="1"/>
  <c r="U35" i="5" s="1"/>
  <c r="Z35" i="3" a="1"/>
  <c r="Z35" i="3" s="1"/>
  <c r="V33" i="5"/>
  <c r="K29" i="6"/>
  <c r="L29" i="6" s="1"/>
  <c r="U33" i="10"/>
  <c r="V35" i="24" a="1"/>
  <c r="V35" i="24" s="1"/>
  <c r="T33" i="10"/>
  <c r="Q18" i="11"/>
  <c r="Q25" i="11"/>
  <c r="K24" i="13"/>
  <c r="L24" i="13" s="1"/>
  <c r="X35" i="24" a="1"/>
  <c r="U34" i="6" a="1"/>
  <c r="U34" i="6" s="1"/>
  <c r="U33" i="6"/>
  <c r="U36" i="6" s="1"/>
  <c r="K14" i="7"/>
  <c r="L14" i="7" s="1"/>
  <c r="V34" i="24" a="1"/>
  <c r="V34" i="24" s="1"/>
  <c r="V36" i="24" s="1"/>
  <c r="V34" i="3" a="1"/>
  <c r="V34" i="3" s="1"/>
  <c r="Y35" i="10" a="1"/>
  <c r="Y35" i="10" s="1"/>
  <c r="U33" i="13"/>
  <c r="Y35" i="14" a="1"/>
  <c r="Y35" i="14" s="1"/>
  <c r="T35" i="4" a="1"/>
  <c r="T35" i="4" s="1"/>
  <c r="V35" i="9" a="1"/>
  <c r="V35" i="9" s="1"/>
  <c r="K25" i="9"/>
  <c r="L25" i="9" s="1"/>
  <c r="P13" i="13"/>
  <c r="K20" i="13"/>
  <c r="L20" i="13" s="1"/>
  <c r="U33" i="14"/>
  <c r="U35" i="4" a="1"/>
  <c r="U35" i="4" s="1"/>
  <c r="T34" i="13" a="1"/>
  <c r="T34" i="13" s="1"/>
  <c r="B39" i="20"/>
  <c r="T33" i="24"/>
  <c r="Y34" i="4" a="1"/>
  <c r="Y34" i="4" s="1"/>
  <c r="V34" i="7" a="1"/>
  <c r="V34" i="7" s="1"/>
  <c r="V35" i="8" a="1"/>
  <c r="V35" i="8" s="1"/>
  <c r="T33" i="11"/>
  <c r="K15" i="14"/>
  <c r="L15" i="14" s="1"/>
  <c r="Q29" i="4"/>
  <c r="P23" i="5"/>
  <c r="U33" i="5"/>
  <c r="U34" i="9" a="1"/>
  <c r="U34" i="9" s="1"/>
  <c r="U36" i="9" s="1"/>
  <c r="T35" i="14" a="1"/>
  <c r="T35" i="14" s="1"/>
  <c r="X34" i="24" a="1"/>
  <c r="X35" i="7" a="1"/>
  <c r="P23" i="12"/>
  <c r="K14" i="13"/>
  <c r="L14" i="13" s="1"/>
  <c r="U35" i="14" a="1"/>
  <c r="U35" i="14" s="1"/>
  <c r="Q24" i="15"/>
  <c r="T33" i="15"/>
  <c r="V34" i="9" a="1"/>
  <c r="V34" i="9" s="1"/>
  <c r="T33" i="4"/>
  <c r="T34" i="6" a="1"/>
  <c r="T34" i="6" s="1"/>
  <c r="K29" i="7"/>
  <c r="L29" i="7" s="1"/>
  <c r="V33" i="10"/>
  <c r="U33" i="24"/>
  <c r="K24" i="5"/>
  <c r="L24" i="5" s="1"/>
  <c r="T33" i="6"/>
  <c r="T35" i="10" a="1"/>
  <c r="T35" i="10" s="1"/>
  <c r="Z35" i="12" a="1"/>
  <c r="Z35" i="12" s="1"/>
  <c r="U34" i="13" a="1"/>
  <c r="U34" i="13" s="1"/>
  <c r="U36" i="13" s="1"/>
  <c r="F26" i="23"/>
  <c r="T35" i="3" a="1"/>
  <c r="T35" i="3" s="1"/>
  <c r="Q14" i="5"/>
  <c r="K20" i="5"/>
  <c r="L20" i="5" s="1"/>
  <c r="V35" i="6" a="1"/>
  <c r="V35" i="6" s="1"/>
  <c r="U35" i="10" a="1"/>
  <c r="U35" i="10" s="1"/>
  <c r="T33" i="12"/>
  <c r="V35" i="13" a="1"/>
  <c r="V35" i="13" s="1"/>
  <c r="Q18" i="14"/>
  <c r="K24" i="14"/>
  <c r="L24" i="14" s="1"/>
  <c r="K30" i="14"/>
  <c r="L30" i="14" s="1"/>
  <c r="Q20" i="15"/>
  <c r="G12" i="23"/>
  <c r="V35" i="12" a="1"/>
  <c r="V35" i="12" s="1"/>
  <c r="U35" i="3" a="1"/>
  <c r="U35" i="3" s="1"/>
  <c r="Q14" i="4"/>
  <c r="K14" i="5"/>
  <c r="L14" i="5" s="1"/>
  <c r="K25" i="6"/>
  <c r="L25" i="6" s="1"/>
  <c r="V33" i="6"/>
  <c r="K30" i="9"/>
  <c r="L30" i="9" s="1"/>
  <c r="P19" i="12"/>
  <c r="Q25" i="14"/>
  <c r="V34" i="14" a="1"/>
  <c r="V34" i="14" s="1"/>
  <c r="K15" i="15"/>
  <c r="L15" i="15" s="1"/>
  <c r="Z35" i="24" a="1"/>
  <c r="Z35" i="24" s="1"/>
  <c r="P15" i="5"/>
  <c r="U34" i="4" a="1"/>
  <c r="U34" i="4" s="1"/>
  <c r="U36" i="4" s="1"/>
  <c r="K15" i="5"/>
  <c r="L15" i="5" s="1"/>
  <c r="K20" i="7"/>
  <c r="L20" i="7" s="1"/>
  <c r="Y33" i="10"/>
  <c r="D17" i="2" s="1"/>
  <c r="K25" i="13"/>
  <c r="L25" i="13" s="1"/>
  <c r="V33" i="13"/>
  <c r="V36" i="13" s="1"/>
  <c r="X34" i="14" a="1"/>
  <c r="X34" i="14" s="1"/>
  <c r="K19" i="14"/>
  <c r="L19" i="14" s="1"/>
  <c r="T34" i="14" a="1"/>
  <c r="T34" i="14" s="1"/>
  <c r="V33" i="14"/>
  <c r="T35" i="15" a="1"/>
  <c r="T35" i="15" s="1"/>
  <c r="T34" i="24" a="1"/>
  <c r="T34" i="24" s="1"/>
  <c r="V33" i="12"/>
  <c r="B46" i="20"/>
  <c r="V33" i="3"/>
  <c r="Q15" i="4"/>
  <c r="Q28" i="4"/>
  <c r="T35" i="5" a="1"/>
  <c r="T35" i="5" s="1"/>
  <c r="U33" i="7"/>
  <c r="V33" i="8"/>
  <c r="V33" i="9"/>
  <c r="Q14" i="11"/>
  <c r="Q29" i="11"/>
  <c r="Q28" i="15"/>
  <c r="T33" i="5"/>
  <c r="Z33" i="6"/>
  <c r="E13" i="2" s="1"/>
  <c r="X35" i="7"/>
  <c r="X33" i="7"/>
  <c r="C14" i="2" s="1"/>
  <c r="X33" i="10"/>
  <c r="C17" i="2" s="1"/>
  <c r="X33" i="11"/>
  <c r="Z33" i="12"/>
  <c r="E19" i="2" s="1"/>
  <c r="X33" i="14"/>
  <c r="Y33" i="4"/>
  <c r="D11" i="2" s="1"/>
  <c r="Z33" i="10"/>
  <c r="E17" i="2" s="1"/>
  <c r="Y33" i="6"/>
  <c r="D13" i="2" s="1"/>
  <c r="Z33" i="24"/>
  <c r="X34" i="24"/>
  <c r="R13" i="24"/>
  <c r="K13" i="24" s="1"/>
  <c r="L13" i="24" s="1"/>
  <c r="X33" i="24"/>
  <c r="X35" i="24"/>
  <c r="Q18" i="4"/>
  <c r="K20" i="6"/>
  <c r="L20" i="6" s="1"/>
  <c r="P14" i="10"/>
  <c r="P23" i="10"/>
  <c r="P29" i="10"/>
  <c r="K19" i="15"/>
  <c r="L19" i="15" s="1"/>
  <c r="P14" i="24"/>
  <c r="K24" i="24"/>
  <c r="L24" i="24" s="1"/>
  <c r="Q25" i="4"/>
  <c r="K19" i="5"/>
  <c r="L19" i="5" s="1"/>
  <c r="K30" i="5"/>
  <c r="L30" i="5" s="1"/>
  <c r="Q14" i="10"/>
  <c r="K23" i="10"/>
  <c r="L23" i="10" s="1"/>
  <c r="Q29" i="10"/>
  <c r="P30" i="12"/>
  <c r="P20" i="13"/>
  <c r="P24" i="13"/>
  <c r="K20" i="10"/>
  <c r="L20" i="10" s="1"/>
  <c r="K15" i="4"/>
  <c r="L15" i="4" s="1"/>
  <c r="K19" i="8"/>
  <c r="L19" i="8" s="1"/>
  <c r="P20" i="10"/>
  <c r="K28" i="8"/>
  <c r="L28" i="8" s="1"/>
  <c r="P24" i="10"/>
  <c r="K20" i="15"/>
  <c r="L20" i="15" s="1"/>
  <c r="K24" i="15"/>
  <c r="L24" i="15" s="1"/>
  <c r="P25" i="24"/>
  <c r="Q30" i="4"/>
  <c r="Q18" i="5"/>
  <c r="K30" i="6"/>
  <c r="L30" i="6" s="1"/>
  <c r="K24" i="8"/>
  <c r="L24" i="8" s="1"/>
  <c r="K23" i="9"/>
  <c r="L23" i="9" s="1"/>
  <c r="P15" i="10"/>
  <c r="K24" i="10"/>
  <c r="L24" i="10" s="1"/>
  <c r="P30" i="10"/>
  <c r="K19" i="11"/>
  <c r="L19" i="11" s="1"/>
  <c r="P20" i="12"/>
  <c r="P28" i="12"/>
  <c r="P13" i="15"/>
  <c r="Q18" i="10"/>
  <c r="K20" i="24"/>
  <c r="L20" i="24" s="1"/>
  <c r="Q13" i="4"/>
  <c r="K19" i="4"/>
  <c r="L19" i="4" s="1"/>
  <c r="Q23" i="4"/>
  <c r="K24" i="7"/>
  <c r="L24" i="7" s="1"/>
  <c r="K30" i="4"/>
  <c r="L30" i="4" s="1"/>
  <c r="K18" i="5"/>
  <c r="K25" i="5"/>
  <c r="L25" i="5" s="1"/>
  <c r="K29" i="5"/>
  <c r="L29" i="5" s="1"/>
  <c r="K14" i="6"/>
  <c r="L14" i="6" s="1"/>
  <c r="K18" i="7"/>
  <c r="L18" i="7" s="1"/>
  <c r="K28" i="7"/>
  <c r="L28" i="7" s="1"/>
  <c r="K20" i="8"/>
  <c r="L20" i="8" s="1"/>
  <c r="K15" i="9"/>
  <c r="L15" i="9" s="1"/>
  <c r="K19" i="9"/>
  <c r="L19" i="9" s="1"/>
  <c r="K30" i="10"/>
  <c r="L30" i="10" s="1"/>
  <c r="P13" i="12"/>
  <c r="P24" i="12"/>
  <c r="K29" i="13"/>
  <c r="L29" i="13" s="1"/>
  <c r="Q14" i="14"/>
  <c r="Q13" i="15"/>
  <c r="Q13" i="24"/>
  <c r="K18" i="10"/>
  <c r="L18" i="10" s="1"/>
  <c r="P18" i="24"/>
  <c r="K29" i="4"/>
  <c r="L29" i="4" s="1"/>
  <c r="P18" i="10"/>
  <c r="Q19" i="4"/>
  <c r="Q20" i="4"/>
  <c r="P13" i="10"/>
  <c r="P28" i="10"/>
  <c r="P29" i="24"/>
  <c r="P14" i="4"/>
  <c r="K20" i="4"/>
  <c r="L20" i="4" s="1"/>
  <c r="K19" i="6"/>
  <c r="L19" i="6" s="1"/>
  <c r="K15" i="10"/>
  <c r="L15" i="10" s="1"/>
  <c r="P19" i="10"/>
  <c r="P20" i="11"/>
  <c r="P24" i="11"/>
  <c r="K18" i="14"/>
  <c r="K25" i="14"/>
  <c r="L25" i="14" s="1"/>
  <c r="K15" i="6"/>
  <c r="L15" i="6" s="1"/>
  <c r="K25" i="7"/>
  <c r="L25" i="7" s="1"/>
  <c r="K19" i="10"/>
  <c r="L19" i="10" s="1"/>
  <c r="Q25" i="10"/>
  <c r="P13" i="11"/>
  <c r="Q20" i="11"/>
  <c r="Q24" i="11"/>
  <c r="P28" i="11"/>
  <c r="K19" i="13"/>
  <c r="L19" i="13" s="1"/>
  <c r="K30" i="13"/>
  <c r="L30" i="13" s="1"/>
  <c r="K29" i="14"/>
  <c r="L29" i="14" s="1"/>
  <c r="Q20" i="24"/>
  <c r="K14" i="10"/>
  <c r="L14" i="10" s="1"/>
  <c r="K29" i="10"/>
  <c r="L29" i="10" s="1"/>
  <c r="K24" i="4"/>
  <c r="L24" i="4" s="1"/>
  <c r="K14" i="4"/>
  <c r="L14" i="4" s="1"/>
  <c r="P18" i="4"/>
  <c r="P19" i="5"/>
  <c r="P30" i="5"/>
  <c r="K24" i="6"/>
  <c r="L24" i="6" s="1"/>
  <c r="K13" i="7"/>
  <c r="L13" i="7" s="1"/>
  <c r="K30" i="8"/>
  <c r="L30" i="8" s="1"/>
  <c r="K25" i="10"/>
  <c r="L25" i="10" s="1"/>
  <c r="Q13" i="11"/>
  <c r="K20" i="11"/>
  <c r="L20" i="11" s="1"/>
  <c r="K24" i="11"/>
  <c r="L24" i="11" s="1"/>
  <c r="Q28" i="11"/>
  <c r="K15" i="13"/>
  <c r="L15" i="13" s="1"/>
  <c r="K30" i="15"/>
  <c r="L30" i="15" s="1"/>
  <c r="K18" i="3"/>
  <c r="L18" i="3" s="1"/>
  <c r="K14" i="24"/>
  <c r="L14" i="24" s="1"/>
  <c r="K30" i="3"/>
  <c r="L30" i="3" s="1"/>
  <c r="K30" i="24"/>
  <c r="L30" i="24" s="1"/>
  <c r="K25" i="24"/>
  <c r="L25" i="24" s="1"/>
  <c r="K19" i="24"/>
  <c r="L19" i="24" s="1"/>
  <c r="K20" i="3"/>
  <c r="L20" i="3" s="1"/>
  <c r="K18" i="24"/>
  <c r="L18" i="24" s="1"/>
  <c r="K28" i="24"/>
  <c r="L28" i="24" s="1"/>
  <c r="K15" i="24"/>
  <c r="L15" i="24" s="1"/>
  <c r="K15" i="3"/>
  <c r="L15" i="3" s="1"/>
  <c r="K19" i="3"/>
  <c r="L19" i="3" s="1"/>
  <c r="K25" i="3"/>
  <c r="L25" i="3" s="1"/>
  <c r="K29" i="3"/>
  <c r="L29" i="3" s="1"/>
  <c r="K29" i="24"/>
  <c r="L29" i="24" s="1"/>
  <c r="F10" i="20"/>
  <c r="Y33" i="24"/>
  <c r="D10" i="2" s="1"/>
  <c r="Q14" i="24"/>
  <c r="Q18" i="24"/>
  <c r="Q25" i="24"/>
  <c r="Q29" i="24"/>
  <c r="P13" i="24"/>
  <c r="P20" i="24"/>
  <c r="P24" i="24"/>
  <c r="P28" i="24"/>
  <c r="Y35" i="24" a="1"/>
  <c r="Y35" i="24" s="1"/>
  <c r="Y34" i="24" a="1"/>
  <c r="Y34" i="24" s="1"/>
  <c r="Q24" i="24"/>
  <c r="Q28" i="24"/>
  <c r="P15" i="24"/>
  <c r="P19" i="24"/>
  <c r="P23" i="24"/>
  <c r="U34" i="24" a="1"/>
  <c r="U34" i="24" s="1"/>
  <c r="U36" i="24" s="1"/>
  <c r="T35" i="24" a="1"/>
  <c r="T35" i="24" s="1"/>
  <c r="Q15" i="24"/>
  <c r="Q19" i="24"/>
  <c r="Q23" i="24"/>
  <c r="R23" i="24"/>
  <c r="K23" i="24" s="1"/>
  <c r="L23" i="24" s="1"/>
  <c r="H9" i="9"/>
  <c r="H9" i="24"/>
  <c r="B47" i="20"/>
  <c r="H9" i="13"/>
  <c r="H9" i="6"/>
  <c r="C35" i="21"/>
  <c r="B52" i="20" s="1"/>
  <c r="A2" i="17"/>
  <c r="B7" i="2"/>
  <c r="B42" i="1"/>
  <c r="B37" i="1"/>
  <c r="B18" i="1"/>
  <c r="Z33" i="5"/>
  <c r="X34" i="7" a="1"/>
  <c r="X34" i="7" s="1"/>
  <c r="Y33" i="7"/>
  <c r="Z33" i="3"/>
  <c r="Y34" i="6" a="1"/>
  <c r="Y34" i="6" s="1"/>
  <c r="Y34" i="7" a="1"/>
  <c r="Y34" i="7" s="1"/>
  <c r="Z33" i="7"/>
  <c r="C21" i="2"/>
  <c r="G26" i="23"/>
  <c r="Y21" i="5"/>
  <c r="Y31" i="5"/>
  <c r="R28" i="5"/>
  <c r="K28" i="5" s="1"/>
  <c r="L28" i="5" s="1"/>
  <c r="X33" i="5"/>
  <c r="V33" i="4"/>
  <c r="B34" i="20"/>
  <c r="B44" i="21"/>
  <c r="Z33" i="4"/>
  <c r="X21" i="6"/>
  <c r="X34" i="6" s="1" a="1"/>
  <c r="H9" i="14"/>
  <c r="H9" i="10"/>
  <c r="H9" i="15"/>
  <c r="H9" i="11"/>
  <c r="H9" i="12"/>
  <c r="H9" i="8"/>
  <c r="H9" i="7"/>
  <c r="H9" i="3"/>
  <c r="H9" i="4"/>
  <c r="H9" i="5"/>
  <c r="R25" i="4"/>
  <c r="K25" i="4" s="1"/>
  <c r="L25" i="4" s="1"/>
  <c r="X35" i="5" a="1"/>
  <c r="X35" i="5" s="1"/>
  <c r="Y35" i="6" a="1"/>
  <c r="Y35" i="6" s="1"/>
  <c r="Y16" i="5"/>
  <c r="R13" i="5"/>
  <c r="K13" i="5" s="1"/>
  <c r="L13" i="5" s="1"/>
  <c r="X26" i="6"/>
  <c r="R23" i="6"/>
  <c r="K23" i="6" s="1"/>
  <c r="T35" i="9" a="1"/>
  <c r="T35" i="9" s="1"/>
  <c r="T33" i="9"/>
  <c r="T34" i="9" a="1"/>
  <c r="T34" i="9" s="1"/>
  <c r="B15" i="20"/>
  <c r="V35" i="4" a="1"/>
  <c r="V35" i="4" s="1"/>
  <c r="V34" i="4" a="1"/>
  <c r="V34" i="4" s="1"/>
  <c r="X33" i="3"/>
  <c r="Z34" i="5" a="1"/>
  <c r="Z34" i="5" s="1"/>
  <c r="Y26" i="5"/>
  <c r="Q28" i="12"/>
  <c r="Q24" i="12"/>
  <c r="Q20" i="12"/>
  <c r="Q13" i="12"/>
  <c r="Q29" i="12"/>
  <c r="Q25" i="12"/>
  <c r="Q18" i="12"/>
  <c r="Q14" i="12"/>
  <c r="Q30" i="12"/>
  <c r="Q23" i="12"/>
  <c r="Q19" i="12"/>
  <c r="Q15" i="12"/>
  <c r="B44" i="22"/>
  <c r="C18" i="2"/>
  <c r="P18" i="3"/>
  <c r="P25" i="3"/>
  <c r="P29" i="3"/>
  <c r="Q15" i="6"/>
  <c r="Q19" i="6"/>
  <c r="Q23" i="6"/>
  <c r="Q30" i="6"/>
  <c r="T35" i="6" a="1"/>
  <c r="T35" i="6" s="1"/>
  <c r="T36" i="6" s="1"/>
  <c r="P14" i="7"/>
  <c r="P18" i="7"/>
  <c r="P25" i="7"/>
  <c r="P29" i="7"/>
  <c r="P15" i="8"/>
  <c r="Y21" i="8"/>
  <c r="R18" i="8"/>
  <c r="K18" i="8" s="1"/>
  <c r="L18" i="8" s="1"/>
  <c r="P24" i="8"/>
  <c r="X26" i="9"/>
  <c r="Q30" i="9"/>
  <c r="V34" i="10" a="1"/>
  <c r="V34" i="10" s="1"/>
  <c r="R30" i="11"/>
  <c r="K30" i="11" s="1"/>
  <c r="L30" i="11" s="1"/>
  <c r="K14" i="12"/>
  <c r="L14" i="12" s="1"/>
  <c r="R24" i="12"/>
  <c r="K24" i="12" s="1"/>
  <c r="L24" i="12" s="1"/>
  <c r="X26" i="12"/>
  <c r="R14" i="15"/>
  <c r="K14" i="15" s="1"/>
  <c r="L14" i="15" s="1"/>
  <c r="Q14" i="3"/>
  <c r="Q18" i="3"/>
  <c r="Q25" i="3"/>
  <c r="Q29" i="3"/>
  <c r="X34" i="3" a="1"/>
  <c r="X34" i="3" s="1"/>
  <c r="V35" i="3" a="1"/>
  <c r="V35" i="3" s="1"/>
  <c r="P13" i="4"/>
  <c r="P20" i="4"/>
  <c r="P24" i="4"/>
  <c r="P28" i="4"/>
  <c r="T34" i="5" a="1"/>
  <c r="T34" i="5" s="1"/>
  <c r="T36" i="5" s="1"/>
  <c r="Z35" i="5" a="1"/>
  <c r="Z35" i="5" s="1"/>
  <c r="Q14" i="7"/>
  <c r="Q18" i="7"/>
  <c r="Q25" i="7"/>
  <c r="Q29" i="7"/>
  <c r="P13" i="8"/>
  <c r="P28" i="8"/>
  <c r="Q15" i="9"/>
  <c r="X21" i="9"/>
  <c r="R24" i="9"/>
  <c r="K24" i="9" s="1"/>
  <c r="Z26" i="11"/>
  <c r="X31" i="13"/>
  <c r="Y16" i="15"/>
  <c r="Y34" i="15" s="1" a="1"/>
  <c r="Y34" i="15" s="1"/>
  <c r="Y21" i="3"/>
  <c r="Y33" i="3" s="1"/>
  <c r="X35" i="3" a="1"/>
  <c r="X35" i="3" s="1"/>
  <c r="R13" i="4"/>
  <c r="K13" i="4" s="1"/>
  <c r="L13" i="4" s="1"/>
  <c r="X16" i="4"/>
  <c r="X34" i="4" s="1" a="1"/>
  <c r="X34" i="4" s="1"/>
  <c r="R28" i="4"/>
  <c r="K28" i="4" s="1"/>
  <c r="L28" i="4" s="1"/>
  <c r="Q15" i="5"/>
  <c r="Q19" i="5"/>
  <c r="Q23" i="5"/>
  <c r="Q30" i="5"/>
  <c r="U34" i="5" a="1"/>
  <c r="U34" i="5" s="1"/>
  <c r="P14" i="6"/>
  <c r="P18" i="6"/>
  <c r="P25" i="6"/>
  <c r="P29" i="6"/>
  <c r="T35" i="7" a="1"/>
  <c r="T35" i="7" s="1"/>
  <c r="T33" i="7"/>
  <c r="T34" i="7" a="1"/>
  <c r="T34" i="7" s="1"/>
  <c r="K13" i="8"/>
  <c r="L13" i="8" s="1"/>
  <c r="Y26" i="8"/>
  <c r="T33" i="8"/>
  <c r="Z21" i="9"/>
  <c r="X31" i="9"/>
  <c r="R28" i="9"/>
  <c r="K28" i="9" s="1"/>
  <c r="L28" i="9" s="1"/>
  <c r="V35" i="10" a="1"/>
  <c r="V35" i="10" s="1"/>
  <c r="U35" i="11" a="1"/>
  <c r="U35" i="11" s="1"/>
  <c r="U34" i="11" a="1"/>
  <c r="U34" i="11" s="1"/>
  <c r="K29" i="12"/>
  <c r="L29" i="12" s="1"/>
  <c r="T34" i="12" a="1"/>
  <c r="T34" i="12" s="1"/>
  <c r="Z33" i="13"/>
  <c r="Z16" i="14"/>
  <c r="P13" i="3"/>
  <c r="P20" i="3"/>
  <c r="P24" i="3"/>
  <c r="P28" i="3"/>
  <c r="T34" i="4" a="1"/>
  <c r="T34" i="4" s="1"/>
  <c r="T36" i="4" s="1"/>
  <c r="Z35" i="4" a="1"/>
  <c r="Z35" i="4" s="1"/>
  <c r="R23" i="5"/>
  <c r="K23" i="5" s="1"/>
  <c r="Q14" i="6"/>
  <c r="Q18" i="6"/>
  <c r="Q25" i="6"/>
  <c r="Q29" i="6"/>
  <c r="P13" i="7"/>
  <c r="U35" i="7" a="1"/>
  <c r="U35" i="7" s="1"/>
  <c r="P20" i="7"/>
  <c r="P24" i="7"/>
  <c r="P28" i="7"/>
  <c r="U34" i="7" a="1"/>
  <c r="U34" i="7" s="1"/>
  <c r="U36" i="7" s="1"/>
  <c r="Y35" i="7" a="1"/>
  <c r="Y35" i="7" s="1"/>
  <c r="T35" i="8" a="1"/>
  <c r="T35" i="8" s="1"/>
  <c r="U33" i="8"/>
  <c r="X16" i="9"/>
  <c r="R13" i="9"/>
  <c r="K13" i="9" s="1"/>
  <c r="L13" i="9" s="1"/>
  <c r="X34" i="11" a="1"/>
  <c r="X34" i="11" s="1"/>
  <c r="V35" i="11" a="1"/>
  <c r="V35" i="11" s="1"/>
  <c r="V34" i="11" a="1"/>
  <c r="V34" i="11" s="1"/>
  <c r="U33" i="11"/>
  <c r="K25" i="12"/>
  <c r="L25" i="12" s="1"/>
  <c r="Y33" i="13"/>
  <c r="T36" i="14"/>
  <c r="Z26" i="15"/>
  <c r="Q13" i="3"/>
  <c r="Q20" i="3"/>
  <c r="Q24" i="3"/>
  <c r="Q28" i="3"/>
  <c r="Z34" i="3" a="1"/>
  <c r="Z34" i="3" s="1"/>
  <c r="P15" i="4"/>
  <c r="P19" i="4"/>
  <c r="P23" i="4"/>
  <c r="P30" i="4"/>
  <c r="V34" i="5" a="1"/>
  <c r="V34" i="5" s="1"/>
  <c r="R18" i="6"/>
  <c r="K18" i="6" s="1"/>
  <c r="Q13" i="7"/>
  <c r="Q20" i="7"/>
  <c r="Q24" i="7"/>
  <c r="Q28" i="7"/>
  <c r="V33" i="7"/>
  <c r="V36" i="7" s="1"/>
  <c r="U35" i="8" a="1"/>
  <c r="U35" i="8" s="1"/>
  <c r="U34" i="8" a="1"/>
  <c r="U34" i="8" s="1"/>
  <c r="Y35" i="9" a="1"/>
  <c r="Y35" i="9" s="1"/>
  <c r="Q19" i="9"/>
  <c r="V33" i="11"/>
  <c r="X16" i="13"/>
  <c r="X34" i="13" s="1" a="1"/>
  <c r="X34" i="13" s="1"/>
  <c r="T35" i="13" a="1"/>
  <c r="T35" i="13" s="1"/>
  <c r="R23" i="13"/>
  <c r="K23" i="13" s="1"/>
  <c r="T33" i="13"/>
  <c r="T36" i="13" s="1"/>
  <c r="Z21" i="14"/>
  <c r="U33" i="15"/>
  <c r="R13" i="3"/>
  <c r="K13" i="3" s="1"/>
  <c r="L13" i="3" s="1"/>
  <c r="R24" i="3"/>
  <c r="K24" i="3" s="1"/>
  <c r="L24" i="3" s="1"/>
  <c r="R28" i="3"/>
  <c r="K28" i="3" s="1"/>
  <c r="L28" i="3" s="1"/>
  <c r="P14" i="5"/>
  <c r="P18" i="5"/>
  <c r="P25" i="5"/>
  <c r="P29" i="5"/>
  <c r="K15" i="7"/>
  <c r="L15" i="7" s="1"/>
  <c r="K19" i="7"/>
  <c r="L19" i="7" s="1"/>
  <c r="K23" i="7"/>
  <c r="L23" i="7" s="1"/>
  <c r="K30" i="7"/>
  <c r="Z34" i="8" a="1"/>
  <c r="Z34" i="8" s="1"/>
  <c r="K25" i="8"/>
  <c r="L25" i="8" s="1"/>
  <c r="R29" i="8"/>
  <c r="K29" i="8" s="1"/>
  <c r="L29" i="8" s="1"/>
  <c r="Z16" i="9"/>
  <c r="Z35" i="9" s="1" a="1"/>
  <c r="K29" i="9"/>
  <c r="L29" i="9" s="1"/>
  <c r="Z16" i="11"/>
  <c r="K15" i="12"/>
  <c r="L15" i="12" s="1"/>
  <c r="T36" i="12"/>
  <c r="V33" i="15"/>
  <c r="T34" i="3" a="1"/>
  <c r="T34" i="3" s="1"/>
  <c r="T36" i="3" s="1"/>
  <c r="R23" i="4"/>
  <c r="K23" i="4" s="1"/>
  <c r="L23" i="4" s="1"/>
  <c r="Q25" i="5"/>
  <c r="Q29" i="5"/>
  <c r="X34" i="5" a="1"/>
  <c r="X34" i="5" s="1"/>
  <c r="P13" i="6"/>
  <c r="P20" i="6"/>
  <c r="P24" i="6"/>
  <c r="P28" i="6"/>
  <c r="P29" i="8"/>
  <c r="P25" i="8"/>
  <c r="P18" i="8"/>
  <c r="P14" i="8"/>
  <c r="K14" i="9"/>
  <c r="L14" i="9" s="1"/>
  <c r="Z31" i="11"/>
  <c r="Z35" i="13" a="1"/>
  <c r="Z35" i="13" s="1"/>
  <c r="U35" i="15" a="1"/>
  <c r="U35" i="15" s="1"/>
  <c r="U34" i="15" a="1"/>
  <c r="U34" i="15" s="1"/>
  <c r="P15" i="3"/>
  <c r="P19" i="3"/>
  <c r="P23" i="3"/>
  <c r="Q13" i="6"/>
  <c r="Q20" i="6"/>
  <c r="Q24" i="6"/>
  <c r="Z34" i="6" a="1"/>
  <c r="Z34" i="6" s="1"/>
  <c r="P15" i="7"/>
  <c r="P19" i="7"/>
  <c r="P23" i="7"/>
  <c r="Q28" i="8"/>
  <c r="Q24" i="8"/>
  <c r="Q20" i="8"/>
  <c r="Q29" i="8"/>
  <c r="Q25" i="8"/>
  <c r="Q18" i="8"/>
  <c r="Q14" i="8"/>
  <c r="Q30" i="8"/>
  <c r="Q23" i="8"/>
  <c r="Q19" i="8"/>
  <c r="Q15" i="8"/>
  <c r="K14" i="8"/>
  <c r="L14" i="8" s="1"/>
  <c r="Y16" i="8"/>
  <c r="P20" i="8"/>
  <c r="P23" i="8"/>
  <c r="Z33" i="8"/>
  <c r="Y33" i="9"/>
  <c r="X35" i="11" a="1"/>
  <c r="X35" i="11" s="1"/>
  <c r="R25" i="11"/>
  <c r="K25" i="11" s="1"/>
  <c r="L25" i="11" s="1"/>
  <c r="X16" i="12"/>
  <c r="R13" i="12"/>
  <c r="K13" i="12" s="1"/>
  <c r="L13" i="12" s="1"/>
  <c r="U35" i="12" a="1"/>
  <c r="U35" i="12" s="1"/>
  <c r="K19" i="12"/>
  <c r="L19" i="12" s="1"/>
  <c r="Z26" i="14"/>
  <c r="R23" i="14"/>
  <c r="K23" i="14" s="1"/>
  <c r="V35" i="15" a="1"/>
  <c r="V35" i="15" s="1"/>
  <c r="V34" i="15" a="1"/>
  <c r="V34" i="15" s="1"/>
  <c r="F45" i="23"/>
  <c r="Q15" i="3"/>
  <c r="Q19" i="3"/>
  <c r="Q23" i="3"/>
  <c r="U34" i="3" a="1"/>
  <c r="U34" i="3" s="1"/>
  <c r="U36" i="3" s="1"/>
  <c r="P25" i="4"/>
  <c r="R13" i="6"/>
  <c r="K13" i="6" s="1"/>
  <c r="L13" i="6" s="1"/>
  <c r="R28" i="6"/>
  <c r="K28" i="6" s="1"/>
  <c r="Z35" i="7" a="1"/>
  <c r="Z35" i="7" s="1"/>
  <c r="Q15" i="7"/>
  <c r="Q19" i="7"/>
  <c r="Q23" i="7"/>
  <c r="X26" i="8"/>
  <c r="Y16" i="11"/>
  <c r="Y35" i="11" s="1" a="1"/>
  <c r="Y35" i="11" s="1"/>
  <c r="R29" i="11"/>
  <c r="K29" i="11" s="1"/>
  <c r="L29" i="11" s="1"/>
  <c r="Y35" i="12" a="1"/>
  <c r="Y34" i="12" a="1"/>
  <c r="K30" i="12"/>
  <c r="L30" i="12" s="1"/>
  <c r="Z31" i="15"/>
  <c r="R23" i="3"/>
  <c r="K23" i="3" s="1"/>
  <c r="L23" i="3" s="1"/>
  <c r="P13" i="5"/>
  <c r="P20" i="5"/>
  <c r="P24" i="5"/>
  <c r="Z35" i="6" a="1"/>
  <c r="Z35" i="6" s="1"/>
  <c r="Z34" i="7" a="1"/>
  <c r="Z34" i="7" s="1"/>
  <c r="K15" i="8"/>
  <c r="L15" i="8" s="1"/>
  <c r="Q28" i="9"/>
  <c r="Q24" i="9"/>
  <c r="Q20" i="9"/>
  <c r="Q13" i="9"/>
  <c r="Q29" i="9"/>
  <c r="Q25" i="9"/>
  <c r="Q18" i="9"/>
  <c r="Q14" i="9"/>
  <c r="K20" i="9"/>
  <c r="L20" i="9" s="1"/>
  <c r="V36" i="10"/>
  <c r="Y16" i="12"/>
  <c r="Y33" i="12" s="1"/>
  <c r="R20" i="12"/>
  <c r="K20" i="12" s="1"/>
  <c r="L20" i="12" s="1"/>
  <c r="X21" i="12"/>
  <c r="R25" i="15"/>
  <c r="K25" i="15" s="1"/>
  <c r="L25" i="15" s="1"/>
  <c r="R29" i="15"/>
  <c r="K29" i="15" s="1"/>
  <c r="L29" i="15" s="1"/>
  <c r="R18" i="4"/>
  <c r="K18" i="4" s="1"/>
  <c r="L18" i="4" s="1"/>
  <c r="Q13" i="5"/>
  <c r="Q20" i="5"/>
  <c r="Q24" i="5"/>
  <c r="P15" i="6"/>
  <c r="P19" i="6"/>
  <c r="P23" i="6"/>
  <c r="X21" i="8"/>
  <c r="X33" i="8" s="1"/>
  <c r="P30" i="8"/>
  <c r="R15" i="11"/>
  <c r="K15" i="11" s="1"/>
  <c r="L15" i="11" s="1"/>
  <c r="X31" i="12"/>
  <c r="R28" i="12"/>
  <c r="K28" i="12" s="1"/>
  <c r="L28" i="12" s="1"/>
  <c r="U33" i="12"/>
  <c r="Y35" i="13" a="1"/>
  <c r="Y35" i="13" s="1"/>
  <c r="Z16" i="15"/>
  <c r="Z34" i="15" s="1" a="1"/>
  <c r="P14" i="9"/>
  <c r="P18" i="9"/>
  <c r="P25" i="9"/>
  <c r="P29" i="9"/>
  <c r="Y34" i="10" a="1"/>
  <c r="Y34" i="10" s="1"/>
  <c r="X35" i="10" a="1"/>
  <c r="X35" i="10" s="1"/>
  <c r="R13" i="11"/>
  <c r="K13" i="11" s="1"/>
  <c r="L13" i="11" s="1"/>
  <c r="R28" i="11"/>
  <c r="K28" i="11" s="1"/>
  <c r="L28" i="11" s="1"/>
  <c r="U34" i="12" a="1"/>
  <c r="U34" i="12" s="1"/>
  <c r="P14" i="13"/>
  <c r="P18" i="13"/>
  <c r="P25" i="13"/>
  <c r="P29" i="13"/>
  <c r="Y34" i="14" a="1"/>
  <c r="Y34" i="14" s="1"/>
  <c r="X35" i="14" a="1"/>
  <c r="X35" i="14" s="1"/>
  <c r="R13" i="15"/>
  <c r="K13" i="15" s="1"/>
  <c r="L13" i="15" s="1"/>
  <c r="X16" i="15"/>
  <c r="X34" i="15" s="1" a="1"/>
  <c r="X34" i="15" s="1"/>
  <c r="R28" i="15"/>
  <c r="K28" i="15" s="1"/>
  <c r="R23" i="8"/>
  <c r="K23" i="8" s="1"/>
  <c r="L23" i="8" s="1"/>
  <c r="T34" i="11" a="1"/>
  <c r="T34" i="11" s="1"/>
  <c r="R23" i="12"/>
  <c r="K23" i="12" s="1"/>
  <c r="L23" i="12" s="1"/>
  <c r="Q14" i="13"/>
  <c r="Q18" i="13"/>
  <c r="Q25" i="13"/>
  <c r="Q29" i="13"/>
  <c r="P13" i="14"/>
  <c r="P20" i="14"/>
  <c r="P24" i="14"/>
  <c r="P28" i="14"/>
  <c r="T34" i="15" a="1"/>
  <c r="T34" i="15" s="1"/>
  <c r="T36" i="15" s="1"/>
  <c r="V34" i="8" a="1"/>
  <c r="V34" i="8" s="1"/>
  <c r="V36" i="8" s="1"/>
  <c r="R18" i="9"/>
  <c r="K18" i="9" s="1"/>
  <c r="L18" i="9" s="1"/>
  <c r="Q13" i="10"/>
  <c r="Q20" i="10"/>
  <c r="Q24" i="10"/>
  <c r="Q28" i="10"/>
  <c r="Z34" i="10" a="1"/>
  <c r="Z34" i="10" s="1"/>
  <c r="P15" i="11"/>
  <c r="P19" i="11"/>
  <c r="P23" i="11"/>
  <c r="P30" i="11"/>
  <c r="V34" i="12" a="1"/>
  <c r="V34" i="12" s="1"/>
  <c r="R18" i="13"/>
  <c r="K18" i="13" s="1"/>
  <c r="L18" i="13" s="1"/>
  <c r="Q13" i="14"/>
  <c r="Q20" i="14"/>
  <c r="Q24" i="14"/>
  <c r="Q28" i="14"/>
  <c r="P15" i="15"/>
  <c r="P19" i="15"/>
  <c r="P23" i="15"/>
  <c r="P30" i="15"/>
  <c r="Y34" i="9" a="1"/>
  <c r="Y34" i="9" s="1"/>
  <c r="R13" i="10"/>
  <c r="K13" i="10" s="1"/>
  <c r="L13" i="10" s="1"/>
  <c r="R28" i="10"/>
  <c r="K28" i="10" s="1"/>
  <c r="L28" i="10" s="1"/>
  <c r="Q15" i="11"/>
  <c r="Q19" i="11"/>
  <c r="Q23" i="11"/>
  <c r="P14" i="12"/>
  <c r="P18" i="12"/>
  <c r="P25" i="12"/>
  <c r="Y34" i="13" a="1"/>
  <c r="Y34" i="13" s="1"/>
  <c r="R13" i="14"/>
  <c r="K13" i="14" s="1"/>
  <c r="L13" i="14" s="1"/>
  <c r="R28" i="14"/>
  <c r="K28" i="14" s="1"/>
  <c r="Q15" i="15"/>
  <c r="Q19" i="15"/>
  <c r="Q23" i="15"/>
  <c r="Q30" i="15"/>
  <c r="P13" i="9"/>
  <c r="P20" i="9"/>
  <c r="P24" i="9"/>
  <c r="P28" i="9"/>
  <c r="T34" i="10" a="1"/>
  <c r="T34" i="10" s="1"/>
  <c r="T36" i="10" s="1"/>
  <c r="Z35" i="10" a="1"/>
  <c r="Z35" i="10" s="1"/>
  <c r="R23" i="11"/>
  <c r="K23" i="11" s="1"/>
  <c r="R23" i="15"/>
  <c r="K23" i="15" s="1"/>
  <c r="L23" i="15" s="1"/>
  <c r="R18" i="12"/>
  <c r="K18" i="12" s="1"/>
  <c r="L18" i="12" s="1"/>
  <c r="Q13" i="13"/>
  <c r="Q20" i="13"/>
  <c r="Q24" i="13"/>
  <c r="Q28" i="13"/>
  <c r="Z34" i="13" a="1"/>
  <c r="Z34" i="13" s="1"/>
  <c r="P15" i="14"/>
  <c r="P19" i="14"/>
  <c r="P23" i="14"/>
  <c r="P30" i="14"/>
  <c r="Q15" i="10"/>
  <c r="Q19" i="10"/>
  <c r="Q23" i="10"/>
  <c r="U34" i="10" a="1"/>
  <c r="U34" i="10" s="1"/>
  <c r="U36" i="10" s="1"/>
  <c r="P14" i="11"/>
  <c r="P18" i="11"/>
  <c r="P25" i="11"/>
  <c r="R13" i="13"/>
  <c r="K13" i="13" s="1"/>
  <c r="L13" i="13" s="1"/>
  <c r="R28" i="13"/>
  <c r="K28" i="13" s="1"/>
  <c r="L28" i="13" s="1"/>
  <c r="Q15" i="14"/>
  <c r="Q19" i="14"/>
  <c r="Q23" i="14"/>
  <c r="U34" i="14" a="1"/>
  <c r="U34" i="14" s="1"/>
  <c r="P14" i="15"/>
  <c r="P18" i="15"/>
  <c r="P25" i="15"/>
  <c r="Q14" i="15"/>
  <c r="Q18" i="15"/>
  <c r="Q25" i="15"/>
  <c r="G33" i="23"/>
  <c r="G45" i="23" s="1"/>
  <c r="P15" i="9"/>
  <c r="P19" i="9"/>
  <c r="P23" i="9"/>
  <c r="R14" i="11"/>
  <c r="K14" i="11" s="1"/>
  <c r="L14" i="11" s="1"/>
  <c r="R18" i="11"/>
  <c r="K18" i="11" s="1"/>
  <c r="P15" i="13"/>
  <c r="P19" i="13"/>
  <c r="P23" i="13"/>
  <c r="R18" i="15"/>
  <c r="K18" i="15" s="1"/>
  <c r="Q15" i="13"/>
  <c r="Q19" i="13"/>
  <c r="Q23" i="13"/>
  <c r="P14" i="14"/>
  <c r="P18" i="14"/>
  <c r="P25" i="14"/>
  <c r="X36" i="10" l="1"/>
  <c r="Y36" i="10"/>
  <c r="Z36" i="12"/>
  <c r="X34" i="6"/>
  <c r="Z35" i="9"/>
  <c r="X36" i="14"/>
  <c r="Y36" i="14"/>
  <c r="Z36" i="6"/>
  <c r="L21" i="7"/>
  <c r="Z35" i="15" a="1"/>
  <c r="X34" i="12" a="1"/>
  <c r="X34" i="12" s="1"/>
  <c r="U36" i="5"/>
  <c r="V36" i="14"/>
  <c r="V36" i="3"/>
  <c r="Y36" i="4"/>
  <c r="V36" i="5"/>
  <c r="Y34" i="8" a="1"/>
  <c r="Y34" i="8" s="1"/>
  <c r="U36" i="14"/>
  <c r="Y33" i="15"/>
  <c r="X33" i="4"/>
  <c r="U36" i="8"/>
  <c r="T36" i="11"/>
  <c r="L26" i="10"/>
  <c r="X35" i="6" a="1"/>
  <c r="X35" i="6" s="1"/>
  <c r="X36" i="6" s="1"/>
  <c r="V36" i="9"/>
  <c r="V36" i="12"/>
  <c r="Z35" i="11" a="1"/>
  <c r="Z35" i="11" s="1"/>
  <c r="T36" i="24"/>
  <c r="U36" i="11"/>
  <c r="Z33" i="9"/>
  <c r="Y35" i="15" a="1"/>
  <c r="Y35" i="15" s="1"/>
  <c r="Y36" i="15" s="1"/>
  <c r="X33" i="6"/>
  <c r="C13" i="2" s="1"/>
  <c r="F13" i="2" s="1"/>
  <c r="V36" i="6"/>
  <c r="Y35" i="8" a="1"/>
  <c r="Y35" i="5" a="1"/>
  <c r="Y34" i="5" a="1"/>
  <c r="X36" i="11"/>
  <c r="Z33" i="14"/>
  <c r="E21" i="2" s="1"/>
  <c r="F21" i="2" s="1"/>
  <c r="X34" i="9" a="1"/>
  <c r="X34" i="9" s="1"/>
  <c r="X36" i="7"/>
  <c r="Y35" i="5"/>
  <c r="T36" i="7"/>
  <c r="L28" i="6"/>
  <c r="L31" i="6" s="1"/>
  <c r="L23" i="14"/>
  <c r="L26" i="14" s="1"/>
  <c r="Y35" i="8"/>
  <c r="Y36" i="6"/>
  <c r="Z36" i="24"/>
  <c r="E10" i="2"/>
  <c r="L18" i="14"/>
  <c r="X33" i="12"/>
  <c r="C19" i="2" s="1"/>
  <c r="Y34" i="12"/>
  <c r="L23" i="13"/>
  <c r="L26" i="13" s="1"/>
  <c r="Y34" i="5"/>
  <c r="L18" i="15"/>
  <c r="L21" i="15" s="1"/>
  <c r="L28" i="15"/>
  <c r="L31" i="15" s="1"/>
  <c r="Y35" i="12"/>
  <c r="L18" i="6"/>
  <c r="L21" i="6" s="1"/>
  <c r="Z35" i="15"/>
  <c r="L23" i="5"/>
  <c r="L26" i="5" s="1"/>
  <c r="L30" i="7"/>
  <c r="L31" i="7" s="1"/>
  <c r="L23" i="6"/>
  <c r="L26" i="6" s="1"/>
  <c r="Z34" i="15"/>
  <c r="L28" i="14"/>
  <c r="L31" i="14" s="1"/>
  <c r="Y33" i="11"/>
  <c r="D18" i="2" s="1"/>
  <c r="L18" i="11"/>
  <c r="L21" i="11" s="1"/>
  <c r="L34" i="11" s="1" a="1"/>
  <c r="L23" i="11"/>
  <c r="L26" i="11" s="1"/>
  <c r="L18" i="5"/>
  <c r="L21" i="5" s="1"/>
  <c r="Z36" i="10"/>
  <c r="L24" i="9"/>
  <c r="L26" i="9" s="1"/>
  <c r="L31" i="24"/>
  <c r="X36" i="24"/>
  <c r="C10" i="2"/>
  <c r="L31" i="8"/>
  <c r="L21" i="24"/>
  <c r="L21" i="4"/>
  <c r="L26" i="4"/>
  <c r="L35" i="4" s="1" a="1"/>
  <c r="L26" i="7"/>
  <c r="L31" i="4"/>
  <c r="L26" i="24"/>
  <c r="L31" i="13"/>
  <c r="L21" i="13"/>
  <c r="L26" i="8"/>
  <c r="L16" i="7"/>
  <c r="L35" i="7" s="1" a="1"/>
  <c r="L21" i="8"/>
  <c r="L31" i="10"/>
  <c r="F17" i="2"/>
  <c r="L31" i="5"/>
  <c r="L21" i="10"/>
  <c r="L21" i="3"/>
  <c r="L16" i="24"/>
  <c r="L31" i="3"/>
  <c r="Y36" i="24"/>
  <c r="C15" i="2"/>
  <c r="D19" i="2"/>
  <c r="L16" i="14"/>
  <c r="L16" i="11"/>
  <c r="X35" i="15" a="1"/>
  <c r="X35" i="15" s="1"/>
  <c r="X33" i="15"/>
  <c r="X35" i="9" a="1"/>
  <c r="X35" i="9" s="1"/>
  <c r="X36" i="5"/>
  <c r="C12" i="2"/>
  <c r="C11" i="2"/>
  <c r="X35" i="13" a="1"/>
  <c r="X35" i="13" s="1"/>
  <c r="Z35" i="14" a="1"/>
  <c r="Z35" i="14" s="1"/>
  <c r="L16" i="6"/>
  <c r="Z34" i="9" a="1"/>
  <c r="Z34" i="9" s="1"/>
  <c r="V36" i="11"/>
  <c r="L16" i="9"/>
  <c r="T36" i="8"/>
  <c r="X33" i="13"/>
  <c r="Z36" i="4"/>
  <c r="E11" i="2"/>
  <c r="E16" i="2"/>
  <c r="Z34" i="14" a="1"/>
  <c r="Z34" i="14" s="1"/>
  <c r="L16" i="12"/>
  <c r="Y33" i="5"/>
  <c r="X35" i="12" a="1"/>
  <c r="X35" i="12" s="1"/>
  <c r="T36" i="9"/>
  <c r="Z33" i="11"/>
  <c r="Y36" i="13"/>
  <c r="D20" i="2"/>
  <c r="X34" i="8" a="1"/>
  <c r="X34" i="8" s="1"/>
  <c r="Z36" i="7"/>
  <c r="E14" i="2"/>
  <c r="Y33" i="8"/>
  <c r="Z36" i="13"/>
  <c r="E20" i="2"/>
  <c r="L16" i="13"/>
  <c r="Y34" i="11" a="1"/>
  <c r="Y34" i="11" s="1"/>
  <c r="L16" i="3"/>
  <c r="X35" i="8" a="1"/>
  <c r="X35" i="8" s="1"/>
  <c r="L16" i="4"/>
  <c r="X36" i="3"/>
  <c r="C9" i="2"/>
  <c r="Y36" i="7"/>
  <c r="D14" i="2"/>
  <c r="D22" i="2"/>
  <c r="U36" i="15"/>
  <c r="L16" i="5"/>
  <c r="Z34" i="11" a="1"/>
  <c r="Z34" i="11" s="1"/>
  <c r="L21" i="9"/>
  <c r="L35" i="9" s="1" a="1"/>
  <c r="V36" i="15"/>
  <c r="Y34" i="3" a="1"/>
  <c r="Y34" i="3" s="1"/>
  <c r="V36" i="4"/>
  <c r="Z36" i="5"/>
  <c r="E12" i="2"/>
  <c r="L26" i="12"/>
  <c r="Y36" i="9"/>
  <c r="D16" i="2"/>
  <c r="D9" i="2"/>
  <c r="L16" i="15"/>
  <c r="L16" i="8"/>
  <c r="L21" i="12"/>
  <c r="L35" i="10" a="1"/>
  <c r="L34" i="10" a="1"/>
  <c r="L16" i="10"/>
  <c r="L33" i="10" s="1"/>
  <c r="U36" i="12"/>
  <c r="L26" i="3"/>
  <c r="Z36" i="8"/>
  <c r="E15" i="2"/>
  <c r="L31" i="9"/>
  <c r="X35" i="4" a="1"/>
  <c r="X35" i="4" s="1"/>
  <c r="X36" i="4" s="1"/>
  <c r="K17" i="2"/>
  <c r="I17" i="2"/>
  <c r="Z36" i="3"/>
  <c r="E9" i="2"/>
  <c r="L26" i="15"/>
  <c r="L31" i="11"/>
  <c r="L31" i="12"/>
  <c r="Z33" i="15"/>
  <c r="X33" i="9"/>
  <c r="Y35" i="3" a="1"/>
  <c r="Y35" i="3" s="1"/>
  <c r="L35" i="7" l="1"/>
  <c r="Z36" i="9"/>
  <c r="X36" i="12"/>
  <c r="Y36" i="12"/>
  <c r="L34" i="3" a="1"/>
  <c r="L34" i="4" a="1"/>
  <c r="L35" i="11" a="1"/>
  <c r="L34" i="8" a="1"/>
  <c r="L34" i="9" a="1"/>
  <c r="L35" i="5" a="1"/>
  <c r="L35" i="5" s="1"/>
  <c r="L35" i="3" a="1"/>
  <c r="L35" i="3" s="1"/>
  <c r="L35" i="6" a="1"/>
  <c r="L34" i="24" a="1"/>
  <c r="L35" i="24" a="1"/>
  <c r="L35" i="24" s="1"/>
  <c r="L21" i="14"/>
  <c r="L35" i="14" s="1" a="1"/>
  <c r="L35" i="14" s="1"/>
  <c r="L34" i="7" a="1"/>
  <c r="L34" i="7" s="1"/>
  <c r="Z36" i="14"/>
  <c r="L34" i="12" a="1"/>
  <c r="L34" i="12" s="1"/>
  <c r="L11" i="5"/>
  <c r="L35" i="9"/>
  <c r="Y36" i="11"/>
  <c r="L11" i="13"/>
  <c r="L33" i="11"/>
  <c r="F25" i="20" s="1"/>
  <c r="L35" i="6"/>
  <c r="L34" i="11"/>
  <c r="L33" i="15"/>
  <c r="F32" i="1" s="1"/>
  <c r="M22" i="2" s="1"/>
  <c r="L35" i="11"/>
  <c r="Y36" i="3"/>
  <c r="L33" i="9"/>
  <c r="L34" i="4"/>
  <c r="X36" i="8"/>
  <c r="L35" i="4"/>
  <c r="F10" i="2"/>
  <c r="I10" i="2" s="1"/>
  <c r="K10" i="2"/>
  <c r="L34" i="24"/>
  <c r="L33" i="24"/>
  <c r="L11" i="24"/>
  <c r="L34" i="10"/>
  <c r="L35" i="10"/>
  <c r="L33" i="13"/>
  <c r="F30" i="1" s="1"/>
  <c r="M20" i="2" s="1"/>
  <c r="L11" i="10"/>
  <c r="L34" i="9"/>
  <c r="L33" i="8"/>
  <c r="L34" i="8"/>
  <c r="F14" i="2"/>
  <c r="I14" i="2" s="1"/>
  <c r="L11" i="12"/>
  <c r="L11" i="6"/>
  <c r="L33" i="7"/>
  <c r="L11" i="15"/>
  <c r="L33" i="12"/>
  <c r="F29" i="1" s="1"/>
  <c r="M19" i="2" s="1"/>
  <c r="L11" i="9"/>
  <c r="L11" i="4"/>
  <c r="L11" i="7"/>
  <c r="L34" i="3"/>
  <c r="F27" i="20"/>
  <c r="F27" i="1"/>
  <c r="M17" i="2" s="1"/>
  <c r="F24" i="20"/>
  <c r="Z36" i="15"/>
  <c r="E22" i="2"/>
  <c r="L35" i="13" a="1"/>
  <c r="L35" i="13" s="1"/>
  <c r="L33" i="4"/>
  <c r="F11" i="2"/>
  <c r="L33" i="6"/>
  <c r="L34" i="13" a="1"/>
  <c r="L34" i="13" s="1"/>
  <c r="X36" i="15"/>
  <c r="C22" i="2"/>
  <c r="L33" i="5"/>
  <c r="L33" i="3"/>
  <c r="K21" i="2"/>
  <c r="I21" i="2"/>
  <c r="F26" i="1"/>
  <c r="M16" i="2" s="1"/>
  <c r="F23" i="20"/>
  <c r="L35" i="8" a="1"/>
  <c r="L35" i="8" s="1"/>
  <c r="Z36" i="11"/>
  <c r="E18" i="2"/>
  <c r="F18" i="2" s="1"/>
  <c r="L35" i="12" a="1"/>
  <c r="L35" i="12" s="1"/>
  <c r="F19" i="2"/>
  <c r="L11" i="8"/>
  <c r="L34" i="5" a="1"/>
  <c r="L34" i="5" s="1"/>
  <c r="Y36" i="8"/>
  <c r="D15" i="2"/>
  <c r="F9" i="2"/>
  <c r="X36" i="13"/>
  <c r="C20" i="2"/>
  <c r="F20" i="2" s="1"/>
  <c r="L11" i="3"/>
  <c r="L34" i="15" a="1"/>
  <c r="L34" i="15" s="1"/>
  <c r="L11" i="11"/>
  <c r="L35" i="15" a="1"/>
  <c r="L35" i="15" s="1"/>
  <c r="Y36" i="5"/>
  <c r="D12" i="2"/>
  <c r="F12" i="2" s="1"/>
  <c r="L34" i="6" a="1"/>
  <c r="L34" i="6" s="1"/>
  <c r="X36" i="9"/>
  <c r="C16" i="2"/>
  <c r="F16" i="2" s="1"/>
  <c r="F28" i="1"/>
  <c r="M18" i="2" s="1"/>
  <c r="K13" i="2"/>
  <c r="I13" i="2"/>
  <c r="L33" i="14" l="1"/>
  <c r="F31" i="1" s="1"/>
  <c r="M21" i="2" s="1"/>
  <c r="U21" i="2" s="1"/>
  <c r="AB21" i="2" s="1"/>
  <c r="L36" i="7"/>
  <c r="L36" i="24"/>
  <c r="G20" i="1" s="1"/>
  <c r="L36" i="10"/>
  <c r="F28" i="20"/>
  <c r="F29" i="20"/>
  <c r="L11" i="14"/>
  <c r="L34" i="14" a="1"/>
  <c r="L34" i="14" s="1"/>
  <c r="L36" i="14" s="1"/>
  <c r="G31" i="1" s="1"/>
  <c r="L36" i="8"/>
  <c r="G22" i="20" s="1"/>
  <c r="K14" i="2"/>
  <c r="F20" i="1"/>
  <c r="M10" i="2" s="1"/>
  <c r="U10" i="2" s="1"/>
  <c r="AB10" i="2" s="1"/>
  <c r="F17" i="20"/>
  <c r="L36" i="9"/>
  <c r="G26" i="1" s="1"/>
  <c r="L36" i="11"/>
  <c r="L36" i="15"/>
  <c r="G29" i="20" s="1"/>
  <c r="F22" i="2"/>
  <c r="K22" i="2" s="1"/>
  <c r="F21" i="20"/>
  <c r="F24" i="1"/>
  <c r="M14" i="2" s="1"/>
  <c r="L36" i="12"/>
  <c r="G26" i="20" s="1"/>
  <c r="F22" i="20"/>
  <c r="F25" i="1"/>
  <c r="M15" i="2" s="1"/>
  <c r="L36" i="13"/>
  <c r="G30" i="1" s="1"/>
  <c r="F26" i="20"/>
  <c r="U17" i="2"/>
  <c r="AB17" i="2" s="1"/>
  <c r="K18" i="2"/>
  <c r="I18" i="2"/>
  <c r="K16" i="2"/>
  <c r="I16" i="2"/>
  <c r="K20" i="2"/>
  <c r="I20" i="2"/>
  <c r="K19" i="2"/>
  <c r="I19" i="2"/>
  <c r="G25" i="1"/>
  <c r="C23" i="2"/>
  <c r="I22" i="2"/>
  <c r="G27" i="1"/>
  <c r="G24" i="20"/>
  <c r="K9" i="2"/>
  <c r="I9" i="2"/>
  <c r="E23" i="2"/>
  <c r="D23" i="2"/>
  <c r="G21" i="20"/>
  <c r="G24" i="1"/>
  <c r="L36" i="4"/>
  <c r="F21" i="1"/>
  <c r="M11" i="2" s="1"/>
  <c r="F18" i="20"/>
  <c r="L36" i="6"/>
  <c r="F20" i="20"/>
  <c r="F23" i="1"/>
  <c r="M13" i="2" s="1"/>
  <c r="L36" i="5"/>
  <c r="F22" i="1"/>
  <c r="M12" i="2" s="1"/>
  <c r="F19" i="20"/>
  <c r="K12" i="2"/>
  <c r="I12" i="2"/>
  <c r="F15" i="2"/>
  <c r="L36" i="3"/>
  <c r="F19" i="1"/>
  <c r="F16" i="20"/>
  <c r="K11" i="2"/>
  <c r="I11" i="2"/>
  <c r="G17" i="20" l="1"/>
  <c r="U14" i="2"/>
  <c r="AB14" i="2" s="1"/>
  <c r="G28" i="20"/>
  <c r="U22" i="2"/>
  <c r="AB22" i="2" s="1"/>
  <c r="P10" i="2"/>
  <c r="G23" i="20"/>
  <c r="G32" i="1"/>
  <c r="O22" i="2" s="1"/>
  <c r="G27" i="20"/>
  <c r="U20" i="2"/>
  <c r="X20" i="2" s="1"/>
  <c r="O10" i="2"/>
  <c r="U16" i="2"/>
  <c r="X16" i="2" s="1"/>
  <c r="Q10" i="2"/>
  <c r="V10" i="2" s="1"/>
  <c r="U18" i="2"/>
  <c r="AB18" i="2" s="1"/>
  <c r="G28" i="1"/>
  <c r="G25" i="20"/>
  <c r="U19" i="2"/>
  <c r="X19" i="2" s="1"/>
  <c r="G29" i="1"/>
  <c r="O19" i="2" s="1"/>
  <c r="X10" i="2"/>
  <c r="X21" i="2"/>
  <c r="X14" i="2"/>
  <c r="X17" i="2"/>
  <c r="U12" i="2"/>
  <c r="AB12" i="2" s="1"/>
  <c r="U13" i="2"/>
  <c r="AB13" i="2" s="1"/>
  <c r="U11" i="2"/>
  <c r="AB11" i="2" s="1"/>
  <c r="P16" i="2"/>
  <c r="O16" i="2"/>
  <c r="Q16" i="2"/>
  <c r="V16" i="2" s="1"/>
  <c r="P17" i="2"/>
  <c r="O17" i="2"/>
  <c r="Q17" i="2"/>
  <c r="V17" i="2" s="1"/>
  <c r="M9" i="2"/>
  <c r="U9" i="2" s="1"/>
  <c r="F35" i="1"/>
  <c r="Q21" i="2"/>
  <c r="V21" i="2" s="1"/>
  <c r="P21" i="2"/>
  <c r="O21" i="2"/>
  <c r="G19" i="1"/>
  <c r="G16" i="20"/>
  <c r="G22" i="1"/>
  <c r="G19" i="20"/>
  <c r="K15" i="2"/>
  <c r="I15" i="2"/>
  <c r="I23" i="2" s="1"/>
  <c r="K23" i="2"/>
  <c r="P15" i="2"/>
  <c r="O15" i="2"/>
  <c r="Q15" i="2"/>
  <c r="V15" i="2" s="1"/>
  <c r="G23" i="1"/>
  <c r="G20" i="20"/>
  <c r="F23" i="2"/>
  <c r="F32" i="20"/>
  <c r="Q14" i="2"/>
  <c r="V14" i="2" s="1"/>
  <c r="P14" i="2"/>
  <c r="O14" i="2"/>
  <c r="G21" i="1"/>
  <c r="G18" i="20"/>
  <c r="Q20" i="2"/>
  <c r="V20" i="2" s="1"/>
  <c r="P20" i="2"/>
  <c r="O20" i="2"/>
  <c r="Q22" i="2" l="1"/>
  <c r="V22" i="2" s="1"/>
  <c r="Y22" i="2" s="1"/>
  <c r="P22" i="2"/>
  <c r="X22" i="2"/>
  <c r="AB20" i="2"/>
  <c r="X18" i="2"/>
  <c r="AA10" i="2"/>
  <c r="AC10" i="2" s="1"/>
  <c r="Y10" i="2"/>
  <c r="AB16" i="2"/>
  <c r="AB19" i="2"/>
  <c r="P19" i="2"/>
  <c r="Q19" i="2"/>
  <c r="V19" i="2" s="1"/>
  <c r="Y19" i="2" s="1"/>
  <c r="Q18" i="2"/>
  <c r="O18" i="2"/>
  <c r="P18" i="2"/>
  <c r="U15" i="2"/>
  <c r="U23" i="2" s="1"/>
  <c r="AB9" i="2"/>
  <c r="X13" i="2"/>
  <c r="X11" i="2"/>
  <c r="X12" i="2"/>
  <c r="AA20" i="2"/>
  <c r="Y20" i="2"/>
  <c r="AA21" i="2"/>
  <c r="AC21" i="2" s="1"/>
  <c r="Y21" i="2"/>
  <c r="AA14" i="2"/>
  <c r="AC14" i="2" s="1"/>
  <c r="Y14" i="2"/>
  <c r="AA15" i="2"/>
  <c r="Y15" i="2"/>
  <c r="F47" i="20"/>
  <c r="F45" i="20"/>
  <c r="F44" i="20"/>
  <c r="F46" i="20"/>
  <c r="M23" i="2"/>
  <c r="X9" i="2"/>
  <c r="Q9" i="2"/>
  <c r="V9" i="2" s="1"/>
  <c r="P9" i="2"/>
  <c r="O9" i="2"/>
  <c r="G35" i="1"/>
  <c r="Y17" i="2"/>
  <c r="AA17" i="2"/>
  <c r="AC17" i="2" s="1"/>
  <c r="Q13" i="2"/>
  <c r="V13" i="2" s="1"/>
  <c r="O13" i="2"/>
  <c r="P13" i="2"/>
  <c r="Q11" i="2"/>
  <c r="V11" i="2" s="1"/>
  <c r="P11" i="2"/>
  <c r="O11" i="2"/>
  <c r="AA16" i="2"/>
  <c r="Y16" i="2"/>
  <c r="Q12" i="2"/>
  <c r="V12" i="2" s="1"/>
  <c r="P12" i="2"/>
  <c r="O12" i="2"/>
  <c r="G32" i="20"/>
  <c r="AC20" i="2" l="1"/>
  <c r="AC16" i="2"/>
  <c r="AA22" i="2"/>
  <c r="AC22" i="2" s="1"/>
  <c r="AA19" i="2"/>
  <c r="AC19" i="2" s="1"/>
  <c r="AA18" i="2"/>
  <c r="AC18" i="2" s="1"/>
  <c r="V18" i="2"/>
  <c r="Y18" i="2" s="1"/>
  <c r="AB15" i="2"/>
  <c r="AC15" i="2" s="1"/>
  <c r="X15" i="2"/>
  <c r="X23" i="2" s="1"/>
  <c r="G46" i="20"/>
  <c r="G44" i="20"/>
  <c r="G47" i="20"/>
  <c r="G45" i="20"/>
  <c r="AA12" i="2"/>
  <c r="AC12" i="2" s="1"/>
  <c r="Y12" i="2"/>
  <c r="P23" i="2"/>
  <c r="AA11" i="2"/>
  <c r="AC11" i="2" s="1"/>
  <c r="Y11" i="2"/>
  <c r="F48" i="20"/>
  <c r="Q23" i="2"/>
  <c r="AA9" i="2"/>
  <c r="Y9" i="2"/>
  <c r="AA13" i="2"/>
  <c r="AC13" i="2" s="1"/>
  <c r="Y13" i="2"/>
  <c r="V23" i="2" l="1"/>
  <c r="AB23" i="2"/>
  <c r="G48" i="20"/>
  <c r="AA23" i="2"/>
  <c r="AC9" i="2"/>
  <c r="AC23" i="2" s="1"/>
  <c r="Y23" i="2"/>
</calcChain>
</file>

<file path=xl/sharedStrings.xml><?xml version="1.0" encoding="utf-8"?>
<sst xmlns="http://schemas.openxmlformats.org/spreadsheetml/2006/main" count="1347" uniqueCount="364">
  <si>
    <t>Nom projet</t>
  </si>
  <si>
    <t>Nature projet</t>
  </si>
  <si>
    <t>template</t>
  </si>
  <si>
    <t xml:space="preserve">Projet n° </t>
  </si>
  <si>
    <t>X</t>
  </si>
  <si>
    <t>Nom client</t>
  </si>
  <si>
    <t>Version</t>
  </si>
  <si>
    <t>V1</t>
  </si>
  <si>
    <t>Adresse projet</t>
  </si>
  <si>
    <t>Devis / facture</t>
  </si>
  <si>
    <t>Devis</t>
  </si>
  <si>
    <t>Courriel client</t>
  </si>
  <si>
    <t>SP activé ?</t>
  </si>
  <si>
    <t>Téléphone client</t>
  </si>
  <si>
    <t>06 66 66 66 66</t>
  </si>
  <si>
    <t>Dossier :</t>
  </si>
  <si>
    <t>Date d'émission :</t>
  </si>
  <si>
    <t>Durée de validité :</t>
  </si>
  <si>
    <t>Devis sous condition des métrés définitifs et de la gamme finale de matériaux souhaitée par le client. Sous condition de la bonne structure du bien;
Arrivées et évacuation d'eau chaude / froide déjà existante. Pas d'amiante.</t>
  </si>
  <si>
    <t>Désignation</t>
  </si>
  <si>
    <t>Total HT</t>
  </si>
  <si>
    <t>Total TTC</t>
  </si>
  <si>
    <t>Gros œuvre</t>
  </si>
  <si>
    <t>Sols</t>
  </si>
  <si>
    <t>Menuiseries intérieures.</t>
  </si>
  <si>
    <t>Isolation int. / cloisonnement.</t>
  </si>
  <si>
    <t>Électricité</t>
  </si>
  <si>
    <t>Plomberie / CVCD / VMC / Sanitaire.</t>
  </si>
  <si>
    <t>Peinture</t>
  </si>
  <si>
    <t>Carrelage / faïences.</t>
  </si>
  <si>
    <t>Création SDB RDC.</t>
  </si>
  <si>
    <t>Rénovation SDB R+1.</t>
  </si>
  <si>
    <t>Spécifique</t>
  </si>
  <si>
    <t>Études</t>
  </si>
  <si>
    <t>TOTAL BASE</t>
  </si>
  <si>
    <t>TOTAL OPTIONS</t>
  </si>
  <si>
    <t>TOTAL VARIANTES</t>
  </si>
  <si>
    <t>En cas de retard de paiement, une pénalité de 3 fois le taux d'intérêt légal sera appliquée, à laquelle s'ajoutera une indemnité forfaitaire pour frais de recouvrement de 40€ par facture
Qonto
FR76 1695 8000 0157 9402 8459 951 - BIC - QNTOFRP1XXX</t>
  </si>
  <si>
    <t xml:space="preserve">Échéancier </t>
  </si>
  <si>
    <t>A signature devis</t>
  </si>
  <si>
    <t>Démarrage travaux</t>
  </si>
  <si>
    <t>BYM CONSTRUCTION c'est 
- Entreprise déclarée, assurée en Responsabilité Civile Professionnelle (RC Pro),
- Interventions réalisées par des professionnels qualifiés,
- Utilisation exclusive de matériel et outillage professionnels adaptés aux travaux,
- Suivi de chantier assuré par un chef de chantier et/ou un maître d’œuvre selon l’opération,
- Organisation flexible permettant une adaptation aux contraintes du chantier et du client,
- Respect des normes en vigueur (DTU et règles de l’art),
- Suivi de chantier structuré avec points d’avancement réguliers,
- Travaux réalisés dans une logique de qualité, de durabilité et de finition soignée.</t>
  </si>
  <si>
    <t>Signature (suivi de la mention "bon pour accord")</t>
  </si>
  <si>
    <t>TABLEAU DE BORD BYM</t>
  </si>
  <si>
    <t>Marge BYM (coef)</t>
  </si>
  <si>
    <t>Lot</t>
  </si>
  <si>
    <t>Mat HT</t>
  </si>
  <si>
    <t>ST (hors Mat.) HT</t>
  </si>
  <si>
    <t>Main d'œuvre</t>
  </si>
  <si>
    <t>Prix de revient</t>
  </si>
  <si>
    <t>Marge BYM%</t>
  </si>
  <si>
    <t>Marge lots%</t>
  </si>
  <si>
    <t>CA HT</t>
  </si>
  <si>
    <t>TVA%</t>
  </si>
  <si>
    <t>TVA€</t>
  </si>
  <si>
    <t>CA TTC</t>
  </si>
  <si>
    <t>Sp%</t>
  </si>
  <si>
    <t>Sp VA</t>
  </si>
  <si>
    <t>SP HT</t>
  </si>
  <si>
    <t>SP TTC</t>
  </si>
  <si>
    <t>CA HT tot.</t>
  </si>
  <si>
    <t>CA TTC tot.</t>
  </si>
  <si>
    <t>TVA col</t>
  </si>
  <si>
    <t>TVA Dépensé</t>
  </si>
  <si>
    <t>DELTA</t>
  </si>
  <si>
    <t>TOTAL</t>
  </si>
  <si>
    <t>Marge LOT</t>
  </si>
  <si>
    <t>MARGE BYM</t>
  </si>
  <si>
    <t>Surperf.</t>
  </si>
  <si>
    <t>SF Actif ?</t>
  </si>
  <si>
    <t>NAV / SP</t>
  </si>
  <si>
    <t>cor.</t>
  </si>
  <si>
    <t>qté</t>
  </si>
  <si>
    <t>TVA</t>
  </si>
  <si>
    <t>Désignation des produits ou prestations</t>
  </si>
  <si>
    <t>U</t>
  </si>
  <si>
    <t>Q</t>
  </si>
  <si>
    <t>PU HT</t>
  </si>
  <si>
    <t>Marge BYM</t>
  </si>
  <si>
    <t>PRU. HT</t>
  </si>
  <si>
    <t>Mat</t>
  </si>
  <si>
    <t>ST</t>
  </si>
  <si>
    <t>MO</t>
  </si>
  <si>
    <t>SP ?</t>
  </si>
  <si>
    <t>Mat TOTAL</t>
  </si>
  <si>
    <t>ST TOTAL</t>
  </si>
  <si>
    <t>MO TOTAL</t>
  </si>
  <si>
    <t>1.1</t>
  </si>
  <si>
    <t>ITEM</t>
  </si>
  <si>
    <t>Ens</t>
  </si>
  <si>
    <t>1.2</t>
  </si>
  <si>
    <t>1.3</t>
  </si>
  <si>
    <t>1.4</t>
  </si>
  <si>
    <t>TOTAL HT</t>
  </si>
  <si>
    <t>TVA 10%</t>
  </si>
  <si>
    <t>TVA 20%</t>
  </si>
  <si>
    <t>TOTAL TTC</t>
  </si>
  <si>
    <t>Notes</t>
  </si>
  <si>
    <t>SEUILS ET APPUIS</t>
  </si>
  <si>
    <t>CONDITIONS GENERALES</t>
  </si>
  <si>
    <t>Conditions applicables à tout devis et marché de BYM Construction, 5 rue Clément V, 45000 Orléans, SIRET 930784152.</t>
  </si>
  <si>
    <t>1. ÉTUDE ET PROJET</t>
  </si>
  <si>
    <t>Les plans, dessins, échantillons et devis constituant le dossier d'étude restent la propriété exclusive de BYM Construction. Ils doivent être restitués s'ils ne sont pas suivis d'une commande. Leur communication à d'autres entreprises est interdite et passible de poursuites au titre de la loi du 14 juillet 1909. En cas de non respect, le montant total des frais d'étude, y compris ceux des cotraitants éventuels, est remboursé à BYM Construction sur justificatif.</t>
  </si>
  <si>
    <t>2. DEVIS</t>
  </si>
  <si>
    <t>Pour prendre effet, la deuxième copie du devis doit être retournée au siège de BYM Construction revêtue de la signature du client avec la mention bon pour accord, au plus tard un mois après la date d'établissement, faute de quoi les conditions consenties ne sont plus garanties. Toute demande de travaux supplémentaires est présentée par écrit avec la mention bon pour accord avant exécution.</t>
  </si>
  <si>
    <t>3. PRIX</t>
  </si>
  <si>
    <t>Les prix s'entendent nets, sans escompte, hors taxes, pour l'exécution totale de la masse des travaux prévus. Les taxes sont facturées en sus au taux en vigueur lors de l'exécution. Les prix sont établis au cours indiqué sur la commande ou par référence au tarif de BYM Construction et peuvent varier en cas d'augmentation des matériaux ou de la main d'oeuvre, ou selon les clauses de révision prévues. Révision : si un changement de circonstances imprévisible lors de la conclusion du marché rend l'exécution excessivement onéreuse pour une partie qui n'en avait pas accepté le risque, celle ci peut demander une renégociation. En cas de refus ou d'échec, les parties recourent à une conciliation ou une médiation avant toute action en justice ou arbitrage.</t>
  </si>
  <si>
    <t>4. DÉLAIS</t>
  </si>
  <si>
    <t>Les délais figurant aux devis sont donnés à titre indicatif. Les travaux supplémentaires reportent d'autant la date de livraison. BYM Construction est dégagée de tout engagement de délai lorsque les conditions de paiement ne sont pas respectées, lorsque les renseignements nécessaires à l'exécution ne sont pas fournis en temps utile, lorsque l'avancement des corps d'état précédents ne permet pas l'exécution de ses travaux, ou en cas d'intempéries, de force majeure ou d'imprévus.</t>
  </si>
  <si>
    <t>5. TRAVAUX SUPPLÉMENTAIRES</t>
  </si>
  <si>
    <t>En cas de modification de la masse des travaux, les ouvrages supplémentaires sont facturés sur la base des prix du devis marché.</t>
  </si>
  <si>
    <t>6. PAIEMENTS</t>
  </si>
  <si>
    <t>Lorsque le montant, déduction faite de l'acompte à la commande, dépasse 12000 euros hors taxes, le maître d'ouvrage en garantit le paiement. S'il recourt à un crédit affecté exclusivement et en totalité au paiement des travaux, il fait le nécessaire pour que les versements de l'établissement prêteur parviennent à BYM Construction aux échéances du marché, conformément au deuxième alinéa de l'article 1799-1 du code civil, et adresse copie du contrat attestant la délivrance du prêt et du versement direct. À défaut de crédit spécifique, le maître d'ouvrage, hors consommateurs, fournit dans les 15 jours suivant la conclusion du marché le cautionnement visé au troisième alinéa de l'article 1799-1 du code civil. Tant que le cautionnement ou l'attestation de crédit n'est pas fourni, les travaux ne débutent pas et le délai d'exécution est prolongé d'autant. Échéancier : règlement comptant, par chèque ou virement, pour toute commande inférieure à 1500 euros toutes taxes comprises. Pour les autres commandes, 30 pour cent à la commande à titre d'acompte, 60 pour cent en cours de travaux sur situations mensuelles payables au plus tard 15 jours après présentation, solde 30 jours après la date de remise de facture. En cas de non respect de ces conditions, les travaux sont interrompus de plein droit. Les intérêts moratoires sont dus de plein droit et sans mise en demeure à hauteur de quatre fois le taux de l'intérêt légal, de la date d'exigibilité jusqu'au paiement effectif. Pour les seuls clients professionnels, tout retard ouvre droit à une indemnité forfaitaire de recouvrement de 40 euros, une indemnisation complémentaire pouvant être demandée sur justificatif. Réserve de propriété : BYM Construction se réserve la propriété des biens désignés sur les factures jusqu'au paiement intégral du prix en principal et accessoires. À défaut de paiement à l'échéance, elle peut revendiquer les biens, les acomptes versés lui restant acquis en contrepartie de la jouissance. Dès la remise matérielle, le client supporte les risques de perte, vol ou détérioration ainsi que les dommages causés par les biens, et souscrit à cet effet une assurance. Jusqu'au paiement intégral, le client ne peut ni revendre, ni céder en garantie, ni transformer les biens. Retenue de garantie : aucune retenue de garantie n'est pratiquée sur les travaux de BYM Construction.</t>
  </si>
  <si>
    <t>7. TRANSPORT</t>
  </si>
  <si>
    <t>Tout transport effectué par BYM Construction, que les frais en soient ou non à la charge de l'acheteur, est réputé fait suivant un contrat de transport distinct du contrat de vente.</t>
  </si>
  <si>
    <t>8. LITIGES</t>
  </si>
  <si>
    <t>En cas d'annulation de la commande du fait du client, tout acompte versé est conservé à titre de dédommagement. En l'absence d'acompte, les frais d'étude et frais administratifs sont facturés à hauteur de 5 pour cent du montant de la commande, avec un minimum de 200 euros hors taxes. En cas de litige avec une ou plusieurs personnes ayant contracté en qualité de commerçants, le tribunal de commerce d'Orléans est seul compétent. Il appartient à l'acheteur d'effectuer les vérifications et réserves à l'arrivée des marchandises et d'exercer s'il y a lieu les recours contre le transporteur au titre des articles 101 et suivants du code de commerce, BYM Construction étant dégagée de toute responsabilité relative au transport.</t>
  </si>
  <si>
    <t>9. RÉCLAMATIONS</t>
  </si>
  <si>
    <t>Les réclamations ne sont recevables que formulées par courrier adressé au siège de BYM Construction dans les 15 jours suivant la fin des travaux ou la réception des marchandises. L'absence d'observation dans ce délai vaut acceptation pure et simple. L'occupation des locaux où ont eu lieu les travaux vaut acceptation et réception des travaux.</t>
  </si>
  <si>
    <t>10. MÉDIATION DE LA CONSOMMATION</t>
  </si>
  <si>
    <t>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t>
  </si>
  <si>
    <t>11. PROTECTION DES DONNÉES PERSONNELLES</t>
  </si>
  <si>
    <t>Les données personnelles collectées sont enregistrées dans un fichier clients. Elles sont nécessaires à la conclusion et à l'exécution du contrat et servent à la gestion de la relation avec le maître d'ouvrage, au traitement des commandes et à la promotion des services de BYM Construction. Elles sont conservées le temps nécessaire à l'exécution du contrat, au respect des obligations légales et réglementaires et à l'exercice des droits reconnus par la loi. L'accès est limité aux personnes habilitées de l'entreprise. Les informations peuvent être communiquées à des tiers liés par contrat pour des tâches sous traitées nécessaires à la gestion des commandes. Hors ces cas, BYM Construction ne cède ni ne donne accès aux données sans consentement préalable, sauf motif légitime. En cas de transfert hors Union européenne, les destinataires sont contractuellement tenus d'assurer un niveau de protection équivalent. Le maître d'ouvrage dispose d'un droit d'accès, de rectification, de portabilité, d'effacement et de limitation, et peut s'opposer au traitement pour motif légitime. Il exerce ces droits, sur justificatif d'identité, auprès de contact@bymconstruction.fr, et peut saisir la CNIL en cas de difficulté.</t>
  </si>
  <si>
    <t>CONDITIONS PARTICULIÈRES ET RÉSERVES DU MARCHÉ</t>
  </si>
  <si>
    <t>1. BASE CONTRACTUELLE</t>
  </si>
  <si>
    <t>Le présent devis est établi sur la base des documents contractuels de référence : [CCTP ou descriptif et indice], [plans et indice],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</si>
  <si>
    <t>2. CONDITIONS PRÉALABLES À LA SIGNATURE</t>
  </si>
  <si>
    <t>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[Conditions préalables particulières éventuelles].</t>
  </si>
  <si>
    <t>3. RÉSERVES TECHNIQUES TERRAIN, SOL ET MÉTRÉS</t>
  </si>
  <si>
    <t>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[Réserves techniques particulières éventuelles].</t>
  </si>
  <si>
    <t>4. POSTES NON COMPRIS</t>
  </si>
  <si>
    <t>Sont exclus du présent marché. Taxes annexes et raccordements publics côté concessionnaires (électricité, eau, télécom, fibre, gaz), pose des compteurs et coffrets de branchement. Missions géotechniques et études de bureau d'études structure ou fluides. Assurance dommage ouvrage du maître d'ouvrage, taxe d'aménagement et participations diverses. Honoraires d'architecte, de maîtrise d'oeuvre et de bureau de contrôle. Frais de bornage géomètre. Études acoustiques, thermiques et énergétiques. Aménagements paysagers, clôtures, portail, mobilier urbain. Évacuation des terres polluées hors filière ISDI standard.</t>
  </si>
  <si>
    <t>5. AVENANTS ET PLUS VALUES</t>
  </si>
  <si>
    <t>Tout ouvrage ou prestation non explicitement décrit aux documents contractuels et au présent devis fait l'objet d'un avenant chiffré et signé avant exécution. Toute modification du projet en cours de chantier à la demande du client ou de la maîtrise d'oeuvre fait l'objet d'un avenant. Surconsommation de matériaux pour hors profils, purges ou rattrapages facturée au prix unitaire sur attachement contradictoire. Mise en oeuvre de moyens spéciaux non prévus dans le marché de base facturée en plus value sur attachement journalier. Aucun travail supplémentaire exécuté sans ordre écrit du client ne pourra être réclamé.</t>
  </si>
  <si>
    <t>6. CONDITIONS D'EXÉCUTION</t>
  </si>
  <si>
    <t>Accès au chantier libre et permanent garanti par le client pour engins et livraisons. Zone de stockage des matériaux mise à disposition sur la parcelle ou à proximité immédiate. Eau et électricité de chantier fournies par le client via attentes provisoires, ou facturées en sus. Évacuation des déchets de chantier en installation de stockage de déchets inertes incluse, sauf pollution avérée nécessitant une filière spéciale. Plage horaire conforme aux arrêtés municipaux, travail dominical et jours fériés exclus. Délais d'approvisionnement matériaux soumis aux contraintes des fournisseurs, BYM Construction ne peut être tenue responsable d'un retard indépendant de sa volonté. Intempéries au sens des DTU en vigueur suspendent l'exécution sans pénalité.</t>
  </si>
  <si>
    <t>7. CONDITIONS FINANCIÈRES</t>
  </si>
  <si>
    <t>Échéancier de paiement. 30 pour cent à la signature, 35 pour cent à 50 pour cent d'avancement, 30 pour cent à 90 pour cent d'avancement, 5 pour cent à la réception sans réserve. Pénalités de retard de paiement à trois fois le taux d'intérêt légal en vigueur, plus indemnité forfaitaire de 40 euros par jour pour frais de recouvrement. Garantie de paiement de l'article 1799-1 du Code civil applicable au delà de 12 000 euros HT. Coordonnées bancaires Qonto, IBAN FR76 1695 8000 0157 9402 8459 951, BIC QNTOFRP1XXX.</t>
  </si>
  <si>
    <t>8. RESPONSABILITÉS ET ASSURANCES</t>
  </si>
  <si>
    <t>BYM Construction est couverte par une assurance Responsabilité Civile Professionnelle et une assurance décennale en cours de validité, attestations disponibles sur simple demande. Responsabilité de BYM limitée aux travaux du présent marché, sans solidarité avec les autres corps d'état. Réception des travaux conjointe client, maîtrise d'oeuvre et BYM avec procès verbal écrit, démarrage de la garantie décennale à la date du procès verbal de réception sans réserve. Garantie de parfait achèvement de un an et garantie décennale de dix ans à compter de la réception. Coordination SPS et plan général de coordination à la charge du client si le chantier le requiert.</t>
  </si>
  <si>
    <t>9. QUESTIONS EN ATTENTE DE RÉPONSE ARCHITECTE ET MAÎTRE D'OUVRAGE</t>
  </si>
  <si>
    <t>Points en cours de clarification conditionnant l'arrêté définitif du marché : [liste des questions au cas par cas].</t>
  </si>
  <si>
    <t>10. DECOUVERTES</t>
  </si>
  <si>
    <t>Toute découverte en cours de chantier non décelable au jour de l'établissement du devis donne lieu à un avenant chiffré, soumis à l'accord écrit du client avant poursuite des travaux. Sont visés en particulier la présence d'amiante ou de plomb, un désordre structurel non visible touchant fondations, planchers, charpente ou murs porteurs, un réseau enterré ou encastré non repéré, une non conformité électrique ou de plomberie préexistante, et une nature de sol incompatible avec les ouvrages prévus. Le désamiantage, le déplombage et les reprises structurelles ne sont pas compris et font l'objet d'un chiffrage séparé par une entreprise qualifiée.</t>
  </si>
  <si>
    <t>11. EXCLUSION</t>
  </si>
  <si>
    <t>Sont exclus de la présente offre, sauf mention contraire chiffrée :
les diagnostics réglementaires amiante, plomb, structure et sol, ainsi que les frais de laboratoire
les autorisations d'urbanisme, déclaration préalable et permis de construire, et leurs frais, à la charge du client
les raccordements aux réseaux concessionnaires (électricité, eau, assainissement, télécom) et les frais de mise en service
la fourniture du mobilier et de l'électroménager
tout ouvrage rendu nécessaire par un élément caché ou non accessible au jour de la visite
tout ouvrage non explicitement décrit dans le présent devis
Les dimensionnements des IPN et tout autre élément porteur restent sous réserve de validation par un bureau d'études structure, conformément aux DTU et règles de l'art.
Le démarrage des travaux vaut acceptation pleine des présentes conditions. Le présent devis annule et remplace toute version antérieure portant le même dossier.</t>
  </si>
  <si>
    <t>EXISTANT</t>
  </si>
  <si>
    <t>ht :</t>
  </si>
  <si>
    <t>Métrés</t>
  </si>
  <si>
    <t xml:space="preserve">Lot / </t>
  </si>
  <si>
    <t>pièce</t>
  </si>
  <si>
    <t>Niv.</t>
  </si>
  <si>
    <t>sols (m²)</t>
  </si>
  <si>
    <t>Carrez. M²</t>
  </si>
  <si>
    <t>ml</t>
  </si>
  <si>
    <t>murs (m²)</t>
  </si>
  <si>
    <t xml:space="preserve">Mur 1 </t>
  </si>
  <si>
    <t>Mur 2</t>
  </si>
  <si>
    <t>Mur 3</t>
  </si>
  <si>
    <t>Mur 4</t>
  </si>
  <si>
    <t>Pièce</t>
  </si>
  <si>
    <t>RDC</t>
  </si>
  <si>
    <t>R+1</t>
  </si>
  <si>
    <t>PROJET</t>
  </si>
  <si>
    <t>Huisseries int.</t>
  </si>
  <si>
    <t>Portes bois</t>
  </si>
  <si>
    <t>Fenêtres bois</t>
  </si>
  <si>
    <t>Portes PVC</t>
  </si>
  <si>
    <t>Fenêtres PVC</t>
  </si>
  <si>
    <t>Huisseries ext.</t>
  </si>
  <si>
    <t>Electricité</t>
  </si>
  <si>
    <t>Plafonnier</t>
  </si>
  <si>
    <t>Arrivée spot lumuneux</t>
  </si>
  <si>
    <t>Interrupteurs</t>
  </si>
  <si>
    <t>Prise électrique simple</t>
  </si>
  <si>
    <t>Prise électrique CFO</t>
  </si>
  <si>
    <t>Pièces</t>
  </si>
  <si>
    <t>Nombre de pièces</t>
  </si>
  <si>
    <t>Réf</t>
  </si>
  <si>
    <t>L3</t>
  </si>
  <si>
    <t>LOT TERRASSEMENT ET VRD</t>
  </si>
  <si>
    <t>1.1.1</t>
  </si>
  <si>
    <t>Amenée et repli matériel terrassement</t>
  </si>
  <si>
    <t>forfait</t>
  </si>
  <si>
    <t>1.1.2</t>
  </si>
  <si>
    <t>Décapage terre végétale ép. 0,30 m sur emprise et abords</t>
  </si>
  <si>
    <t>m²</t>
  </si>
  <si>
    <t>1.1.3</t>
  </si>
  <si>
    <t>Évacuation terre végétale en ISDI (foisonné)</t>
  </si>
  <si>
    <t>m³</t>
  </si>
  <si>
    <t>1.1.4</t>
  </si>
  <si>
    <t>Fouilles en rigole semelles filantes, ancrage 0,80 m</t>
  </si>
  <si>
    <t>1.1.5</t>
  </si>
  <si>
    <t>Évacuation déblais de fouille en ISDI</t>
  </si>
  <si>
    <t>1.1.6</t>
  </si>
  <si>
    <t>Réglage et compactage plate forme</t>
  </si>
  <si>
    <t>1.2.1</t>
  </si>
  <si>
    <t>Décaissement forme de voirie 0,30 m</t>
  </si>
  <si>
    <t>1.2.2</t>
  </si>
  <si>
    <t>Géotextile 150 g/m²</t>
  </si>
  <si>
    <t>1.2.3</t>
  </si>
  <si>
    <t>Grave 0/80 couche fondation 20 cm</t>
  </si>
  <si>
    <t>1.2.4</t>
  </si>
  <si>
    <t>Grave 0/31,5 couche de base</t>
  </si>
  <si>
    <t>1.3.1</t>
  </si>
  <si>
    <t>Tranchée et fourreaux ELEC et TEL</t>
  </si>
  <si>
    <t>1.3.2</t>
  </si>
  <si>
    <t>Chambre de tirage télécom tampon fonte B125</t>
  </si>
  <si>
    <t>1.4.1</t>
  </si>
  <si>
    <t>Canalisation EP PVC CR8 Ø125</t>
  </si>
  <si>
    <t>1.4.2</t>
  </si>
  <si>
    <t>Regard EP 30x30 tampon béton</t>
  </si>
  <si>
    <t>1.4.3</t>
  </si>
  <si>
    <t>Hérisson de cailloux au droit des EP</t>
  </si>
  <si>
    <t>1.4.4</t>
  </si>
  <si>
    <t>Raccordement cuves EP vers collecteur</t>
  </si>
  <si>
    <t>1.4.5</t>
  </si>
  <si>
    <t>Canalisation EU PVC Ø100</t>
  </si>
  <si>
    <t>1.4.6</t>
  </si>
  <si>
    <t>Regard EU 40x40 tampon fonte</t>
  </si>
  <si>
    <t>L2</t>
  </si>
  <si>
    <t>LOT GROS OEUVRE, MAÇONNERIE ET DALLAGE</t>
  </si>
  <si>
    <t>2.1.1</t>
  </si>
  <si>
    <t>Implantation et traçage géomètre</t>
  </si>
  <si>
    <t>2.1.2</t>
  </si>
  <si>
    <t>Étude béton BET fondations et dallage</t>
  </si>
  <si>
    <t>2.1.3</t>
  </si>
  <si>
    <t>Installation de chantier et base vie 3 mois</t>
  </si>
  <si>
    <t>2.2.1</t>
  </si>
  <si>
    <t>Béton de propreté sous semelles ép. 5 cm</t>
  </si>
  <si>
    <t>2.2.2</t>
  </si>
  <si>
    <t>Semelles filantes BA 50x30, C25/30, 4HA10 et cadres</t>
  </si>
  <si>
    <t>2.2.3</t>
  </si>
  <si>
    <t>Supplément pompe à béton</t>
  </si>
  <si>
    <t>2.2.4</t>
  </si>
  <si>
    <t>Soubassement agglo 20, h 1,50 m, arase étanche</t>
  </si>
  <si>
    <t>2.2.5</t>
  </si>
  <si>
    <t>Chaînage BA en tête de soubassement</t>
  </si>
  <si>
    <t>2.2.6</t>
  </si>
  <si>
    <t>Enduit ciment sur maçonnerie visible</t>
  </si>
  <si>
    <t>2.3.1</t>
  </si>
  <si>
    <t>Réseaux EU en attente sous dallage</t>
  </si>
  <si>
    <t>2.3.2</t>
  </si>
  <si>
    <t>Hérisson 0/31,5 ép. 20 cm</t>
  </si>
  <si>
    <t>2.3.3</t>
  </si>
  <si>
    <t>Film polyane 200 microns</t>
  </si>
  <si>
    <t>2.3.4</t>
  </si>
  <si>
    <t>Isolant rigide PSE 15 cm sous dallage</t>
  </si>
  <si>
    <t>2.3.5</t>
  </si>
  <si>
    <t>Dalle BA 13 cm sur isolant, treillis ST25C, C25/30</t>
  </si>
  <si>
    <t>2.4.1</t>
  </si>
  <si>
    <t>Seuils préfabriqués béton, garage compris</t>
  </si>
  <si>
    <t>2.4.2</t>
  </si>
  <si>
    <t>Appuis de fenêtre béton préfabriqués</t>
  </si>
  <si>
    <t>MENUISERIES EXTÉRIEURES</t>
  </si>
  <si>
    <t>Dénomination légale</t>
  </si>
  <si>
    <t>Forme juridique</t>
  </si>
  <si>
    <t>SAS, société par actions simplifiée</t>
  </si>
  <si>
    <t>Capital social</t>
  </si>
  <si>
    <t>Adresse du siège</t>
  </si>
  <si>
    <t>SIREN</t>
  </si>
  <si>
    <t>930 784 152</t>
  </si>
  <si>
    <t>SIRET siège</t>
  </si>
  <si>
    <t>930 784 152 00017</t>
  </si>
  <si>
    <t>Ville du greffe (RCS)</t>
  </si>
  <si>
    <t>Date d'immatriculation</t>
  </si>
  <si>
    <t>N° de TVA intracommunautaire</t>
  </si>
  <si>
    <t>FR82930784152</t>
  </si>
  <si>
    <t>Code APE</t>
  </si>
  <si>
    <t>4399C</t>
  </si>
  <si>
    <t>Libellé APE</t>
  </si>
  <si>
    <t>travaux de maçonnerie générale et gros œuvre de bâtiment</t>
  </si>
  <si>
    <t>Convention collective</t>
  </si>
  <si>
    <t>IDCC 1596</t>
  </si>
  <si>
    <t>Président</t>
  </si>
  <si>
    <t>Vilmar Pereira Filho</t>
  </si>
  <si>
    <t>Assureur RCD et RC</t>
  </si>
  <si>
    <t>MIC INSURANCE COMPANY, société anonyme au capital de 50 000 000 €, RCS Paris 885 241 208, 29 rue de Bassano, 75008 Paris</t>
  </si>
  <si>
    <t>Courtier</t>
  </si>
  <si>
    <t>Spring, marque de YouAssur, 1 rue Pierre Martin, 62280 Saint Martin Boulogne, ORIAS 16 001 238</t>
  </si>
  <si>
    <t>Intermédiaire</t>
  </si>
  <si>
    <t>BCNCI Corporate, 229 rue Saint Honoré, 75001 Paris</t>
  </si>
  <si>
    <t>N° de police RCD et RC</t>
  </si>
  <si>
    <t>YOUS2400258</t>
  </si>
  <si>
    <t>N° client</t>
  </si>
  <si>
    <t>CL24148952</t>
  </si>
  <si>
    <t>Date d'effet du contrat</t>
  </si>
  <si>
    <t>Fin de validité de l'attestation en cours</t>
  </si>
  <si>
    <t>Couverture géographique</t>
  </si>
  <si>
    <t>France métropolitaine, Guadeloupe, Martinique, Guyane, Saint-Martin, Saint-Barthélemy, La Réunion</t>
  </si>
  <si>
    <t>Plafond par marché (€ HT)</t>
  </si>
  <si>
    <t>Franchise par sinistre</t>
  </si>
  <si>
    <t>Activités garanties</t>
  </si>
  <si>
    <t>2.2 maçonnerie et béton armé, 3.9 menuiseries extérieures, 4.1 menuiseries intérieures, 5.1 plomberie, 4.8 revêtements intérieurs de sols souples et parquets, 4.7 peinture, 3.4 revêtements de façades par enduits et ravalements, 5.5 électricité télécommunications</t>
  </si>
  <si>
    <t>Numéro de facture</t>
  </si>
  <si>
    <t>Date d'émission</t>
  </si>
  <si>
    <t>Date d'achèvement des travaux</t>
  </si>
  <si>
    <t>Date d'échéance de paiement</t>
  </si>
  <si>
    <t>Mode de règlement</t>
  </si>
  <si>
    <t>Virement bancaire</t>
  </si>
  <si>
    <t>Référence du devis accepté</t>
  </si>
  <si>
    <t>Date du devis accepté</t>
  </si>
  <si>
    <t>Taux de TVA</t>
  </si>
  <si>
    <t>Autoliquidation de la TVA (oui / non)</t>
  </si>
  <si>
    <t>non</t>
  </si>
  <si>
    <t>Téléphone et courriel</t>
  </si>
  <si>
    <t>Facture n° :</t>
  </si>
  <si>
    <t>Achèvement des travaux :</t>
  </si>
  <si>
    <t>Référence devis accepté :</t>
  </si>
  <si>
    <t>RÈGLEMENT</t>
  </si>
  <si>
    <t>Aucun escompte n'est accordé en cas de paiement anticipé.</t>
  </si>
  <si>
    <t>Pénalités de retard : trois fois le taux d'intérêt légal en vigueur, applicables de plein droit dès le lendemain de la date d'échéance.</t>
  </si>
  <si>
    <t>Indemnité forfaitaire pour frais de recouvrement : 40 € par facture.</t>
  </si>
  <si>
    <t>ASSURANCE DÉCENNALE ET RESPONSABILITÉ CIVILE</t>
  </si>
  <si>
    <t>Coordonnées bancaires - Qonto - IBAN FR76 1695 8000 0157 9402 8459 951 - BIC QNTOFRP1XXX</t>
  </si>
  <si>
    <t>BYM CONSTRUCTION</t>
  </si>
  <si>
    <t>8, ST BARTH MAISON</t>
  </si>
  <si>
    <t>PARAMETRES - FACTURE BYM CONSTRUCTION</t>
  </si>
  <si>
    <t>1. ENTREPRISE - à renseigner une fois pour toutes</t>
  </si>
  <si>
    <t>07 56 82 27 92 - vf@bymconstruction.fr</t>
  </si>
  <si>
    <t>2. ASSURANCE - à renseigner une fois pour toutes</t>
  </si>
  <si>
    <t>MÉTRÉS DÉTAILLÉS - BYM16 - LOTS TERRASSEMENT ET GROS OEUVRE</t>
  </si>
  <si>
    <t>3. DEVIS - à remplir à chaque émission</t>
  </si>
  <si>
    <t>4. FACTURE - à remplir à chaque émission</t>
  </si>
  <si>
    <t>Échéances</t>
  </si>
  <si>
    <t xml:space="preserve">Payé ? </t>
  </si>
  <si>
    <t>0</t>
  </si>
  <si>
    <t>1</t>
  </si>
  <si>
    <t>2</t>
  </si>
  <si>
    <t>3</t>
  </si>
  <si>
    <t>4</t>
  </si>
  <si>
    <t>5</t>
  </si>
  <si>
    <t>6</t>
  </si>
  <si>
    <t>7</t>
  </si>
  <si>
    <t>8</t>
  </si>
  <si>
    <t>9</t>
  </si>
  <si>
    <t>10</t>
  </si>
  <si>
    <t>11</t>
  </si>
  <si>
    <t>12</t>
  </si>
  <si>
    <t>SYNAY, marque d'IRIS H</t>
  </si>
  <si>
    <t>EURL, entreprise unipersonnelle à responsabilité limitée</t>
  </si>
  <si>
    <t>120 boulevard de Grenelle, 75015 Paris</t>
  </si>
  <si>
    <t>931 541 023</t>
  </si>
  <si>
    <t>à compléter</t>
  </si>
  <si>
    <t>Paris</t>
  </si>
  <si>
    <t>70.10Z</t>
  </si>
  <si>
    <t>activités des sièges sociaux</t>
  </si>
  <si>
    <t>Gérant</t>
  </si>
  <si>
    <t>Yannis Benbaouali</t>
  </si>
  <si>
    <t>06 82 27 91 90 - yb@synay.fr</t>
  </si>
  <si>
    <t>France métropolitaine</t>
  </si>
  <si>
    <t>Entité émettrice</t>
  </si>
  <si>
    <t>BYM</t>
  </si>
  <si>
    <t>Curage</t>
  </si>
  <si>
    <t>13</t>
  </si>
  <si>
    <t>93154102300012</t>
  </si>
  <si>
    <t>FR22931541023</t>
  </si>
  <si>
    <t>TVA sur achats</t>
  </si>
  <si>
    <t>Actif</t>
  </si>
  <si>
    <t>Lot actif ?</t>
  </si>
  <si>
    <t>124 rue de Beaujardin, 37000 Tours</t>
  </si>
  <si>
    <t>Tours</t>
  </si>
  <si>
    <t>VErsion</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</si>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</sst>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
    <numFmt numFmtId="165" formatCode="_-* #,##0_-;\-* #,##0_-;_-* \-??_-;_-@"/>
    <numFmt numFmtId="166" formatCode="_-* #,##0.00_-;\-* #,##0.00_-;_-* \-??_-;_-@"/>
    <numFmt numFmtId="167" formatCode="0.0%"/>
    <numFmt numFmtId="168" formatCode="d/m/yyyy"/>
    <numFmt numFmtId="169" formatCode="_-* #,##0_-;\-* #,##0_-;_-* &quot;-&quot;??_-;_-@_-"/>
    <numFmt numFmtId="170" formatCode="#,##0.00\ &quot;€&quot;"/>
    <numFmt numFmtId="171" formatCode="#,##0\ &quot;€ HT&quot;"/>
    <numFmt numFmtId="172" formatCode="#,##0\ &quot;€&quot;"/>
  </numFmts>
  <fonts count="54" x14ac:knownFonts="1">
    <font>
      <sz val="11"/>
      <color theme="1"/>
      <name val="Aptos Narrow"/>
      <charset val="1"/>
    </font>
    <font>
      <sz val="11"/>
      <color theme="1"/>
      <name val="Quicksand"/>
    </font>
    <font>
      <sz val="11"/>
      <color rgb="FF000000"/>
      <name val="Quicksand"/>
    </font>
    <font>
      <b/>
      <sz val="11"/>
      <color rgb="FF0000FF"/>
      <name val="Quicksand"/>
    </font>
    <font>
      <b/>
      <sz val="11"/>
      <color rgb="FF000000"/>
      <name val="Quicksand"/>
    </font>
    <font>
      <sz val="11"/>
      <color rgb="FF0000FF"/>
      <name val="Quicksand"/>
    </font>
    <font>
      <u/>
      <sz val="11"/>
      <color theme="10"/>
      <name val="Quicksand"/>
    </font>
    <font>
      <b/>
      <sz val="11"/>
      <color rgb="FF27253A"/>
      <name val="Quicksand"/>
    </font>
    <font>
      <sz val="11"/>
      <color rgb="FF27253A"/>
      <name val="Quicksand"/>
    </font>
    <font>
      <b/>
      <sz val="11"/>
      <color theme="1"/>
      <name val="Quicksand"/>
    </font>
    <font>
      <b/>
      <sz val="12"/>
      <color rgb="FFFF0000"/>
      <name val="Quicksand"/>
    </font>
    <font>
      <sz val="10"/>
      <color rgb="FFFF0000"/>
      <name val="Quicksand"/>
    </font>
    <font>
      <b/>
      <sz val="11"/>
      <color rgb="FFFFFFFF"/>
      <name val="Quicksand"/>
    </font>
    <font>
      <sz val="11"/>
      <color rgb="FFFFFFFF"/>
      <name val="Quicksand"/>
    </font>
    <font>
      <i/>
      <sz val="11"/>
      <color theme="1"/>
      <name val="Quicksand"/>
    </font>
    <font>
      <b/>
      <sz val="11"/>
      <color rgb="FFFF0000"/>
      <name val="Quicksand"/>
    </font>
    <font>
      <sz val="20"/>
      <color rgb="FF000000"/>
      <name val="Quicksand"/>
    </font>
    <font>
      <b/>
      <sz val="12"/>
      <color rgb="FF000000"/>
      <name val="Quicksand"/>
    </font>
    <font>
      <b/>
      <sz val="12"/>
      <color rgb="FF0000FF"/>
      <name val="Quicksand"/>
    </font>
    <font>
      <i/>
      <sz val="12"/>
      <color theme="1"/>
      <name val="Quicksand"/>
    </font>
    <font>
      <b/>
      <sz val="12"/>
      <color rgb="FFFFFFFF"/>
      <name val="Quicksand"/>
    </font>
    <font>
      <sz val="10"/>
      <color rgb="FF000000"/>
      <name val="Quicksand"/>
    </font>
    <font>
      <u/>
      <sz val="10"/>
      <color rgb="FF000000"/>
      <name val="Quicksand"/>
    </font>
    <font>
      <i/>
      <sz val="11"/>
      <color rgb="FF27253A"/>
      <name val="Quicksand"/>
    </font>
    <font>
      <b/>
      <sz val="17"/>
      <color theme="1"/>
      <name val="Quicksand"/>
    </font>
    <font>
      <i/>
      <sz val="11"/>
      <color theme="1"/>
      <name val="Calibri"/>
      <family val="2"/>
    </font>
    <font>
      <sz val="11"/>
      <color theme="1"/>
      <name val="Calibri"/>
      <family val="2"/>
    </font>
    <font>
      <sz val="11"/>
      <color rgb="FF0000FF"/>
      <name val="Calibri"/>
      <family val="2"/>
    </font>
    <font>
      <b/>
      <sz val="11"/>
      <color theme="1"/>
      <name val="Calibri"/>
      <family val="2"/>
    </font>
    <font>
      <sz val="11"/>
      <color theme="1"/>
      <name val="Quicksand"/>
    </font>
    <font>
      <sz val="11"/>
      <color theme="1"/>
      <name val="Aptos Narrow"/>
      <family val="2"/>
    </font>
    <font>
      <b/>
      <sz val="11"/>
      <color rgb="FF002060"/>
      <name val="Quicksand"/>
    </font>
    <font>
      <sz val="11"/>
      <color theme="1"/>
      <name val="Aptos Narrow"/>
      <family val="2"/>
    </font>
    <font>
      <sz val="11"/>
      <color rgb="FF9C0006"/>
      <name val="Aptos Narrow"/>
      <family val="2"/>
      <scheme val="minor"/>
    </font>
    <font>
      <i/>
      <sz val="11"/>
      <color theme="1"/>
      <name val="Calibri"/>
      <family val="2"/>
      <charset val="1"/>
    </font>
    <font>
      <sz val="11"/>
      <color theme="1"/>
      <name val="Calibri"/>
      <family val="2"/>
      <charset val="1"/>
    </font>
    <font>
      <b/>
      <sz val="11"/>
      <color theme="1"/>
      <name val="Calibri"/>
      <family val="2"/>
      <charset val="1"/>
    </font>
    <font>
      <sz val="10"/>
      <name val="Arial"/>
      <family val="2"/>
    </font>
    <font>
      <b/>
      <sz val="11"/>
      <color theme="1"/>
      <name val="Aptos Narrow"/>
      <family val="2"/>
    </font>
    <font>
      <sz val="11"/>
      <color rgb="FF002060"/>
      <name val="Quicksand"/>
    </font>
    <font>
      <i/>
      <sz val="10"/>
      <color rgb="FF000000"/>
      <name val="Quicksand"/>
    </font>
    <font>
      <sz val="11"/>
      <name val="Quicksand"/>
    </font>
    <font>
      <b/>
      <sz val="11"/>
      <name val="Quicksand"/>
    </font>
    <font>
      <b/>
      <sz val="14"/>
      <color rgb="FF27253A"/>
      <name val="Quicksand"/>
    </font>
    <font>
      <sz val="9"/>
      <color theme="1"/>
      <name val="Quicksand"/>
    </font>
    <font>
      <sz val="9"/>
      <color rgb="FF27253A"/>
      <name val="Quicksand"/>
    </font>
    <font>
      <b/>
      <sz val="10"/>
      <color theme="1"/>
      <name val="Quicksand"/>
    </font>
    <font>
      <sz val="9"/>
      <color rgb="FF000000"/>
      <name val="Quicksand"/>
    </font>
    <font>
      <i/>
      <sz val="9"/>
      <color rgb="FF000000"/>
      <name val="Quicksand"/>
    </font>
    <font>
      <i/>
      <sz val="11"/>
      <color rgb="FF0000FF"/>
      <name val="Quicksand"/>
    </font>
    <font>
      <sz val="11"/>
      <color theme="1"/>
      <name val="Aptos Narrow"/>
      <family val="2"/>
    </font>
    <font>
      <sz val="8"/>
      <name val="Aptos Narrow"/>
      <family val="2"/>
    </font>
    <font>
      <sz val="11"/>
      <color rgb="FF0000FF"/>
      <name val="Aptos Narrow"/>
      <family val="2"/>
    </font>
    <font>
      <sz val="11"/>
      <color rgb="FF008000"/>
      <name val="Quicksand"/>
    </font>
  </fonts>
  <fills count="21">
    <fill>
      <patternFill patternType="none"/>
    </fill>
    <fill>
      <patternFill patternType="gray125"/>
    </fill>
    <fill>
      <patternFill patternType="solid">
        <fgColor rgb="FFFFFFFF"/>
        <bgColor rgb="FFF3F3F3"/>
      </patternFill>
    </fill>
    <fill>
      <patternFill patternType="solid">
        <fgColor rgb="FF27253A"/>
        <bgColor rgb="FF232235"/>
      </patternFill>
    </fill>
    <fill>
      <patternFill patternType="solid">
        <fgColor rgb="FF232235"/>
        <bgColor rgb="FF27253A"/>
      </patternFill>
    </fill>
    <fill>
      <patternFill patternType="solid">
        <fgColor rgb="FFF3F3F3"/>
        <bgColor rgb="FFF2F2F2"/>
      </patternFill>
    </fill>
    <fill>
      <patternFill patternType="solid">
        <fgColor rgb="FFB7B7B7"/>
        <bgColor rgb="FFBFBFBF"/>
      </patternFill>
    </fill>
    <fill>
      <patternFill patternType="solid">
        <fgColor rgb="FFF2F2F2"/>
        <bgColor rgb="FFF3F3F3"/>
      </patternFill>
    </fill>
    <fill>
      <patternFill patternType="solid">
        <fgColor rgb="FFD9D9D9"/>
        <bgColor rgb="FFE8E8E8"/>
      </patternFill>
    </fill>
    <fill>
      <patternFill patternType="solid">
        <fgColor rgb="FFF5F1E6"/>
        <bgColor rgb="FFF2F2F2"/>
      </patternFill>
    </fill>
    <fill>
      <patternFill patternType="solid">
        <fgColor rgb="FF1A1A1A"/>
        <bgColor rgb="FF232235"/>
      </patternFill>
    </fill>
    <fill>
      <patternFill patternType="solid">
        <fgColor rgb="FFE8E8E8"/>
        <bgColor rgb="FFF5F1E6"/>
      </patternFill>
    </fill>
    <fill>
      <patternFill patternType="solid">
        <fgColor rgb="FFD9F2D0"/>
        <bgColor rgb="FFE8E8E8"/>
      </patternFill>
    </fill>
    <fill>
      <patternFill patternType="solid">
        <fgColor rgb="FFFFC7CE"/>
      </patternFill>
    </fill>
    <fill>
      <patternFill patternType="solid">
        <fgColor theme="4" tint="0.79998168889431442"/>
        <bgColor rgb="FFD9D9D9"/>
      </patternFill>
    </fill>
    <fill>
      <patternFill patternType="solid">
        <fgColor rgb="FF27253A"/>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F2F2F2"/>
      </patternFill>
    </fill>
    <fill>
      <patternFill patternType="solid">
        <fgColor theme="0" tint="-0.14999847407452621"/>
        <bgColor rgb="FFBFBFBF"/>
      </patternFill>
    </fill>
    <fill>
      <patternFill patternType="solid">
        <fgColor rgb="FFE8E8E8"/>
        <bgColor indexed="64"/>
      </patternFill>
    </fill>
  </fills>
  <borders count="64">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rgb="FFFFFFFF"/>
      </left>
      <right/>
      <top style="thin">
        <color rgb="FFFFFFFF"/>
      </top>
      <bottom style="thin">
        <color rgb="FFFFFFFF"/>
      </bottom>
      <diagonal/>
    </border>
    <border>
      <left style="thin">
        <color auto="1"/>
      </left>
      <right style="dotted">
        <color rgb="FFBFBFBF"/>
      </right>
      <top style="thin">
        <color auto="1"/>
      </top>
      <bottom/>
      <diagonal/>
    </border>
    <border>
      <left style="thin">
        <color auto="1"/>
      </left>
      <right style="dotted">
        <color rgb="FFBFBFBF"/>
      </right>
      <top/>
      <bottom/>
      <diagonal/>
    </border>
    <border>
      <left style="thin">
        <color auto="1"/>
      </left>
      <right style="dotted">
        <color rgb="FFBFBFBF"/>
      </right>
      <top/>
      <bottom style="thin">
        <color auto="1"/>
      </bottom>
      <diagonal/>
    </border>
    <border>
      <left style="thin">
        <color rgb="FFFFFFFF"/>
      </left>
      <right style="thin">
        <color rgb="FFFFFFFF"/>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medium">
        <color auto="1"/>
      </left>
      <right style="thin">
        <color auto="1"/>
      </right>
      <top style="medium">
        <color auto="1"/>
      </top>
      <bottom style="dotted">
        <color rgb="FFBFBFBF"/>
      </bottom>
      <diagonal/>
    </border>
    <border>
      <left style="thin">
        <color rgb="FFC9C9C9"/>
      </left>
      <right style="thin">
        <color rgb="FFC9C9C9"/>
      </right>
      <top style="thin">
        <color rgb="FFC9C9C9"/>
      </top>
      <bottom/>
      <diagonal/>
    </border>
    <border>
      <left style="thin">
        <color rgb="FFC9C9C9"/>
      </left>
      <right style="thin">
        <color rgb="FFC9C9C9"/>
      </right>
      <top/>
      <bottom/>
      <diagonal/>
    </border>
    <border>
      <left style="thin">
        <color rgb="FFC9C9C9"/>
      </left>
      <right style="thin">
        <color rgb="FFC9C9C9"/>
      </right>
      <top/>
      <bottom style="thin">
        <color rgb="FFC9C9C9"/>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dotted">
        <color rgb="FFBFBFBF"/>
      </top>
      <bottom style="dotted">
        <color rgb="FFBFBFBF"/>
      </bottom>
      <diagonal/>
    </border>
    <border>
      <left/>
      <right/>
      <top/>
      <bottom style="dotted">
        <color rgb="FFBFBFBF"/>
      </bottom>
      <diagonal/>
    </border>
    <border>
      <left/>
      <right style="medium">
        <color auto="1"/>
      </right>
      <top/>
      <bottom style="dotted">
        <color rgb="FFBFBFBF"/>
      </bottom>
      <diagonal/>
    </border>
    <border>
      <left/>
      <right/>
      <top style="dotted">
        <color rgb="FFBFBFBF"/>
      </top>
      <bottom style="dotted">
        <color rgb="FFBFBFBF"/>
      </bottom>
      <diagonal/>
    </border>
    <border>
      <left/>
      <right style="medium">
        <color auto="1"/>
      </right>
      <top style="dotted">
        <color rgb="FFBFBFBF"/>
      </top>
      <bottom style="dotted">
        <color rgb="FFBFBFBF"/>
      </bottom>
      <diagonal/>
    </border>
    <border>
      <left style="medium">
        <color auto="1"/>
      </left>
      <right/>
      <top style="dotted">
        <color rgb="FFBFBFBF"/>
      </top>
      <bottom style="medium">
        <color auto="1"/>
      </bottom>
      <diagonal/>
    </border>
    <border>
      <left/>
      <right/>
      <top style="dotted">
        <color rgb="FFBFBFBF"/>
      </top>
      <bottom style="medium">
        <color auto="1"/>
      </bottom>
      <diagonal/>
    </border>
    <border>
      <left/>
      <right style="medium">
        <color auto="1"/>
      </right>
      <top style="dotted">
        <color rgb="FFBFBFBF"/>
      </top>
      <bottom style="medium">
        <color auto="1"/>
      </bottom>
      <diagonal/>
    </border>
    <border>
      <left style="thin">
        <color rgb="FFFFFFFF"/>
      </left>
      <right/>
      <top/>
      <bottom style="thin">
        <color rgb="FFFFFFFF"/>
      </bottom>
      <diagonal/>
    </border>
    <border>
      <left style="medium">
        <color auto="1"/>
      </left>
      <right/>
      <top style="medium">
        <color auto="1"/>
      </top>
      <bottom style="dotted">
        <color rgb="FFBFBFBF"/>
      </bottom>
      <diagonal/>
    </border>
    <border>
      <left/>
      <right/>
      <top style="medium">
        <color auto="1"/>
      </top>
      <bottom style="dotted">
        <color rgb="FFBFBFBF"/>
      </bottom>
      <diagonal/>
    </border>
    <border>
      <left/>
      <right style="medium">
        <color auto="1"/>
      </right>
      <top style="medium">
        <color auto="1"/>
      </top>
      <bottom style="dotted">
        <color rgb="FFBFBFBF"/>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dotted">
        <color rgb="FFBFBFBF"/>
      </bottom>
      <diagonal/>
    </border>
    <border>
      <left/>
      <right style="thin">
        <color rgb="FFC9C9C9"/>
      </right>
      <top style="thin">
        <color rgb="FFC9C9C9"/>
      </top>
      <bottom/>
      <diagonal/>
    </border>
    <border>
      <left/>
      <right style="thin">
        <color rgb="FFC9C9C9"/>
      </right>
      <top/>
      <bottom/>
      <diagonal/>
    </border>
    <border>
      <left/>
      <right style="thin">
        <color rgb="FFC9C9C9"/>
      </right>
      <top/>
      <bottom style="thin">
        <color rgb="FFC9C9C9"/>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9" fontId="32" fillId="0" borderId="0"/>
    <xf numFmtId="0" fontId="33" fillId="13" borderId="0"/>
    <xf numFmtId="43" fontId="37" fillId="0" borderId="0"/>
    <xf numFmtId="0" fontId="30" fillId="0" borderId="52"/>
    <xf numFmtId="43" fontId="50" fillId="0" borderId="0" applyFont="0" applyFill="0" applyBorder="0" applyAlignment="0" applyProtection="0"/>
  </cellStyleXfs>
  <cellXfs count="462">
    <xf numFmtId="0" fontId="0" fillId="0" borderId="0" xfId="0"/>
    <xf numFmtId="0" fontId="1" fillId="0" borderId="0" xfId="0" applyFont="1" applyAlignment="1">
      <alignment vertical="center"/>
    </xf>
    <xf numFmtId="164" fontId="2" fillId="0" borderId="0" xfId="0" applyNumberFormat="1" applyFont="1" applyAlignment="1">
      <alignment vertical="center"/>
    </xf>
    <xf numFmtId="164" fontId="2" fillId="0" borderId="0" xfId="0" applyNumberFormat="1" applyFont="1" applyAlignment="1">
      <alignment horizontal="right" vertical="center"/>
    </xf>
    <xf numFmtId="0" fontId="1" fillId="0" borderId="0" xfId="0" applyFont="1"/>
    <xf numFmtId="0" fontId="1" fillId="0" borderId="1" xfId="0" applyFont="1" applyBorder="1" applyAlignment="1">
      <alignment vertical="center"/>
    </xf>
    <xf numFmtId="0" fontId="1" fillId="0" borderId="3" xfId="0" applyFont="1" applyBorder="1" applyAlignment="1">
      <alignment vertical="center"/>
    </xf>
    <xf numFmtId="165" fontId="3" fillId="2" borderId="4" xfId="0" applyNumberFormat="1" applyFont="1" applyFill="1" applyBorder="1" applyAlignment="1">
      <alignment horizontal="right" vertical="center"/>
    </xf>
    <xf numFmtId="0" fontId="1" fillId="0" borderId="5" xfId="0" applyFont="1" applyBorder="1" applyAlignment="1">
      <alignment vertical="center"/>
    </xf>
    <xf numFmtId="164" fontId="6" fillId="2" borderId="0" xfId="0" applyNumberFormat="1" applyFont="1" applyFill="1" applyAlignment="1">
      <alignment horizontal="left" vertical="center"/>
    </xf>
    <xf numFmtId="0" fontId="1" fillId="0" borderId="0" xfId="0" applyFont="1" applyAlignment="1">
      <alignment horizontal="right" vertical="center"/>
    </xf>
    <xf numFmtId="164" fontId="1" fillId="0" borderId="0" xfId="0" applyNumberFormat="1" applyFont="1" applyAlignment="1">
      <alignment vertical="center"/>
    </xf>
    <xf numFmtId="166" fontId="1" fillId="0" borderId="0" xfId="0" applyNumberFormat="1" applyFont="1" applyAlignment="1">
      <alignment vertical="center"/>
    </xf>
    <xf numFmtId="164" fontId="1" fillId="0" borderId="0" xfId="0" applyNumberFormat="1" applyFont="1"/>
    <xf numFmtId="0" fontId="1" fillId="2" borderId="0" xfId="0" applyFont="1" applyFill="1" applyAlignment="1">
      <alignment vertical="center"/>
    </xf>
    <xf numFmtId="0" fontId="2" fillId="0" borderId="0" xfId="0" applyFont="1" applyAlignment="1">
      <alignment horizontal="right" vertical="center"/>
    </xf>
    <xf numFmtId="0" fontId="2" fillId="0" borderId="0" xfId="0" applyFont="1" applyAlignment="1">
      <alignment vertical="center"/>
    </xf>
    <xf numFmtId="0" fontId="1" fillId="0" borderId="4" xfId="0" applyFont="1" applyBorder="1" applyAlignment="1">
      <alignment horizontal="right" vertical="center"/>
    </xf>
    <xf numFmtId="164" fontId="1" fillId="2" borderId="0" xfId="0" applyNumberFormat="1" applyFont="1" applyFill="1" applyAlignment="1">
      <alignment vertical="center"/>
    </xf>
    <xf numFmtId="164" fontId="1" fillId="0" borderId="0" xfId="0" applyNumberFormat="1" applyFont="1" applyAlignment="1">
      <alignment horizontal="right" vertical="center"/>
    </xf>
    <xf numFmtId="0" fontId="12" fillId="3" borderId="17" xfId="0" applyFont="1" applyFill="1" applyBorder="1" applyAlignment="1">
      <alignment horizontal="right" vertical="center"/>
    </xf>
    <xf numFmtId="0" fontId="12" fillId="3" borderId="2" xfId="0" applyFont="1" applyFill="1" applyBorder="1" applyAlignment="1">
      <alignment horizontal="right" vertical="center"/>
    </xf>
    <xf numFmtId="0" fontId="1" fillId="0" borderId="9" xfId="0" applyFont="1" applyBorder="1" applyAlignment="1">
      <alignment vertical="center"/>
    </xf>
    <xf numFmtId="165" fontId="1" fillId="0" borderId="0" xfId="0" applyNumberFormat="1" applyFont="1" applyAlignment="1">
      <alignment vertical="center"/>
    </xf>
    <xf numFmtId="165" fontId="1" fillId="0" borderId="3" xfId="0" applyNumberFormat="1" applyFont="1" applyBorder="1" applyAlignment="1">
      <alignment vertical="center"/>
    </xf>
    <xf numFmtId="165" fontId="4" fillId="2" borderId="4" xfId="0" applyNumberFormat="1" applyFont="1" applyFill="1" applyBorder="1" applyAlignment="1">
      <alignment horizontal="right" vertical="center"/>
    </xf>
    <xf numFmtId="165" fontId="1" fillId="0" borderId="8" xfId="0" applyNumberFormat="1" applyFont="1" applyBorder="1" applyAlignment="1">
      <alignment vertical="center"/>
    </xf>
    <xf numFmtId="165" fontId="2" fillId="0" borderId="4" xfId="0" applyNumberFormat="1" applyFont="1" applyBorder="1" applyAlignment="1">
      <alignment vertical="center"/>
    </xf>
    <xf numFmtId="164" fontId="1" fillId="0" borderId="18" xfId="0" applyNumberFormat="1" applyFont="1" applyBorder="1" applyAlignment="1">
      <alignment horizontal="right" vertical="center"/>
    </xf>
    <xf numFmtId="165" fontId="2" fillId="2" borderId="4" xfId="0" applyNumberFormat="1" applyFont="1" applyFill="1" applyBorder="1" applyAlignment="1">
      <alignment horizontal="right" vertical="center"/>
    </xf>
    <xf numFmtId="9" fontId="2" fillId="0" borderId="3" xfId="0" applyNumberFormat="1" applyFont="1" applyBorder="1" applyAlignment="1">
      <alignment vertical="center"/>
    </xf>
    <xf numFmtId="165" fontId="5" fillId="0" borderId="3" xfId="0" applyNumberFormat="1" applyFont="1" applyBorder="1" applyAlignment="1">
      <alignment vertical="center"/>
    </xf>
    <xf numFmtId="165" fontId="5" fillId="0" borderId="0" xfId="0" applyNumberFormat="1" applyFont="1" applyAlignment="1">
      <alignment vertical="center"/>
    </xf>
    <xf numFmtId="165" fontId="5" fillId="0" borderId="4" xfId="0" applyNumberFormat="1" applyFont="1" applyBorder="1" applyAlignment="1">
      <alignment vertical="center"/>
    </xf>
    <xf numFmtId="9" fontId="1" fillId="0" borderId="3" xfId="0" applyNumberFormat="1" applyFont="1" applyBorder="1" applyAlignment="1">
      <alignment vertical="center"/>
    </xf>
    <xf numFmtId="164" fontId="8" fillId="0" borderId="14" xfId="0" applyNumberFormat="1" applyFont="1" applyBorder="1" applyAlignment="1">
      <alignment vertical="center"/>
    </xf>
    <xf numFmtId="165" fontId="2" fillId="0" borderId="4" xfId="0" applyNumberFormat="1" applyFont="1" applyBorder="1" applyAlignment="1">
      <alignment horizontal="right" vertical="center"/>
    </xf>
    <xf numFmtId="165" fontId="4" fillId="7" borderId="2" xfId="0" applyNumberFormat="1" applyFont="1" applyFill="1" applyBorder="1" applyAlignment="1">
      <alignment horizontal="right" vertical="center"/>
    </xf>
    <xf numFmtId="165" fontId="4" fillId="7" borderId="3" xfId="0" applyNumberFormat="1" applyFont="1" applyFill="1" applyBorder="1" applyAlignment="1">
      <alignment horizontal="right" vertical="center"/>
    </xf>
    <xf numFmtId="165" fontId="4" fillId="7" borderId="0" xfId="0" applyNumberFormat="1" applyFont="1" applyFill="1" applyAlignment="1">
      <alignment horizontal="right" vertical="center"/>
    </xf>
    <xf numFmtId="165" fontId="4" fillId="7" borderId="4" xfId="0" applyNumberFormat="1" applyFont="1" applyFill="1" applyBorder="1" applyAlignment="1">
      <alignment horizontal="right" vertical="center"/>
    </xf>
    <xf numFmtId="165" fontId="4" fillId="8" borderId="6" xfId="0" applyNumberFormat="1" applyFont="1" applyFill="1" applyBorder="1" applyAlignment="1">
      <alignment horizontal="right" vertical="center"/>
    </xf>
    <xf numFmtId="165" fontId="4" fillId="8" borderId="5" xfId="0" applyNumberFormat="1" applyFont="1" applyFill="1" applyBorder="1" applyAlignment="1">
      <alignment horizontal="right" vertical="center"/>
    </xf>
    <xf numFmtId="165" fontId="4" fillId="8" borderId="9" xfId="0" applyNumberFormat="1" applyFont="1" applyFill="1" applyBorder="1" applyAlignment="1">
      <alignment horizontal="right" vertical="center"/>
    </xf>
    <xf numFmtId="0" fontId="1" fillId="0" borderId="0" xfId="0" applyFont="1" applyAlignment="1">
      <alignment vertical="center" wrapText="1"/>
    </xf>
    <xf numFmtId="0" fontId="25" fillId="0" borderId="0" xfId="0" applyFont="1" applyAlignment="1">
      <alignment horizontal="left"/>
    </xf>
    <xf numFmtId="167" fontId="26" fillId="0" borderId="0" xfId="0" applyNumberFormat="1" applyFont="1" applyAlignment="1">
      <alignment horizontal="right"/>
    </xf>
    <xf numFmtId="167" fontId="27" fillId="0" borderId="0" xfId="0" applyNumberFormat="1" applyFont="1" applyAlignment="1">
      <alignment horizontal="right"/>
    </xf>
    <xf numFmtId="0" fontId="30" fillId="0" borderId="0" xfId="0" applyFont="1"/>
    <xf numFmtId="0" fontId="31" fillId="0" borderId="6" xfId="0" applyFont="1" applyBorder="1" applyAlignment="1">
      <alignment horizontal="center" vertical="center"/>
    </xf>
    <xf numFmtId="0" fontId="34" fillId="0" borderId="0" xfId="0" applyFont="1" applyAlignment="1">
      <alignment horizontal="left"/>
    </xf>
    <xf numFmtId="167" fontId="35" fillId="0" borderId="0" xfId="0" applyNumberFormat="1" applyFont="1" applyAlignment="1">
      <alignment horizontal="right"/>
    </xf>
    <xf numFmtId="0" fontId="36" fillId="0" borderId="0" xfId="0" applyFont="1"/>
    <xf numFmtId="0" fontId="36" fillId="11" borderId="50" xfId="0" applyFont="1" applyFill="1" applyBorder="1" applyAlignment="1">
      <alignment horizontal="right"/>
    </xf>
    <xf numFmtId="0" fontId="36" fillId="11" borderId="1" xfId="0" applyFont="1" applyFill="1" applyBorder="1" applyAlignment="1">
      <alignment horizontal="right"/>
    </xf>
    <xf numFmtId="167" fontId="35" fillId="0" borderId="3" xfId="0" applyNumberFormat="1" applyFont="1" applyBorder="1" applyAlignment="1">
      <alignment horizontal="right"/>
    </xf>
    <xf numFmtId="3" fontId="35" fillId="12" borderId="2" xfId="0" applyNumberFormat="1" applyFont="1" applyFill="1" applyBorder="1" applyAlignment="1">
      <alignment horizontal="right"/>
    </xf>
    <xf numFmtId="167" fontId="35" fillId="0" borderId="1" xfId="0" applyNumberFormat="1" applyFont="1" applyBorder="1" applyAlignment="1">
      <alignment horizontal="right"/>
    </xf>
    <xf numFmtId="3" fontId="35" fillId="12" borderId="4" xfId="0" applyNumberFormat="1" applyFont="1" applyFill="1" applyBorder="1" applyAlignment="1">
      <alignment horizontal="right"/>
    </xf>
    <xf numFmtId="3" fontId="35" fillId="0" borderId="51" xfId="0" applyNumberFormat="1" applyFont="1" applyBorder="1" applyAlignment="1">
      <alignment horizontal="right"/>
    </xf>
    <xf numFmtId="169" fontId="37" fillId="0" borderId="0" xfId="3" applyNumberFormat="1" applyAlignment="1">
      <alignment horizontal="right"/>
    </xf>
    <xf numFmtId="3" fontId="35" fillId="0" borderId="4" xfId="0" applyNumberFormat="1" applyFont="1" applyBorder="1" applyAlignment="1">
      <alignment horizontal="right"/>
    </xf>
    <xf numFmtId="3" fontId="35" fillId="14" borderId="4" xfId="0" applyNumberFormat="1" applyFont="1" applyFill="1" applyBorder="1" applyAlignment="1">
      <alignment horizontal="right"/>
    </xf>
    <xf numFmtId="3" fontId="26" fillId="0" borderId="51" xfId="0" applyNumberFormat="1" applyFont="1" applyBorder="1" applyAlignment="1">
      <alignment horizontal="right"/>
    </xf>
    <xf numFmtId="167" fontId="35" fillId="0" borderId="5" xfId="0" applyNumberFormat="1" applyFont="1" applyBorder="1" applyAlignment="1">
      <alignment horizontal="right"/>
    </xf>
    <xf numFmtId="3" fontId="35" fillId="12" borderId="6" xfId="0" applyNumberFormat="1" applyFont="1" applyFill="1" applyBorder="1" applyAlignment="1">
      <alignment horizontal="right"/>
    </xf>
    <xf numFmtId="169" fontId="37" fillId="0" borderId="9" xfId="3" applyNumberFormat="1" applyBorder="1" applyAlignment="1">
      <alignment horizontal="right"/>
    </xf>
    <xf numFmtId="3" fontId="35" fillId="0" borderId="6" xfId="0" applyNumberFormat="1" applyFont="1" applyBorder="1" applyAlignment="1">
      <alignment horizontal="right"/>
    </xf>
    <xf numFmtId="3" fontId="27" fillId="0" borderId="9" xfId="0" applyNumberFormat="1" applyFont="1" applyBorder="1" applyAlignment="1">
      <alignment horizontal="right"/>
    </xf>
    <xf numFmtId="3" fontId="35" fillId="14" borderId="9" xfId="0" applyNumberFormat="1" applyFont="1" applyFill="1" applyBorder="1" applyAlignment="1">
      <alignment horizontal="right"/>
    </xf>
    <xf numFmtId="3" fontId="35" fillId="14" borderId="6" xfId="0" applyNumberFormat="1" applyFont="1" applyFill="1" applyBorder="1" applyAlignment="1">
      <alignment horizontal="right"/>
    </xf>
    <xf numFmtId="3" fontId="36" fillId="11" borderId="7" xfId="0" applyNumberFormat="1" applyFont="1" applyFill="1" applyBorder="1" applyAlignment="1">
      <alignment horizontal="right"/>
    </xf>
    <xf numFmtId="167" fontId="0" fillId="0" borderId="0" xfId="0" applyNumberFormat="1"/>
    <xf numFmtId="3" fontId="36" fillId="11" borderId="49" xfId="0" applyNumberFormat="1" applyFont="1" applyFill="1" applyBorder="1" applyAlignment="1">
      <alignment horizontal="right"/>
    </xf>
    <xf numFmtId="9" fontId="0" fillId="0" borderId="0" xfId="0" applyNumberFormat="1"/>
    <xf numFmtId="0" fontId="38" fillId="0" borderId="0" xfId="0" applyFont="1"/>
    <xf numFmtId="3" fontId="35" fillId="0" borderId="8" xfId="0" applyNumberFormat="1" applyFont="1" applyBorder="1" applyAlignment="1">
      <alignment horizontal="right"/>
    </xf>
    <xf numFmtId="3" fontId="35" fillId="0" borderId="3" xfId="0" applyNumberFormat="1" applyFont="1" applyBorder="1" applyAlignment="1">
      <alignment horizontal="right"/>
    </xf>
    <xf numFmtId="3" fontId="35" fillId="0" borderId="5" xfId="0" applyNumberFormat="1" applyFont="1" applyBorder="1" applyAlignment="1">
      <alignment horizontal="right"/>
    </xf>
    <xf numFmtId="3" fontId="35" fillId="0" borderId="9" xfId="0" applyNumberFormat="1" applyFont="1" applyBorder="1" applyAlignment="1">
      <alignment horizontal="right"/>
    </xf>
    <xf numFmtId="3" fontId="0" fillId="0" borderId="0" xfId="0" applyNumberFormat="1"/>
    <xf numFmtId="0" fontId="12" fillId="3" borderId="1" xfId="0" applyFont="1" applyFill="1" applyBorder="1" applyAlignment="1">
      <alignment horizontal="right" vertical="center"/>
    </xf>
    <xf numFmtId="0" fontId="12" fillId="3" borderId="8" xfId="0" applyFont="1" applyFill="1" applyBorder="1" applyAlignment="1">
      <alignment horizontal="right" vertical="center"/>
    </xf>
    <xf numFmtId="0" fontId="12" fillId="3" borderId="2" xfId="0" applyFont="1" applyFill="1" applyBorder="1" applyAlignment="1">
      <alignment horizontal="center" vertical="center"/>
    </xf>
    <xf numFmtId="165" fontId="5" fillId="0" borderId="1" xfId="0" applyNumberFormat="1" applyFont="1" applyBorder="1" applyAlignment="1">
      <alignment vertical="center"/>
    </xf>
    <xf numFmtId="165" fontId="5" fillId="0" borderId="8" xfId="0" applyNumberFormat="1" applyFont="1" applyBorder="1" applyAlignment="1">
      <alignment vertical="center"/>
    </xf>
    <xf numFmtId="165" fontId="5" fillId="0" borderId="2" xfId="0" applyNumberFormat="1" applyFont="1" applyBorder="1" applyAlignment="1">
      <alignment vertical="center"/>
    </xf>
    <xf numFmtId="165" fontId="39" fillId="0" borderId="1" xfId="0" applyNumberFormat="1" applyFont="1" applyBorder="1" applyAlignment="1">
      <alignment vertical="center"/>
    </xf>
    <xf numFmtId="165" fontId="39" fillId="0" borderId="8" xfId="0" applyNumberFormat="1" applyFont="1" applyBorder="1" applyAlignment="1">
      <alignment vertical="center"/>
    </xf>
    <xf numFmtId="165" fontId="39" fillId="0" borderId="2" xfId="0" applyNumberFormat="1" applyFont="1" applyBorder="1" applyAlignment="1">
      <alignment vertical="center"/>
    </xf>
    <xf numFmtId="165" fontId="39" fillId="0" borderId="3" xfId="0" applyNumberFormat="1" applyFont="1" applyBorder="1" applyAlignment="1">
      <alignment vertical="center"/>
    </xf>
    <xf numFmtId="165" fontId="39" fillId="0" borderId="0" xfId="0" applyNumberFormat="1" applyFont="1" applyAlignment="1">
      <alignment vertical="center"/>
    </xf>
    <xf numFmtId="165" fontId="39" fillId="0" borderId="4" xfId="0" applyNumberFormat="1" applyFont="1" applyBorder="1" applyAlignment="1">
      <alignment vertical="center"/>
    </xf>
    <xf numFmtId="3" fontId="35" fillId="0" borderId="0" xfId="0" applyNumberFormat="1" applyFont="1" applyAlignment="1">
      <alignment horizontal="right"/>
    </xf>
    <xf numFmtId="3" fontId="27" fillId="0" borderId="0" xfId="0" applyNumberFormat="1" applyFont="1" applyAlignment="1">
      <alignment horizontal="right"/>
    </xf>
    <xf numFmtId="3" fontId="35" fillId="14" borderId="0" xfId="0" applyNumberFormat="1" applyFont="1" applyFill="1" applyAlignment="1">
      <alignment horizontal="right"/>
    </xf>
    <xf numFmtId="0" fontId="36" fillId="11" borderId="15" xfId="0" applyFont="1" applyFill="1" applyBorder="1" applyAlignment="1">
      <alignment horizontal="left"/>
    </xf>
    <xf numFmtId="0" fontId="36" fillId="11" borderId="16" xfId="0" applyFont="1" applyFill="1" applyBorder="1" applyAlignment="1">
      <alignment horizontal="right"/>
    </xf>
    <xf numFmtId="0" fontId="36" fillId="11" borderId="17" xfId="0" applyFont="1" applyFill="1" applyBorder="1" applyAlignment="1">
      <alignment horizontal="right"/>
    </xf>
    <xf numFmtId="3" fontId="36" fillId="11" borderId="15" xfId="0" applyNumberFormat="1" applyFont="1" applyFill="1" applyBorder="1" applyAlignment="1">
      <alignment horizontal="left"/>
    </xf>
    <xf numFmtId="3" fontId="36" fillId="11" borderId="16" xfId="0" applyNumberFormat="1" applyFont="1" applyFill="1" applyBorder="1" applyAlignment="1">
      <alignment horizontal="right"/>
    </xf>
    <xf numFmtId="3" fontId="36" fillId="11" borderId="17" xfId="0" applyNumberFormat="1" applyFont="1" applyFill="1" applyBorder="1" applyAlignment="1">
      <alignment horizontal="right"/>
    </xf>
    <xf numFmtId="3" fontId="35" fillId="0" borderId="1" xfId="0" applyNumberFormat="1" applyFont="1" applyBorder="1" applyAlignment="1">
      <alignment horizontal="left"/>
    </xf>
    <xf numFmtId="3" fontId="28" fillId="0" borderId="2" xfId="0" applyNumberFormat="1" applyFont="1" applyBorder="1" applyAlignment="1">
      <alignment horizontal="right"/>
    </xf>
    <xf numFmtId="3" fontId="35" fillId="0" borderId="3" xfId="0" applyNumberFormat="1" applyFont="1" applyBorder="1" applyAlignment="1">
      <alignment horizontal="left"/>
    </xf>
    <xf numFmtId="3" fontId="28" fillId="0" borderId="4" xfId="0" applyNumberFormat="1" applyFont="1" applyBorder="1" applyAlignment="1">
      <alignment horizontal="right"/>
    </xf>
    <xf numFmtId="3" fontId="35" fillId="0" borderId="5" xfId="0" applyNumberFormat="1" applyFont="1" applyBorder="1" applyAlignment="1">
      <alignment horizontal="left"/>
    </xf>
    <xf numFmtId="3" fontId="28" fillId="0" borderId="6" xfId="0" applyNumberFormat="1" applyFont="1" applyBorder="1" applyAlignment="1">
      <alignment horizontal="right"/>
    </xf>
    <xf numFmtId="167" fontId="27" fillId="0" borderId="1" xfId="0" applyNumberFormat="1" applyFont="1" applyBorder="1" applyAlignment="1">
      <alignment horizontal="right"/>
    </xf>
    <xf numFmtId="167" fontId="27" fillId="0" borderId="3" xfId="0" applyNumberFormat="1" applyFont="1" applyBorder="1" applyAlignment="1">
      <alignment horizontal="right"/>
    </xf>
    <xf numFmtId="167" fontId="27" fillId="0" borderId="5" xfId="0" applyNumberFormat="1" applyFont="1" applyBorder="1" applyAlignment="1">
      <alignment horizontal="right"/>
    </xf>
    <xf numFmtId="0" fontId="36" fillId="11" borderId="15" xfId="0" applyFont="1" applyFill="1" applyBorder="1" applyAlignment="1">
      <alignment horizontal="right"/>
    </xf>
    <xf numFmtId="3" fontId="36" fillId="11" borderId="15" xfId="0" applyNumberFormat="1" applyFont="1" applyFill="1" applyBorder="1" applyAlignment="1">
      <alignment horizontal="right"/>
    </xf>
    <xf numFmtId="0" fontId="36" fillId="11" borderId="8" xfId="0" applyFont="1" applyFill="1" applyBorder="1" applyAlignment="1">
      <alignment horizontal="right"/>
    </xf>
    <xf numFmtId="0" fontId="36" fillId="11" borderId="2" xfId="0" applyFont="1" applyFill="1" applyBorder="1" applyAlignment="1">
      <alignment horizontal="right"/>
    </xf>
    <xf numFmtId="0" fontId="1" fillId="0" borderId="7" xfId="0" applyFont="1" applyBorder="1" applyAlignment="1">
      <alignment vertical="center"/>
    </xf>
    <xf numFmtId="0" fontId="0" fillId="0" borderId="0" xfId="0" applyAlignment="1">
      <alignment vertical="center"/>
    </xf>
    <xf numFmtId="0" fontId="10" fillId="0" borderId="0" xfId="0" applyFont="1" applyAlignment="1">
      <alignment vertical="center"/>
    </xf>
    <xf numFmtId="0" fontId="11" fillId="0" borderId="0" xfId="0" applyFont="1" applyAlignment="1">
      <alignment vertical="center"/>
    </xf>
    <xf numFmtId="4" fontId="1" fillId="2" borderId="0" xfId="0" applyNumberFormat="1" applyFont="1" applyFill="1" applyAlignment="1">
      <alignment vertical="center"/>
    </xf>
    <xf numFmtId="4" fontId="12" fillId="3" borderId="1" xfId="0" applyNumberFormat="1" applyFont="1" applyFill="1" applyBorder="1" applyAlignment="1">
      <alignment horizontal="center" vertical="center"/>
    </xf>
    <xf numFmtId="4" fontId="12" fillId="3" borderId="8" xfId="0" applyNumberFormat="1" applyFont="1" applyFill="1" applyBorder="1" applyAlignment="1">
      <alignment horizontal="center" vertical="center"/>
    </xf>
    <xf numFmtId="4" fontId="12" fillId="3" borderId="2" xfId="0" applyNumberFormat="1" applyFont="1" applyFill="1" applyBorder="1" applyAlignment="1">
      <alignment horizontal="center" vertical="center"/>
    </xf>
    <xf numFmtId="3" fontId="1" fillId="5" borderId="3" xfId="0" applyNumberFormat="1" applyFont="1" applyFill="1" applyBorder="1" applyAlignment="1">
      <alignment horizontal="center" vertical="center"/>
    </xf>
    <xf numFmtId="4" fontId="1" fillId="5" borderId="0" xfId="0" applyNumberFormat="1" applyFont="1" applyFill="1" applyAlignment="1">
      <alignment vertical="center"/>
    </xf>
    <xf numFmtId="0" fontId="29" fillId="0" borderId="0" xfId="0" applyFont="1" applyAlignment="1">
      <alignment vertical="center"/>
    </xf>
    <xf numFmtId="4" fontId="29" fillId="5" borderId="0" xfId="0" applyNumberFormat="1" applyFont="1" applyFill="1" applyAlignment="1">
      <alignment vertical="center"/>
    </xf>
    <xf numFmtId="0" fontId="30" fillId="0" borderId="0" xfId="0" applyFont="1" applyAlignment="1">
      <alignment vertical="center"/>
    </xf>
    <xf numFmtId="4" fontId="30" fillId="5" borderId="0" xfId="0" applyNumberFormat="1" applyFont="1" applyFill="1" applyAlignment="1">
      <alignment vertical="center"/>
    </xf>
    <xf numFmtId="3" fontId="13" fillId="4" borderId="5" xfId="0" applyNumberFormat="1" applyFont="1" applyFill="1" applyBorder="1" applyAlignment="1">
      <alignment horizontal="center" vertical="center"/>
    </xf>
    <xf numFmtId="4" fontId="13" fillId="4" borderId="9" xfId="0" applyNumberFormat="1" applyFont="1" applyFill="1" applyBorder="1" applyAlignment="1">
      <alignment vertical="center"/>
    </xf>
    <xf numFmtId="3" fontId="13" fillId="6" borderId="1" xfId="0" applyNumberFormat="1" applyFont="1" applyFill="1" applyBorder="1" applyAlignment="1">
      <alignment horizontal="center" vertical="center"/>
    </xf>
    <xf numFmtId="4" fontId="12" fillId="6" borderId="8" xfId="0" applyNumberFormat="1" applyFont="1" applyFill="1" applyBorder="1" applyAlignment="1">
      <alignment horizontal="center" vertical="center"/>
    </xf>
    <xf numFmtId="4" fontId="12" fillId="6" borderId="2" xfId="0" applyNumberFormat="1" applyFont="1" applyFill="1" applyBorder="1" applyAlignment="1">
      <alignment horizontal="center" vertical="center"/>
    </xf>
    <xf numFmtId="3" fontId="13" fillId="6" borderId="5" xfId="0" applyNumberFormat="1" applyFont="1" applyFill="1" applyBorder="1" applyAlignment="1">
      <alignment horizontal="center" vertical="center"/>
    </xf>
    <xf numFmtId="4" fontId="13" fillId="6" borderId="9" xfId="0" applyNumberFormat="1" applyFont="1" applyFill="1" applyBorder="1" applyAlignment="1">
      <alignment vertical="center"/>
    </xf>
    <xf numFmtId="164" fontId="0" fillId="0" borderId="10" xfId="0" applyNumberFormat="1" applyBorder="1" applyAlignment="1">
      <alignment vertical="center"/>
    </xf>
    <xf numFmtId="164" fontId="0" fillId="0" borderId="0" xfId="0" applyNumberFormat="1" applyAlignment="1">
      <alignment vertical="center"/>
    </xf>
    <xf numFmtId="4" fontId="1" fillId="0" borderId="0" xfId="0" applyNumberFormat="1" applyFont="1" applyAlignment="1">
      <alignment vertical="center"/>
    </xf>
    <xf numFmtId="3" fontId="1" fillId="5" borderId="0" xfId="0" applyNumberFormat="1" applyFont="1" applyFill="1" applyAlignment="1">
      <alignment horizontal="right" vertical="center" indent="1"/>
    </xf>
    <xf numFmtId="3" fontId="1" fillId="5" borderId="4" xfId="0" applyNumberFormat="1" applyFont="1" applyFill="1" applyBorder="1" applyAlignment="1">
      <alignment horizontal="right" vertical="center" indent="1"/>
    </xf>
    <xf numFmtId="3" fontId="29" fillId="5" borderId="0" xfId="0" applyNumberFormat="1" applyFont="1" applyFill="1" applyAlignment="1">
      <alignment horizontal="right" vertical="center" indent="1"/>
    </xf>
    <xf numFmtId="3" fontId="29" fillId="5" borderId="4" xfId="0" applyNumberFormat="1" applyFont="1" applyFill="1" applyBorder="1" applyAlignment="1">
      <alignment horizontal="right" vertical="center" indent="1"/>
    </xf>
    <xf numFmtId="3" fontId="12" fillId="3" borderId="9" xfId="0" applyNumberFormat="1" applyFont="1" applyFill="1" applyBorder="1" applyAlignment="1">
      <alignment horizontal="right" vertical="center" indent="1"/>
    </xf>
    <xf numFmtId="164" fontId="41" fillId="0" borderId="0" xfId="0" applyNumberFormat="1" applyFont="1" applyAlignment="1">
      <alignment horizontal="left" vertical="center"/>
    </xf>
    <xf numFmtId="165" fontId="42" fillId="2" borderId="2" xfId="0" applyNumberFormat="1" applyFont="1" applyFill="1" applyBorder="1" applyAlignment="1">
      <alignment horizontal="right" vertical="center"/>
    </xf>
    <xf numFmtId="4" fontId="0" fillId="5" borderId="0" xfId="0" applyNumberFormat="1" applyFill="1" applyAlignment="1">
      <alignment vertical="center"/>
    </xf>
    <xf numFmtId="164" fontId="41" fillId="0" borderId="11" xfId="0" applyNumberFormat="1" applyFont="1" applyBorder="1" applyAlignment="1">
      <alignment vertical="center"/>
    </xf>
    <xf numFmtId="4" fontId="41" fillId="0" borderId="8" xfId="0" applyNumberFormat="1" applyFont="1" applyBorder="1" applyAlignment="1">
      <alignment vertical="center"/>
    </xf>
    <xf numFmtId="0" fontId="41" fillId="0" borderId="2" xfId="0" applyFont="1" applyBorder="1" applyAlignment="1">
      <alignment vertical="center"/>
    </xf>
    <xf numFmtId="9" fontId="41" fillId="0" borderId="12" xfId="0" applyNumberFormat="1" applyFont="1" applyBorder="1" applyAlignment="1">
      <alignment horizontal="right" vertical="center"/>
    </xf>
    <xf numFmtId="0" fontId="41" fillId="0" borderId="4" xfId="0" applyFont="1" applyBorder="1" applyAlignment="1">
      <alignment horizontal="right" vertical="center"/>
    </xf>
    <xf numFmtId="9" fontId="41" fillId="0" borderId="13" xfId="0" applyNumberFormat="1" applyFont="1" applyBorder="1" applyAlignment="1">
      <alignment horizontal="right" vertical="center"/>
    </xf>
    <xf numFmtId="9" fontId="41" fillId="0" borderId="9" xfId="0" applyNumberFormat="1" applyFont="1" applyBorder="1" applyAlignment="1">
      <alignment horizontal="right" vertical="center"/>
    </xf>
    <xf numFmtId="0" fontId="41" fillId="0" borderId="6" xfId="0" applyFont="1" applyBorder="1" applyAlignment="1">
      <alignment horizontal="right" vertical="center"/>
    </xf>
    <xf numFmtId="0" fontId="33" fillId="13" borderId="15" xfId="2" applyBorder="1" applyAlignment="1">
      <alignment horizontal="center" vertical="center"/>
    </xf>
    <xf numFmtId="0" fontId="33" fillId="13" borderId="16" xfId="2" applyBorder="1" applyAlignment="1">
      <alignment horizontal="center" vertical="center"/>
    </xf>
    <xf numFmtId="0" fontId="33" fillId="13" borderId="17" xfId="2" applyBorder="1" applyAlignment="1">
      <alignment horizontal="center" vertical="center"/>
    </xf>
    <xf numFmtId="0" fontId="12" fillId="3" borderId="15" xfId="0" applyFont="1" applyFill="1" applyBorder="1" applyAlignment="1">
      <alignment horizontal="center" vertical="center"/>
    </xf>
    <xf numFmtId="165" fontId="42" fillId="0" borderId="3" xfId="0" applyNumberFormat="1" applyFont="1" applyBorder="1" applyAlignment="1">
      <alignment vertical="center"/>
    </xf>
    <xf numFmtId="165" fontId="42" fillId="0" borderId="0" xfId="0" applyNumberFormat="1" applyFont="1" applyAlignment="1">
      <alignment vertical="center"/>
    </xf>
    <xf numFmtId="165" fontId="42" fillId="0" borderId="4" xfId="0" applyNumberFormat="1" applyFont="1" applyBorder="1" applyAlignment="1">
      <alignment vertical="center"/>
    </xf>
    <xf numFmtId="0" fontId="1" fillId="0" borderId="4" xfId="0" applyFont="1" applyBorder="1" applyAlignment="1">
      <alignment vertical="center"/>
    </xf>
    <xf numFmtId="0" fontId="1" fillId="0" borderId="3" xfId="0" applyFont="1" applyBorder="1" applyAlignment="1">
      <alignment horizontal="right" vertical="center"/>
    </xf>
    <xf numFmtId="165" fontId="42" fillId="0" borderId="5" xfId="0" applyNumberFormat="1" applyFont="1" applyBorder="1" applyAlignment="1">
      <alignment vertical="center"/>
    </xf>
    <xf numFmtId="165" fontId="42" fillId="0" borderId="9" xfId="0" applyNumberFormat="1" applyFont="1" applyBorder="1" applyAlignment="1">
      <alignment vertical="center"/>
    </xf>
    <xf numFmtId="165" fontId="42" fillId="0" borderId="6" xfId="0" applyNumberFormat="1" applyFont="1" applyBorder="1" applyAlignment="1">
      <alignment vertical="center"/>
    </xf>
    <xf numFmtId="165" fontId="4" fillId="7" borderId="1" xfId="0" applyNumberFormat="1" applyFont="1" applyFill="1" applyBorder="1" applyAlignment="1">
      <alignment horizontal="right" vertical="center"/>
    </xf>
    <xf numFmtId="165" fontId="4" fillId="7" borderId="8" xfId="0" applyNumberFormat="1" applyFont="1" applyFill="1" applyBorder="1" applyAlignment="1">
      <alignment horizontal="right" vertical="center"/>
    </xf>
    <xf numFmtId="9" fontId="2" fillId="0" borderId="0" xfId="0" applyNumberFormat="1" applyFont="1" applyAlignment="1">
      <alignment vertical="center"/>
    </xf>
    <xf numFmtId="9" fontId="1" fillId="0" borderId="0" xfId="0" applyNumberFormat="1" applyFont="1" applyAlignment="1">
      <alignment vertical="center"/>
    </xf>
    <xf numFmtId="165" fontId="1" fillId="0" borderId="1" xfId="0" applyNumberFormat="1" applyFont="1" applyBorder="1" applyAlignment="1">
      <alignment vertical="center"/>
    </xf>
    <xf numFmtId="165" fontId="2" fillId="0" borderId="2" xfId="0" applyNumberFormat="1" applyFont="1" applyBorder="1" applyAlignment="1">
      <alignment vertical="center"/>
    </xf>
    <xf numFmtId="0" fontId="2" fillId="0" borderId="4" xfId="0" applyFont="1" applyBorder="1" applyAlignment="1">
      <alignment horizontal="right" vertical="center"/>
    </xf>
    <xf numFmtId="0" fontId="2" fillId="0" borderId="6" xfId="0" applyFont="1" applyBorder="1" applyAlignment="1">
      <alignment horizontal="right" vertical="center"/>
    </xf>
    <xf numFmtId="0" fontId="41" fillId="2" borderId="0" xfId="0" applyFont="1" applyFill="1" applyAlignment="1">
      <alignment horizontal="center" vertical="center"/>
    </xf>
    <xf numFmtId="0" fontId="41" fillId="0" borderId="0" xfId="0" applyFont="1" applyAlignment="1">
      <alignment vertical="center"/>
    </xf>
    <xf numFmtId="0" fontId="41" fillId="0" borderId="0" xfId="0" applyFont="1" applyAlignment="1">
      <alignment horizontal="right" vertical="center"/>
    </xf>
    <xf numFmtId="9" fontId="41" fillId="0" borderId="0" xfId="0" applyNumberFormat="1" applyFont="1" applyAlignment="1">
      <alignment vertical="center"/>
    </xf>
    <xf numFmtId="9" fontId="41" fillId="0" borderId="0" xfId="0" applyNumberFormat="1" applyFont="1" applyAlignment="1">
      <alignment horizontal="right" vertical="center"/>
    </xf>
    <xf numFmtId="9" fontId="5" fillId="0" borderId="0" xfId="1" applyFont="1" applyAlignment="1">
      <alignment vertical="center"/>
    </xf>
    <xf numFmtId="164" fontId="5" fillId="0" borderId="0" xfId="0" applyNumberFormat="1" applyFont="1" applyAlignment="1">
      <alignment vertical="center"/>
    </xf>
    <xf numFmtId="3" fontId="13" fillId="6" borderId="9" xfId="0" applyNumberFormat="1" applyFont="1" applyFill="1" applyBorder="1" applyAlignment="1">
      <alignment horizontal="right" vertical="center" indent="1"/>
    </xf>
    <xf numFmtId="3" fontId="13" fillId="6" borderId="6" xfId="0" applyNumberFormat="1" applyFont="1" applyFill="1" applyBorder="1" applyAlignment="1">
      <alignment horizontal="right" vertical="center" indent="1"/>
    </xf>
    <xf numFmtId="0" fontId="0" fillId="0" borderId="8" xfId="0" applyBorder="1"/>
    <xf numFmtId="0" fontId="0" fillId="0" borderId="9" xfId="0" applyBorder="1"/>
    <xf numFmtId="9" fontId="4" fillId="0" borderId="0" xfId="0" applyNumberFormat="1" applyFont="1" applyAlignment="1">
      <alignment horizontal="left" vertical="center"/>
    </xf>
    <xf numFmtId="164" fontId="5" fillId="0" borderId="0" xfId="0" applyNumberFormat="1" applyFont="1" applyAlignment="1">
      <alignment horizontal="left" vertical="center"/>
    </xf>
    <xf numFmtId="9" fontId="2" fillId="0" borderId="0" xfId="0" applyNumberFormat="1" applyFont="1" applyAlignment="1">
      <alignment horizontal="left" vertical="center"/>
    </xf>
    <xf numFmtId="164" fontId="7" fillId="2" borderId="0" xfId="0" applyNumberFormat="1" applyFont="1" applyFill="1" applyAlignment="1">
      <alignment horizontal="left" vertical="center"/>
    </xf>
    <xf numFmtId="164" fontId="8" fillId="2" borderId="0" xfId="0" applyNumberFormat="1" applyFont="1" applyFill="1" applyAlignment="1">
      <alignment horizontal="left" vertical="center"/>
    </xf>
    <xf numFmtId="165" fontId="9" fillId="0" borderId="0" xfId="0" applyNumberFormat="1" applyFont="1" applyAlignment="1">
      <alignment horizontal="left" vertical="center"/>
    </xf>
    <xf numFmtId="0" fontId="1" fillId="0" borderId="0" xfId="0" applyFont="1" applyAlignment="1">
      <alignment horizontal="left" vertical="center"/>
    </xf>
    <xf numFmtId="0" fontId="9" fillId="0" borderId="0" xfId="0" applyFont="1" applyAlignment="1">
      <alignment horizontal="left" vertical="center"/>
    </xf>
    <xf numFmtId="14" fontId="9" fillId="2" borderId="0" xfId="0" applyNumberFormat="1" applyFont="1" applyFill="1" applyAlignment="1">
      <alignment horizontal="left" vertical="center"/>
    </xf>
    <xf numFmtId="4" fontId="5" fillId="5" borderId="0" xfId="0" applyNumberFormat="1" applyFont="1" applyFill="1" applyAlignment="1">
      <alignment vertical="center"/>
    </xf>
    <xf numFmtId="0" fontId="1" fillId="0" borderId="52" xfId="0" applyFont="1" applyBorder="1" applyAlignment="1">
      <alignment vertical="center"/>
    </xf>
    <xf numFmtId="167" fontId="21" fillId="0" borderId="52" xfId="0" applyNumberFormat="1" applyFont="1" applyBorder="1" applyAlignment="1">
      <alignment horizontal="right" vertical="center"/>
    </xf>
    <xf numFmtId="0" fontId="15" fillId="0" borderId="52" xfId="0" applyFont="1" applyBorder="1" applyAlignment="1">
      <alignment vertical="center"/>
    </xf>
    <xf numFmtId="0" fontId="1" fillId="0" borderId="52" xfId="0" applyFont="1" applyBorder="1" applyAlignment="1">
      <alignment horizontal="right" vertical="center"/>
    </xf>
    <xf numFmtId="0" fontId="1" fillId="2" borderId="52" xfId="0" applyFont="1" applyFill="1" applyBorder="1" applyAlignment="1">
      <alignment vertical="center"/>
    </xf>
    <xf numFmtId="164" fontId="2" fillId="0" borderId="52" xfId="0" applyNumberFormat="1" applyFont="1" applyBorder="1" applyAlignment="1">
      <alignment vertical="center"/>
    </xf>
    <xf numFmtId="167" fontId="2" fillId="0" borderId="52" xfId="0" applyNumberFormat="1" applyFont="1" applyBorder="1" applyAlignment="1">
      <alignment horizontal="right" vertical="center"/>
    </xf>
    <xf numFmtId="167" fontId="41" fillId="0" borderId="52" xfId="0" applyNumberFormat="1" applyFont="1" applyBorder="1" applyAlignment="1">
      <alignment horizontal="right" vertical="center"/>
    </xf>
    <xf numFmtId="0" fontId="0" fillId="0" borderId="52" xfId="0" applyBorder="1"/>
    <xf numFmtId="164" fontId="1" fillId="0" borderId="52" xfId="0" applyNumberFormat="1" applyFont="1" applyBorder="1" applyAlignment="1">
      <alignment vertical="center"/>
    </xf>
    <xf numFmtId="164" fontId="15" fillId="0" borderId="52" xfId="0" applyNumberFormat="1" applyFont="1" applyBorder="1" applyAlignment="1">
      <alignment vertical="center"/>
    </xf>
    <xf numFmtId="168" fontId="3" fillId="0" borderId="52" xfId="0" applyNumberFormat="1" applyFont="1" applyBorder="1" applyAlignment="1">
      <alignment horizontal="right" vertical="center"/>
    </xf>
    <xf numFmtId="164" fontId="1" fillId="0" borderId="52" xfId="0" applyNumberFormat="1" applyFont="1" applyBorder="1" applyAlignment="1">
      <alignment horizontal="right" vertical="center"/>
    </xf>
    <xf numFmtId="164" fontId="1" fillId="2" borderId="52" xfId="0" applyNumberFormat="1" applyFont="1" applyFill="1" applyBorder="1" applyAlignment="1">
      <alignment vertical="center"/>
    </xf>
    <xf numFmtId="165" fontId="1" fillId="7" borderId="61" xfId="0" applyNumberFormat="1" applyFont="1" applyFill="1" applyBorder="1" applyAlignment="1">
      <alignment horizontal="left" vertical="center"/>
    </xf>
    <xf numFmtId="164" fontId="2" fillId="0" borderId="62" xfId="0" applyNumberFormat="1" applyFont="1" applyBorder="1" applyAlignment="1">
      <alignment vertical="center"/>
    </xf>
    <xf numFmtId="168" fontId="3" fillId="0" borderId="62" xfId="0" applyNumberFormat="1" applyFont="1" applyBorder="1" applyAlignment="1">
      <alignment horizontal="right" vertical="center"/>
    </xf>
    <xf numFmtId="164" fontId="1" fillId="0" borderId="62" xfId="0" applyNumberFormat="1" applyFont="1" applyBorder="1" applyAlignment="1">
      <alignment horizontal="right" vertical="center"/>
    </xf>
    <xf numFmtId="164" fontId="1" fillId="0" borderId="63" xfId="0" applyNumberFormat="1" applyFont="1" applyBorder="1" applyAlignment="1">
      <alignment horizontal="right" vertical="center"/>
    </xf>
    <xf numFmtId="164" fontId="12" fillId="3" borderId="52" xfId="0" applyNumberFormat="1" applyFont="1" applyFill="1" applyBorder="1" applyAlignment="1">
      <alignment horizontal="center" vertical="center"/>
    </xf>
    <xf numFmtId="0" fontId="12" fillId="3" borderId="52" xfId="0" applyFont="1" applyFill="1" applyBorder="1" applyAlignment="1">
      <alignment horizontal="center" vertical="center"/>
    </xf>
    <xf numFmtId="0" fontId="12" fillId="3" borderId="53" xfId="0" applyFont="1" applyFill="1" applyBorder="1" applyAlignment="1">
      <alignment horizontal="left" vertical="center" wrapText="1"/>
    </xf>
    <xf numFmtId="0" fontId="12" fillId="3" borderId="54" xfId="0" applyFont="1" applyFill="1" applyBorder="1" applyAlignment="1">
      <alignment horizontal="center" vertical="center"/>
    </xf>
    <xf numFmtId="0" fontId="12" fillId="3" borderId="54" xfId="0" applyFont="1" applyFill="1" applyBorder="1" applyAlignment="1">
      <alignment horizontal="right" vertical="center"/>
    </xf>
    <xf numFmtId="0" fontId="12" fillId="3" borderId="55" xfId="0" applyFont="1" applyFill="1" applyBorder="1" applyAlignment="1">
      <alignment horizontal="right" vertical="center"/>
    </xf>
    <xf numFmtId="0" fontId="1" fillId="0" borderId="56" xfId="0" applyFont="1" applyBorder="1" applyAlignment="1">
      <alignment vertical="center"/>
    </xf>
    <xf numFmtId="165" fontId="1" fillId="0" borderId="52" xfId="0" applyNumberFormat="1" applyFont="1" applyBorder="1" applyAlignment="1">
      <alignment vertical="center"/>
    </xf>
    <xf numFmtId="165" fontId="4" fillId="2" borderId="57" xfId="0" applyNumberFormat="1" applyFont="1" applyFill="1" applyBorder="1" applyAlignment="1">
      <alignment horizontal="right" vertical="center"/>
    </xf>
    <xf numFmtId="165" fontId="1" fillId="2" borderId="52" xfId="0" applyNumberFormat="1" applyFont="1" applyFill="1" applyBorder="1" applyAlignment="1">
      <alignment vertical="center"/>
    </xf>
    <xf numFmtId="0" fontId="4" fillId="8" borderId="52" xfId="0" applyFont="1" applyFill="1" applyBorder="1" applyAlignment="1">
      <alignment horizontal="center" vertical="center"/>
    </xf>
    <xf numFmtId="0" fontId="5" fillId="2" borderId="52" xfId="0" applyFont="1" applyFill="1" applyBorder="1" applyAlignment="1">
      <alignment vertical="center"/>
    </xf>
    <xf numFmtId="0" fontId="17" fillId="2" borderId="56" xfId="0" applyFont="1" applyFill="1" applyBorder="1" applyAlignment="1">
      <alignment horizontal="left" vertical="center"/>
    </xf>
    <xf numFmtId="165" fontId="1" fillId="0" borderId="57" xfId="0" applyNumberFormat="1" applyFont="1" applyBorder="1" applyAlignment="1">
      <alignment vertical="center"/>
    </xf>
    <xf numFmtId="0" fontId="5" fillId="2" borderId="52" xfId="0" applyFont="1" applyFill="1" applyBorder="1" applyAlignment="1">
      <alignment horizontal="center" vertical="center"/>
    </xf>
    <xf numFmtId="0" fontId="5" fillId="2" borderId="52" xfId="0" applyFont="1" applyFill="1" applyBorder="1" applyAlignment="1">
      <alignment horizontal="right" vertical="center"/>
    </xf>
    <xf numFmtId="9" fontId="5" fillId="2" borderId="52" xfId="0" applyNumberFormat="1" applyFont="1" applyFill="1" applyBorder="1" applyAlignment="1">
      <alignment horizontal="right" vertical="center"/>
    </xf>
    <xf numFmtId="0" fontId="5" fillId="2" borderId="56" xfId="0" applyFont="1" applyFill="1" applyBorder="1" applyAlignment="1">
      <alignment horizontal="left" vertical="center" wrapText="1"/>
    </xf>
    <xf numFmtId="165" fontId="3" fillId="2" borderId="52" xfId="0" applyNumberFormat="1" applyFont="1" applyFill="1" applyBorder="1" applyAlignment="1">
      <alignment horizontal="right" vertical="center"/>
    </xf>
    <xf numFmtId="165" fontId="1" fillId="2" borderId="52" xfId="0" applyNumberFormat="1" applyFont="1" applyFill="1" applyBorder="1" applyAlignment="1">
      <alignment horizontal="right" vertical="center"/>
    </xf>
    <xf numFmtId="165" fontId="2" fillId="2" borderId="57" xfId="0" applyNumberFormat="1" applyFont="1" applyFill="1" applyBorder="1" applyAlignment="1">
      <alignment horizontal="right" vertical="center"/>
    </xf>
    <xf numFmtId="164" fontId="8" fillId="0" borderId="58" xfId="0" applyNumberFormat="1" applyFont="1" applyBorder="1" applyAlignment="1">
      <alignment vertical="center"/>
    </xf>
    <xf numFmtId="164" fontId="8" fillId="0" borderId="59" xfId="0" applyNumberFormat="1" applyFont="1" applyBorder="1" applyAlignment="1">
      <alignment vertical="center"/>
    </xf>
    <xf numFmtId="164" fontId="1" fillId="0" borderId="59" xfId="0" applyNumberFormat="1" applyFont="1" applyBorder="1" applyAlignment="1">
      <alignment horizontal="right" vertical="center"/>
    </xf>
    <xf numFmtId="165" fontId="1" fillId="0" borderId="59" xfId="0" applyNumberFormat="1" applyFont="1" applyBorder="1" applyAlignment="1">
      <alignment horizontal="right" vertical="center"/>
    </xf>
    <xf numFmtId="165" fontId="1" fillId="0" borderId="60" xfId="0" applyNumberFormat="1" applyFont="1" applyBorder="1" applyAlignment="1">
      <alignment horizontal="right" vertical="center"/>
    </xf>
    <xf numFmtId="0" fontId="4" fillId="7" borderId="53" xfId="0" applyFont="1" applyFill="1" applyBorder="1" applyAlignment="1">
      <alignment horizontal="left" vertical="center" wrapText="1"/>
    </xf>
    <xf numFmtId="0" fontId="4" fillId="7" borderId="54" xfId="0" applyFont="1" applyFill="1" applyBorder="1" applyAlignment="1">
      <alignment horizontal="left" vertical="center"/>
    </xf>
    <xf numFmtId="165" fontId="4" fillId="7" borderId="54" xfId="0" applyNumberFormat="1" applyFont="1" applyFill="1" applyBorder="1" applyAlignment="1">
      <alignment horizontal="left" vertical="center"/>
    </xf>
    <xf numFmtId="165" fontId="4" fillId="7" borderId="55" xfId="0" applyNumberFormat="1" applyFont="1" applyFill="1" applyBorder="1" applyAlignment="1">
      <alignment horizontal="right" vertical="center"/>
    </xf>
    <xf numFmtId="0" fontId="4" fillId="7" borderId="56" xfId="0" applyFont="1" applyFill="1" applyBorder="1" applyAlignment="1">
      <alignment horizontal="left" vertical="center" wrapText="1"/>
    </xf>
    <xf numFmtId="0" fontId="4" fillId="7" borderId="52" xfId="0" applyFont="1" applyFill="1" applyBorder="1" applyAlignment="1">
      <alignment horizontal="left" vertical="center"/>
    </xf>
    <xf numFmtId="165" fontId="4" fillId="7" borderId="52" xfId="0" applyNumberFormat="1" applyFont="1" applyFill="1" applyBorder="1" applyAlignment="1">
      <alignment horizontal="left" vertical="center"/>
    </xf>
    <xf numFmtId="165" fontId="4" fillId="7" borderId="57" xfId="0" applyNumberFormat="1" applyFont="1" applyFill="1" applyBorder="1" applyAlignment="1">
      <alignment horizontal="right" vertical="center"/>
    </xf>
    <xf numFmtId="0" fontId="4" fillId="8" borderId="58" xfId="0" applyFont="1" applyFill="1" applyBorder="1" applyAlignment="1">
      <alignment horizontal="left" vertical="center" wrapText="1"/>
    </xf>
    <xf numFmtId="0" fontId="4" fillId="8" borderId="59" xfId="0" applyFont="1" applyFill="1" applyBorder="1" applyAlignment="1">
      <alignment horizontal="left" vertical="center"/>
    </xf>
    <xf numFmtId="165" fontId="4" fillId="8" borderId="59" xfId="0" applyNumberFormat="1" applyFont="1" applyFill="1" applyBorder="1" applyAlignment="1">
      <alignment horizontal="left" vertical="center"/>
    </xf>
    <xf numFmtId="165" fontId="4" fillId="8" borderId="60" xfId="0" applyNumberFormat="1" applyFont="1" applyFill="1" applyBorder="1" applyAlignment="1">
      <alignment horizontal="right" vertical="center"/>
    </xf>
    <xf numFmtId="0" fontId="18" fillId="0" borderId="53" xfId="0" applyFont="1" applyBorder="1" applyAlignment="1">
      <alignment vertical="center" wrapText="1"/>
    </xf>
    <xf numFmtId="0" fontId="1" fillId="0" borderId="54" xfId="0" applyFont="1" applyBorder="1" applyAlignment="1">
      <alignment vertical="center"/>
    </xf>
    <xf numFmtId="165" fontId="1" fillId="0" borderId="54" xfId="0" applyNumberFormat="1" applyFont="1" applyBorder="1" applyAlignment="1">
      <alignment vertical="center"/>
    </xf>
    <xf numFmtId="165" fontId="1" fillId="0" borderId="55" xfId="0" applyNumberFormat="1" applyFont="1" applyBorder="1" applyAlignment="1">
      <alignment vertical="center"/>
    </xf>
    <xf numFmtId="164" fontId="1" fillId="0" borderId="56" xfId="0" applyNumberFormat="1" applyFont="1" applyBorder="1" applyAlignment="1">
      <alignment vertical="center"/>
    </xf>
    <xf numFmtId="0" fontId="1" fillId="0" borderId="58" xfId="0" applyFont="1" applyBorder="1" applyAlignment="1">
      <alignment vertical="center"/>
    </xf>
    <xf numFmtId="0" fontId="1" fillId="0" borderId="59" xfId="0" applyFont="1" applyBorder="1" applyAlignment="1">
      <alignment vertical="center"/>
    </xf>
    <xf numFmtId="165" fontId="1" fillId="0" borderId="59" xfId="0" applyNumberFormat="1" applyFont="1" applyBorder="1" applyAlignment="1">
      <alignment vertical="center"/>
    </xf>
    <xf numFmtId="165" fontId="1" fillId="0" borderId="60" xfId="0" applyNumberFormat="1" applyFont="1" applyBorder="1" applyAlignment="1">
      <alignment vertical="center"/>
    </xf>
    <xf numFmtId="0" fontId="19" fillId="0" borderId="52" xfId="0" applyFont="1" applyBorder="1" applyAlignment="1">
      <alignment vertical="center" wrapText="1"/>
    </xf>
    <xf numFmtId="167" fontId="5" fillId="0" borderId="52" xfId="0" applyNumberFormat="1" applyFont="1" applyBorder="1" applyAlignment="1">
      <alignment horizontal="right" vertical="center"/>
    </xf>
    <xf numFmtId="165" fontId="1" fillId="2" borderId="52" xfId="0" applyNumberFormat="1" applyFont="1" applyFill="1" applyBorder="1" applyAlignment="1">
      <alignment horizontal="right"/>
    </xf>
    <xf numFmtId="0" fontId="18" fillId="0" borderId="53" xfId="0" applyFont="1" applyBorder="1" applyAlignment="1">
      <alignment wrapText="1"/>
    </xf>
    <xf numFmtId="0" fontId="1" fillId="0" borderId="54" xfId="0" applyFont="1" applyBorder="1"/>
    <xf numFmtId="165" fontId="1" fillId="0" borderId="54" xfId="0" applyNumberFormat="1" applyFont="1" applyBorder="1"/>
    <xf numFmtId="165" fontId="1" fillId="0" borderId="55" xfId="0" applyNumberFormat="1" applyFont="1" applyBorder="1"/>
    <xf numFmtId="0" fontId="1" fillId="0" borderId="56" xfId="0" applyFont="1" applyBorder="1"/>
    <xf numFmtId="0" fontId="1" fillId="0" borderId="52" xfId="0" applyFont="1" applyBorder="1"/>
    <xf numFmtId="165" fontId="1" fillId="0" borderId="52" xfId="0" applyNumberFormat="1" applyFont="1" applyBorder="1"/>
    <xf numFmtId="165" fontId="1" fillId="0" borderId="57" xfId="0" applyNumberFormat="1" applyFont="1" applyBorder="1"/>
    <xf numFmtId="164" fontId="1" fillId="0" borderId="56" xfId="0" applyNumberFormat="1" applyFont="1" applyBorder="1"/>
    <xf numFmtId="164" fontId="1" fillId="0" borderId="52" xfId="0" applyNumberFormat="1" applyFont="1" applyBorder="1"/>
    <xf numFmtId="0" fontId="1" fillId="0" borderId="58" xfId="0" applyFont="1" applyBorder="1"/>
    <xf numFmtId="0" fontId="1" fillId="0" borderId="59" xfId="0" applyFont="1" applyBorder="1"/>
    <xf numFmtId="165" fontId="1" fillId="0" borderId="59" xfId="0" applyNumberFormat="1" applyFont="1" applyBorder="1"/>
    <xf numFmtId="165" fontId="1" fillId="0" borderId="60" xfId="0" applyNumberFormat="1" applyFont="1" applyBorder="1"/>
    <xf numFmtId="0" fontId="19" fillId="0" borderId="52" xfId="0" applyFont="1" applyBorder="1" applyAlignment="1">
      <alignment wrapText="1"/>
    </xf>
    <xf numFmtId="0" fontId="43" fillId="0" borderId="0" xfId="0" applyFont="1" applyAlignment="1">
      <alignment vertical="center"/>
    </xf>
    <xf numFmtId="0" fontId="12" fillId="15" borderId="0" xfId="0" applyFont="1" applyFill="1" applyAlignment="1">
      <alignment vertical="center"/>
    </xf>
    <xf numFmtId="0" fontId="1" fillId="15" borderId="0" xfId="0" applyFont="1" applyFill="1" applyAlignment="1">
      <alignment vertical="center"/>
    </xf>
    <xf numFmtId="170" fontId="1" fillId="0" borderId="0" xfId="0" applyNumberFormat="1" applyFont="1" applyAlignment="1">
      <alignment vertical="center"/>
    </xf>
    <xf numFmtId="49" fontId="1" fillId="0" borderId="0" xfId="0" applyNumberFormat="1" applyFont="1" applyAlignment="1">
      <alignment vertical="center"/>
    </xf>
    <xf numFmtId="14" fontId="1" fillId="0" borderId="0" xfId="0" applyNumberFormat="1" applyFont="1" applyAlignment="1">
      <alignment vertical="center"/>
    </xf>
    <xf numFmtId="14" fontId="9" fillId="16" borderId="0" xfId="0" applyNumberFormat="1" applyFont="1" applyFill="1" applyAlignment="1">
      <alignment vertical="center"/>
    </xf>
    <xf numFmtId="171" fontId="1" fillId="0" borderId="0" xfId="0" applyNumberFormat="1" applyFont="1" applyAlignment="1">
      <alignment vertical="center"/>
    </xf>
    <xf numFmtId="172" fontId="1" fillId="0" borderId="0" xfId="0" applyNumberFormat="1" applyFont="1" applyAlignment="1">
      <alignment vertical="center"/>
    </xf>
    <xf numFmtId="164" fontId="45" fillId="2" borderId="0" xfId="0" applyNumberFormat="1" applyFont="1" applyFill="1" applyAlignment="1">
      <alignment horizontal="left" vertical="center"/>
    </xf>
    <xf numFmtId="0" fontId="45" fillId="0" borderId="0" xfId="0" applyFont="1" applyAlignment="1">
      <alignment horizontal="left" vertical="center"/>
    </xf>
    <xf numFmtId="0" fontId="9" fillId="2" borderId="0" xfId="0" applyFont="1" applyFill="1" applyAlignment="1">
      <alignment horizontal="left" vertical="center"/>
    </xf>
    <xf numFmtId="0" fontId="46" fillId="2" borderId="0" xfId="0" applyFont="1" applyFill="1" applyAlignment="1">
      <alignment horizontal="left" vertical="center"/>
    </xf>
    <xf numFmtId="0" fontId="1" fillId="0" borderId="52" xfId="4" applyFont="1"/>
    <xf numFmtId="0" fontId="30" fillId="0" borderId="52" xfId="4"/>
    <xf numFmtId="0" fontId="1" fillId="0" borderId="52" xfId="4" applyFont="1" applyAlignment="1">
      <alignment vertical="center"/>
    </xf>
    <xf numFmtId="166" fontId="1" fillId="0" borderId="52" xfId="4" applyNumberFormat="1" applyFont="1" applyAlignment="1">
      <alignment vertical="center"/>
    </xf>
    <xf numFmtId="0" fontId="1" fillId="0" borderId="52" xfId="4" applyFont="1" applyAlignment="1">
      <alignment horizontal="right" vertical="center"/>
    </xf>
    <xf numFmtId="0" fontId="1" fillId="0" borderId="52" xfId="4" applyFont="1" applyAlignment="1">
      <alignment vertical="top"/>
    </xf>
    <xf numFmtId="164" fontId="12" fillId="3" borderId="23" xfId="4" applyNumberFormat="1" applyFont="1" applyFill="1" applyBorder="1" applyAlignment="1">
      <alignment horizontal="center" vertical="center"/>
    </xf>
    <xf numFmtId="0" fontId="5" fillId="0" borderId="52" xfId="4" applyFont="1" applyAlignment="1">
      <alignment horizontal="right" vertical="center"/>
    </xf>
    <xf numFmtId="164" fontId="13" fillId="3" borderId="24" xfId="4" applyNumberFormat="1" applyFont="1" applyFill="1" applyBorder="1" applyAlignment="1">
      <alignment horizontal="left" vertical="center"/>
    </xf>
    <xf numFmtId="166" fontId="5" fillId="0" borderId="25" xfId="4" applyNumberFormat="1" applyFont="1" applyBorder="1" applyAlignment="1">
      <alignment horizontal="right" vertical="center"/>
    </xf>
    <xf numFmtId="164" fontId="12" fillId="3" borderId="26" xfId="4" applyNumberFormat="1" applyFont="1" applyFill="1" applyBorder="1" applyAlignment="1">
      <alignment horizontal="left" vertical="center"/>
    </xf>
    <xf numFmtId="164" fontId="12" fillId="3" borderId="24" xfId="4" applyNumberFormat="1" applyFont="1" applyFill="1" applyBorder="1" applyAlignment="1">
      <alignment horizontal="left" vertical="center"/>
    </xf>
    <xf numFmtId="164" fontId="13" fillId="3" borderId="24" xfId="4" applyNumberFormat="1" applyFont="1" applyFill="1" applyBorder="1" applyAlignment="1">
      <alignment horizontal="right" vertical="center"/>
    </xf>
    <xf numFmtId="164" fontId="13" fillId="3" borderId="27" xfId="4" applyNumberFormat="1" applyFont="1" applyFill="1" applyBorder="1" applyAlignment="1">
      <alignment horizontal="right" vertical="center"/>
    </xf>
    <xf numFmtId="164" fontId="13" fillId="3" borderId="28" xfId="4" applyNumberFormat="1" applyFont="1" applyFill="1" applyBorder="1" applyAlignment="1">
      <alignment horizontal="left" vertical="center"/>
    </xf>
    <xf numFmtId="164" fontId="13" fillId="3" borderId="52" xfId="4" applyNumberFormat="1" applyFont="1" applyFill="1" applyAlignment="1">
      <alignment horizontal="left" vertical="center"/>
    </xf>
    <xf numFmtId="164" fontId="13" fillId="3" borderId="52" xfId="4" applyNumberFormat="1" applyFont="1" applyFill="1" applyAlignment="1">
      <alignment horizontal="right" vertical="center"/>
    </xf>
    <xf numFmtId="166" fontId="13" fillId="3" borderId="52" xfId="4" applyNumberFormat="1" applyFont="1" applyFill="1" applyAlignment="1">
      <alignment horizontal="right" vertical="center"/>
    </xf>
    <xf numFmtId="0" fontId="5" fillId="0" borderId="1" xfId="4" applyFont="1" applyBorder="1" applyAlignment="1">
      <alignment horizontal="center" vertical="center"/>
    </xf>
    <xf numFmtId="0" fontId="5" fillId="0" borderId="8" xfId="4" applyFont="1" applyBorder="1" applyAlignment="1">
      <alignment horizontal="center" vertical="center"/>
    </xf>
    <xf numFmtId="0" fontId="5" fillId="0" borderId="2" xfId="4" applyFont="1" applyBorder="1" applyAlignment="1">
      <alignment horizontal="center" vertical="center"/>
    </xf>
    <xf numFmtId="165" fontId="5" fillId="0" borderId="1" xfId="4" applyNumberFormat="1" applyFont="1" applyBorder="1" applyAlignment="1">
      <alignment horizontal="left" vertical="center"/>
    </xf>
    <xf numFmtId="165" fontId="5" fillId="0" borderId="8" xfId="4" applyNumberFormat="1" applyFont="1" applyBorder="1" applyAlignment="1">
      <alignment horizontal="left" vertical="center"/>
    </xf>
    <xf numFmtId="166" fontId="1" fillId="0" borderId="8" xfId="4" applyNumberFormat="1" applyFont="1" applyBorder="1" applyAlignment="1">
      <alignment horizontal="right" vertical="center"/>
    </xf>
    <xf numFmtId="166" fontId="5" fillId="0" borderId="8" xfId="4" applyNumberFormat="1" applyFont="1" applyBorder="1" applyAlignment="1">
      <alignment horizontal="right" vertical="center"/>
    </xf>
    <xf numFmtId="166" fontId="1" fillId="0" borderId="2" xfId="4" applyNumberFormat="1" applyFont="1" applyBorder="1" applyAlignment="1">
      <alignment horizontal="right" vertical="center"/>
    </xf>
    <xf numFmtId="165" fontId="5" fillId="0" borderId="3" xfId="4" applyNumberFormat="1" applyFont="1" applyBorder="1" applyAlignment="1">
      <alignment horizontal="left" vertical="center"/>
    </xf>
    <xf numFmtId="165" fontId="5" fillId="0" borderId="52" xfId="4" applyNumberFormat="1" applyFont="1" applyAlignment="1">
      <alignment horizontal="left" vertical="center"/>
    </xf>
    <xf numFmtId="166" fontId="1" fillId="0" borderId="52" xfId="4" applyNumberFormat="1" applyFont="1" applyAlignment="1">
      <alignment horizontal="right" vertical="center"/>
    </xf>
    <xf numFmtId="166" fontId="5" fillId="0" borderId="52" xfId="4" applyNumberFormat="1" applyFont="1" applyAlignment="1">
      <alignment horizontal="right" vertical="center"/>
    </xf>
    <xf numFmtId="166" fontId="1" fillId="0" borderId="4" xfId="4" applyNumberFormat="1" applyFont="1" applyBorder="1" applyAlignment="1">
      <alignment horizontal="right" vertical="center"/>
    </xf>
    <xf numFmtId="0" fontId="5" fillId="0" borderId="3" xfId="4" applyFont="1" applyBorder="1" applyAlignment="1">
      <alignment horizontal="center" vertical="center"/>
    </xf>
    <xf numFmtId="0" fontId="5" fillId="0" borderId="52" xfId="4" applyFont="1" applyAlignment="1">
      <alignment horizontal="center" vertical="center"/>
    </xf>
    <xf numFmtId="0" fontId="5" fillId="0" borderId="4" xfId="4" applyFont="1" applyBorder="1" applyAlignment="1">
      <alignment horizontal="center" vertical="center"/>
    </xf>
    <xf numFmtId="165" fontId="5" fillId="0" borderId="5" xfId="4" applyNumberFormat="1" applyFont="1" applyBorder="1" applyAlignment="1">
      <alignment horizontal="left" vertical="center"/>
    </xf>
    <xf numFmtId="165" fontId="5" fillId="0" borderId="9" xfId="4" applyNumberFormat="1" applyFont="1" applyBorder="1" applyAlignment="1">
      <alignment horizontal="left" vertical="center"/>
    </xf>
    <xf numFmtId="166" fontId="1" fillId="0" borderId="9" xfId="4" applyNumberFormat="1" applyFont="1" applyBorder="1" applyAlignment="1">
      <alignment horizontal="right" vertical="center"/>
    </xf>
    <xf numFmtId="166" fontId="5" fillId="0" borderId="9" xfId="4" applyNumberFormat="1" applyFont="1" applyBorder="1" applyAlignment="1">
      <alignment horizontal="right" vertical="center"/>
    </xf>
    <xf numFmtId="166" fontId="1" fillId="0" borderId="6" xfId="4" applyNumberFormat="1" applyFont="1" applyBorder="1" applyAlignment="1">
      <alignment horizontal="right" vertical="center"/>
    </xf>
    <xf numFmtId="0" fontId="5" fillId="0" borderId="5" xfId="4" applyFont="1" applyBorder="1" applyAlignment="1">
      <alignment horizontal="center" vertical="center"/>
    </xf>
    <xf numFmtId="0" fontId="5" fillId="0" borderId="9" xfId="4" applyFont="1" applyBorder="1" applyAlignment="1">
      <alignment horizontal="center" vertical="center"/>
    </xf>
    <xf numFmtId="0" fontId="5" fillId="0" borderId="6" xfId="4" applyFont="1" applyBorder="1" applyAlignment="1">
      <alignment horizontal="center" vertical="center"/>
    </xf>
    <xf numFmtId="166" fontId="9" fillId="0" borderId="15" xfId="4" applyNumberFormat="1" applyFont="1" applyBorder="1" applyAlignment="1">
      <alignment horizontal="right" vertical="center"/>
    </xf>
    <xf numFmtId="166" fontId="9" fillId="0" borderId="16" xfId="4" applyNumberFormat="1" applyFont="1" applyBorder="1" applyAlignment="1">
      <alignment horizontal="right" vertical="center"/>
    </xf>
    <xf numFmtId="166" fontId="9" fillId="0" borderId="17" xfId="4" applyNumberFormat="1" applyFont="1" applyBorder="1" applyAlignment="1">
      <alignment horizontal="right" vertical="center"/>
    </xf>
    <xf numFmtId="164" fontId="12" fillId="3" borderId="29" xfId="4" applyNumberFormat="1" applyFont="1" applyFill="1" applyBorder="1" applyAlignment="1">
      <alignment horizontal="left" vertical="center"/>
    </xf>
    <xf numFmtId="164" fontId="13" fillId="3" borderId="23" xfId="4" applyNumberFormat="1" applyFont="1" applyFill="1" applyBorder="1" applyAlignment="1">
      <alignment horizontal="right" vertical="center"/>
    </xf>
    <xf numFmtId="166" fontId="12" fillId="3" borderId="30" xfId="4" applyNumberFormat="1" applyFont="1" applyFill="1" applyBorder="1" applyAlignment="1">
      <alignment horizontal="right" vertical="center"/>
    </xf>
    <xf numFmtId="0" fontId="1" fillId="16" borderId="52" xfId="4" applyFont="1" applyFill="1"/>
    <xf numFmtId="165" fontId="5" fillId="0" borderId="31" xfId="4" applyNumberFormat="1" applyFont="1" applyBorder="1" applyAlignment="1">
      <alignment horizontal="left" vertical="center"/>
    </xf>
    <xf numFmtId="165" fontId="5" fillId="0" borderId="32" xfId="4" applyNumberFormat="1" applyFont="1" applyBorder="1" applyAlignment="1">
      <alignment horizontal="right" vertical="center"/>
    </xf>
    <xf numFmtId="166" fontId="5" fillId="0" borderId="33" xfId="4" applyNumberFormat="1" applyFont="1" applyBorder="1" applyAlignment="1">
      <alignment horizontal="right" vertical="center"/>
    </xf>
    <xf numFmtId="165" fontId="5" fillId="0" borderId="34" xfId="4" applyNumberFormat="1" applyFont="1" applyBorder="1" applyAlignment="1">
      <alignment horizontal="left" vertical="center"/>
    </xf>
    <xf numFmtId="165" fontId="5" fillId="0" borderId="34" xfId="4" applyNumberFormat="1" applyFont="1" applyBorder="1" applyAlignment="1">
      <alignment horizontal="right" vertical="center"/>
    </xf>
    <xf numFmtId="166" fontId="5" fillId="0" borderId="35" xfId="4" applyNumberFormat="1" applyFont="1" applyBorder="1" applyAlignment="1">
      <alignment horizontal="right" vertical="center"/>
    </xf>
    <xf numFmtId="165" fontId="5" fillId="0" borderId="36" xfId="4" applyNumberFormat="1" applyFont="1" applyBorder="1" applyAlignment="1">
      <alignment horizontal="left" vertical="center"/>
    </xf>
    <xf numFmtId="165" fontId="5" fillId="0" borderId="37" xfId="4" applyNumberFormat="1" applyFont="1" applyBorder="1" applyAlignment="1">
      <alignment horizontal="left" vertical="center"/>
    </xf>
    <xf numFmtId="165" fontId="5" fillId="0" borderId="37" xfId="4" applyNumberFormat="1" applyFont="1" applyBorder="1" applyAlignment="1">
      <alignment horizontal="right" vertical="center"/>
    </xf>
    <xf numFmtId="166" fontId="5" fillId="0" borderId="38" xfId="4" applyNumberFormat="1" applyFont="1" applyBorder="1" applyAlignment="1">
      <alignment horizontal="right" vertical="center"/>
    </xf>
    <xf numFmtId="164" fontId="1" fillId="0" borderId="39" xfId="4" applyNumberFormat="1" applyFont="1" applyBorder="1" applyAlignment="1">
      <alignment vertical="center"/>
    </xf>
    <xf numFmtId="164" fontId="1" fillId="0" borderId="39" xfId="4" applyNumberFormat="1" applyFont="1" applyBorder="1" applyAlignment="1">
      <alignment horizontal="right" vertical="center"/>
    </xf>
    <xf numFmtId="165" fontId="5" fillId="0" borderId="40" xfId="4" applyNumberFormat="1" applyFont="1" applyBorder="1" applyAlignment="1">
      <alignment horizontal="left" vertical="center"/>
    </xf>
    <xf numFmtId="165" fontId="5" fillId="0" borderId="41" xfId="4" applyNumberFormat="1" applyFont="1" applyBorder="1" applyAlignment="1">
      <alignment horizontal="left" vertical="center"/>
    </xf>
    <xf numFmtId="165" fontId="5" fillId="0" borderId="41" xfId="4" applyNumberFormat="1" applyFont="1" applyBorder="1" applyAlignment="1">
      <alignment horizontal="right" vertical="center"/>
    </xf>
    <xf numFmtId="166" fontId="5" fillId="0" borderId="42" xfId="4" applyNumberFormat="1" applyFont="1" applyBorder="1" applyAlignment="1">
      <alignment horizontal="right" vertical="center"/>
    </xf>
    <xf numFmtId="165" fontId="5" fillId="0" borderId="43" xfId="4" applyNumberFormat="1" applyFont="1" applyBorder="1" applyAlignment="1">
      <alignment horizontal="right" vertical="center"/>
    </xf>
    <xf numFmtId="166" fontId="5" fillId="0" borderId="44" xfId="4" applyNumberFormat="1" applyFont="1" applyBorder="1" applyAlignment="1">
      <alignment horizontal="right" vertical="center"/>
    </xf>
    <xf numFmtId="164" fontId="41" fillId="0" borderId="1" xfId="0" applyNumberFormat="1" applyFont="1" applyBorder="1" applyAlignment="1">
      <alignment horizontal="left" vertical="center"/>
    </xf>
    <xf numFmtId="0" fontId="1" fillId="0" borderId="2" xfId="0" applyFont="1" applyBorder="1" applyAlignment="1">
      <alignment vertical="center"/>
    </xf>
    <xf numFmtId="165" fontId="42" fillId="2" borderId="4" xfId="0" applyNumberFormat="1" applyFont="1" applyFill="1" applyBorder="1" applyAlignment="1">
      <alignment horizontal="right" vertical="center"/>
    </xf>
    <xf numFmtId="165" fontId="3" fillId="2" borderId="6" xfId="0" applyNumberFormat="1" applyFont="1" applyFill="1" applyBorder="1" applyAlignment="1">
      <alignment horizontal="right" vertical="center"/>
    </xf>
    <xf numFmtId="0" fontId="12" fillId="15" borderId="1" xfId="0" applyFont="1" applyFill="1" applyBorder="1" applyAlignment="1">
      <alignment vertical="center"/>
    </xf>
    <xf numFmtId="0" fontId="1" fillId="15" borderId="2" xfId="0" applyFont="1" applyFill="1" applyBorder="1" applyAlignment="1">
      <alignment vertical="center"/>
    </xf>
    <xf numFmtId="49" fontId="3" fillId="0" borderId="4" xfId="0" applyNumberFormat="1" applyFont="1" applyBorder="1" applyAlignment="1">
      <alignment vertical="center"/>
    </xf>
    <xf numFmtId="14" fontId="3" fillId="0" borderId="4" xfId="0" applyNumberFormat="1" applyFont="1" applyBorder="1" applyAlignment="1">
      <alignment vertical="center"/>
    </xf>
    <xf numFmtId="0" fontId="3" fillId="0" borderId="4" xfId="0" applyFont="1" applyBorder="1" applyAlignment="1">
      <alignment vertical="center"/>
    </xf>
    <xf numFmtId="167" fontId="3" fillId="16" borderId="4" xfId="0" applyNumberFormat="1" applyFont="1" applyFill="1" applyBorder="1" applyAlignment="1">
      <alignment vertical="center"/>
    </xf>
    <xf numFmtId="0" fontId="3" fillId="0" borderId="6" xfId="0" applyFont="1" applyBorder="1" applyAlignment="1">
      <alignment vertical="center"/>
    </xf>
    <xf numFmtId="3" fontId="1" fillId="18" borderId="4" xfId="0" applyNumberFormat="1" applyFont="1" applyFill="1" applyBorder="1" applyAlignment="1">
      <alignment horizontal="right" vertical="center" indent="1"/>
    </xf>
    <xf numFmtId="3" fontId="13" fillId="19" borderId="1" xfId="0" applyNumberFormat="1" applyFont="1" applyFill="1" applyBorder="1" applyAlignment="1">
      <alignment horizontal="center" vertical="center"/>
    </xf>
    <xf numFmtId="4" fontId="12" fillId="19" borderId="8" xfId="0" applyNumberFormat="1" applyFont="1" applyFill="1" applyBorder="1" applyAlignment="1">
      <alignment horizontal="center" vertical="center"/>
    </xf>
    <xf numFmtId="4" fontId="12" fillId="19" borderId="2" xfId="0" applyNumberFormat="1" applyFont="1" applyFill="1" applyBorder="1" applyAlignment="1">
      <alignment horizontal="center" vertical="center"/>
    </xf>
    <xf numFmtId="3" fontId="13" fillId="19" borderId="5" xfId="0" applyNumberFormat="1" applyFont="1" applyFill="1" applyBorder="1" applyAlignment="1">
      <alignment horizontal="center" vertical="center"/>
    </xf>
    <xf numFmtId="4" fontId="13" fillId="19" borderId="9" xfId="0" applyNumberFormat="1" applyFont="1" applyFill="1" applyBorder="1" applyAlignment="1">
      <alignment vertical="center"/>
    </xf>
    <xf numFmtId="3" fontId="13" fillId="19" borderId="9" xfId="0" applyNumberFormat="1" applyFont="1" applyFill="1" applyBorder="1" applyAlignment="1">
      <alignment horizontal="right" vertical="center" indent="1"/>
    </xf>
    <xf numFmtId="3" fontId="13" fillId="19" borderId="6" xfId="0" applyNumberFormat="1" applyFont="1" applyFill="1" applyBorder="1" applyAlignment="1">
      <alignment horizontal="right" vertical="center" indent="1"/>
    </xf>
    <xf numFmtId="164" fontId="1" fillId="0" borderId="10" xfId="0" applyNumberFormat="1" applyFont="1" applyBorder="1" applyAlignment="1">
      <alignment vertical="center"/>
    </xf>
    <xf numFmtId="9" fontId="1" fillId="17" borderId="3" xfId="1" applyFont="1" applyFill="1" applyBorder="1"/>
    <xf numFmtId="4" fontId="1" fillId="18" borderId="52" xfId="0" applyNumberFormat="1" applyFont="1" applyFill="1" applyBorder="1" applyAlignment="1">
      <alignment vertical="center"/>
    </xf>
    <xf numFmtId="3" fontId="1" fillId="18" borderId="52" xfId="0" applyNumberFormat="1" applyFont="1" applyFill="1" applyBorder="1" applyAlignment="1">
      <alignment horizontal="right" vertical="center" indent="1"/>
    </xf>
    <xf numFmtId="0" fontId="5" fillId="17" borderId="0" xfId="0" applyFont="1" applyFill="1" applyAlignment="1">
      <alignment vertical="center"/>
    </xf>
    <xf numFmtId="0" fontId="49" fillId="17" borderId="0" xfId="0" applyFont="1" applyFill="1" applyAlignment="1">
      <alignment vertical="center"/>
    </xf>
    <xf numFmtId="2" fontId="1" fillId="5" borderId="3" xfId="5" applyNumberFormat="1" applyFont="1" applyFill="1" applyBorder="1" applyAlignment="1">
      <alignment horizontal="center" vertical="center"/>
    </xf>
    <xf numFmtId="165" fontId="42" fillId="0" borderId="0" xfId="0" applyNumberFormat="1" applyFont="1" applyAlignment="1">
      <alignment horizontal="left" vertical="center"/>
    </xf>
    <xf numFmtId="0" fontId="42" fillId="0" borderId="0" xfId="0" applyFont="1" applyAlignment="1">
      <alignment horizontal="left" vertical="center"/>
    </xf>
    <xf numFmtId="14" fontId="42" fillId="2" borderId="0" xfId="0" applyNumberFormat="1" applyFont="1" applyFill="1" applyAlignment="1">
      <alignment horizontal="left" vertical="center"/>
    </xf>
    <xf numFmtId="164" fontId="42" fillId="0" borderId="0" xfId="0" applyNumberFormat="1" applyFont="1" applyAlignment="1">
      <alignment horizontal="left" vertical="center"/>
    </xf>
    <xf numFmtId="0" fontId="36" fillId="20" borderId="15" xfId="0" applyFont="1" applyFill="1" applyBorder="1" applyAlignment="1">
      <alignment horizontal="center"/>
    </xf>
    <xf numFmtId="0" fontId="52" fillId="0" borderId="0" xfId="0" applyFont="1" applyAlignment="1">
      <alignment horizontal="center"/>
    </xf>
    <xf numFmtId="0" fontId="53" fillId="0" borderId="52" xfId="0" applyFont="1" applyBorder="1" applyAlignment="1">
      <alignment vertical="center"/>
    </xf>
    <xf numFmtId="4" fontId="24" fillId="2" borderId="7" xfId="0" applyNumberFormat="1" applyFont="1" applyFill="1" applyBorder="1" applyAlignment="1">
      <alignment horizontal="center" vertical="center" wrapText="1"/>
    </xf>
    <xf numFmtId="0" fontId="0" fillId="0" borderId="8" xfId="0" applyBorder="1"/>
    <xf numFmtId="0" fontId="0" fillId="0" borderId="2" xfId="0" applyBorder="1"/>
    <xf numFmtId="0" fontId="0" fillId="0" borderId="3" xfId="0" applyBorder="1"/>
    <xf numFmtId="0" fontId="0" fillId="0" borderId="0" xfId="0"/>
    <xf numFmtId="0" fontId="0" fillId="0" borderId="4" xfId="0" applyBorder="1"/>
    <xf numFmtId="0" fontId="0" fillId="0" borderId="5" xfId="0" applyBorder="1"/>
    <xf numFmtId="0" fontId="0" fillId="0" borderId="9" xfId="0" applyBorder="1"/>
    <xf numFmtId="0" fontId="0" fillId="0" borderId="6" xfId="0" applyBorder="1"/>
    <xf numFmtId="0" fontId="44" fillId="0" borderId="56" xfId="0" applyFont="1" applyBorder="1" applyAlignment="1">
      <alignment horizontal="left" vertical="center" wrapText="1" indent="1"/>
    </xf>
    <xf numFmtId="0" fontId="44" fillId="0" borderId="52" xfId="0" applyFont="1" applyBorder="1" applyAlignment="1">
      <alignment horizontal="left" vertical="center" wrapText="1" indent="1"/>
    </xf>
    <xf numFmtId="0" fontId="44" fillId="0" borderId="57" xfId="0" applyFont="1" applyBorder="1" applyAlignment="1">
      <alignment horizontal="left" vertical="center" wrapText="1" indent="1"/>
    </xf>
    <xf numFmtId="0" fontId="44" fillId="0" borderId="53" xfId="0" applyFont="1" applyBorder="1" applyAlignment="1">
      <alignment horizontal="left" vertical="top" wrapText="1" indent="1"/>
    </xf>
    <xf numFmtId="0" fontId="44" fillId="0" borderId="54" xfId="0" applyFont="1" applyBorder="1" applyAlignment="1">
      <alignment horizontal="left" vertical="top" wrapText="1" indent="1"/>
    </xf>
    <xf numFmtId="0" fontId="44" fillId="0" borderId="55" xfId="0" applyFont="1" applyBorder="1" applyAlignment="1">
      <alignment horizontal="left" vertical="top" wrapText="1" indent="1"/>
    </xf>
    <xf numFmtId="0" fontId="44" fillId="0" borderId="56" xfId="0" applyFont="1" applyBorder="1" applyAlignment="1">
      <alignment horizontal="left" vertical="top" wrapText="1" indent="1"/>
    </xf>
    <xf numFmtId="0" fontId="44" fillId="0" borderId="52" xfId="0" applyFont="1" applyBorder="1" applyAlignment="1">
      <alignment horizontal="left" vertical="top" wrapText="1" indent="1"/>
    </xf>
    <xf numFmtId="0" fontId="44" fillId="0" borderId="57" xfId="0" applyFont="1" applyBorder="1" applyAlignment="1">
      <alignment horizontal="left" vertical="top" wrapText="1" indent="1"/>
    </xf>
    <xf numFmtId="0" fontId="44" fillId="0" borderId="58" xfId="0" applyFont="1" applyBorder="1" applyAlignment="1">
      <alignment horizontal="left" vertical="top" wrapText="1" indent="1"/>
    </xf>
    <xf numFmtId="0" fontId="44" fillId="0" borderId="59" xfId="0" applyFont="1" applyBorder="1" applyAlignment="1">
      <alignment horizontal="left" vertical="top" wrapText="1" indent="1"/>
    </xf>
    <xf numFmtId="0" fontId="44" fillId="0" borderId="60" xfId="0" applyFont="1" applyBorder="1" applyAlignment="1">
      <alignment horizontal="left" vertical="top" wrapText="1" indent="1"/>
    </xf>
    <xf numFmtId="0" fontId="47" fillId="0" borderId="56" xfId="0" applyFont="1" applyBorder="1" applyAlignment="1">
      <alignment horizontal="left" vertical="center" indent="1"/>
    </xf>
    <xf numFmtId="0" fontId="47" fillId="0" borderId="52" xfId="0" applyFont="1" applyBorder="1" applyAlignment="1">
      <alignment horizontal="left" vertical="center" indent="1"/>
    </xf>
    <xf numFmtId="0" fontId="47" fillId="0" borderId="57" xfId="0" applyFont="1" applyBorder="1" applyAlignment="1">
      <alignment horizontal="left" vertical="center" indent="1"/>
    </xf>
    <xf numFmtId="0" fontId="48" fillId="0" borderId="52" xfId="0" applyFont="1" applyBorder="1" applyAlignment="1">
      <alignment horizontal="left" vertical="center" indent="1"/>
    </xf>
    <xf numFmtId="0" fontId="12" fillId="15" borderId="53" xfId="0" applyFont="1" applyFill="1" applyBorder="1" applyAlignment="1">
      <alignment horizontal="center" vertical="center"/>
    </xf>
    <xf numFmtId="0" fontId="12" fillId="15" borderId="54" xfId="0" applyFont="1" applyFill="1" applyBorder="1" applyAlignment="1">
      <alignment horizontal="center" vertical="center"/>
    </xf>
    <xf numFmtId="0" fontId="12" fillId="15" borderId="55" xfId="0" applyFont="1" applyFill="1" applyBorder="1" applyAlignment="1">
      <alignment horizontal="center" vertical="center"/>
    </xf>
    <xf numFmtId="0" fontId="47" fillId="0" borderId="58" xfId="0" applyFont="1" applyBorder="1" applyAlignment="1">
      <alignment horizontal="left" vertical="center" indent="1"/>
    </xf>
    <xf numFmtId="0" fontId="47" fillId="0" borderId="59" xfId="0" applyFont="1" applyBorder="1" applyAlignment="1">
      <alignment horizontal="left" vertical="center" indent="1"/>
    </xf>
    <xf numFmtId="0" fontId="47" fillId="0" borderId="60" xfId="0" applyFont="1" applyBorder="1" applyAlignment="1">
      <alignment horizontal="left" vertical="center" indent="1"/>
    </xf>
    <xf numFmtId="4" fontId="1" fillId="2" borderId="7" xfId="0" applyNumberFormat="1" applyFont="1" applyFill="1" applyBorder="1" applyAlignment="1">
      <alignment horizontal="center" vertical="center" wrapText="1"/>
    </xf>
    <xf numFmtId="0" fontId="0" fillId="0" borderId="0" xfId="0" applyAlignment="1">
      <alignment vertical="center"/>
    </xf>
    <xf numFmtId="4" fontId="1" fillId="0" borderId="7" xfId="0" applyNumberFormat="1" applyFont="1" applyBorder="1" applyAlignment="1">
      <alignment vertical="center" wrapText="1"/>
    </xf>
    <xf numFmtId="4" fontId="1" fillId="0" borderId="7" xfId="0" applyNumberFormat="1" applyFont="1" applyBorder="1" applyAlignment="1">
      <alignment horizontal="center" vertical="center" wrapText="1"/>
    </xf>
    <xf numFmtId="164" fontId="1" fillId="0" borderId="7" xfId="0" applyNumberFormat="1" applyFont="1" applyBorder="1" applyAlignment="1">
      <alignment vertical="center"/>
    </xf>
    <xf numFmtId="164" fontId="16" fillId="7" borderId="53" xfId="0" applyNumberFormat="1" applyFont="1" applyFill="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0" fillId="0" borderId="52" xfId="0" applyBorder="1"/>
    <xf numFmtId="0" fontId="0" fillId="0" borderId="57" xfId="0" applyBorder="1"/>
    <xf numFmtId="0" fontId="0" fillId="0" borderId="58" xfId="0" applyBorder="1"/>
    <xf numFmtId="0" fontId="0" fillId="0" borderId="59" xfId="0" applyBorder="1"/>
    <xf numFmtId="0" fontId="0" fillId="0" borderId="60" xfId="0" applyBorder="1"/>
    <xf numFmtId="0" fontId="20" fillId="3" borderId="20" xfId="0" applyFont="1" applyFill="1" applyBorder="1" applyAlignment="1">
      <alignment horizontal="left" vertical="center" wrapText="1"/>
    </xf>
    <xf numFmtId="0" fontId="0" fillId="0" borderId="46" xfId="0" applyBorder="1"/>
    <xf numFmtId="0" fontId="21" fillId="2" borderId="21" xfId="0" applyFont="1" applyFill="1" applyBorder="1" applyAlignment="1">
      <alignment horizontal="left" vertical="center" wrapText="1"/>
    </xf>
    <xf numFmtId="0" fontId="0" fillId="0" borderId="47" xfId="0" applyBorder="1"/>
    <xf numFmtId="0" fontId="12" fillId="3" borderId="19" xfId="0" applyFont="1" applyFill="1" applyBorder="1" applyAlignment="1">
      <alignment horizontal="center" wrapText="1"/>
    </xf>
    <xf numFmtId="0" fontId="0" fillId="0" borderId="45" xfId="0" applyBorder="1"/>
    <xf numFmtId="0" fontId="20" fillId="10" borderId="20" xfId="0" applyFont="1" applyFill="1" applyBorder="1" applyAlignment="1">
      <alignment horizontal="left" vertical="center" wrapText="1"/>
    </xf>
    <xf numFmtId="0" fontId="21" fillId="2" borderId="22" xfId="0" applyFont="1" applyFill="1" applyBorder="1" applyAlignment="1">
      <alignment horizontal="left" vertical="center" wrapText="1"/>
    </xf>
    <xf numFmtId="0" fontId="0" fillId="0" borderId="48" xfId="0" applyBorder="1"/>
    <xf numFmtId="0" fontId="14" fillId="9" borderId="0" xfId="0" applyFont="1" applyFill="1" applyAlignment="1">
      <alignment horizontal="center" wrapText="1"/>
    </xf>
    <xf numFmtId="0" fontId="22" fillId="2" borderId="22" xfId="0" applyFont="1" applyFill="1" applyBorder="1" applyAlignment="1">
      <alignment horizontal="left" vertical="center" wrapText="1"/>
    </xf>
    <xf numFmtId="0" fontId="12" fillId="3" borderId="19" xfId="0" applyFont="1" applyFill="1" applyBorder="1" applyAlignment="1">
      <alignment horizontal="center" vertical="center" wrapText="1"/>
    </xf>
    <xf numFmtId="0" fontId="40" fillId="9" borderId="0" xfId="0" applyFont="1" applyFill="1" applyAlignment="1">
      <alignment horizontal="center" vertical="center" wrapText="1"/>
    </xf>
    <xf numFmtId="164" fontId="23" fillId="0" borderId="3" xfId="0" applyNumberFormat="1" applyFont="1" applyBorder="1" applyAlignment="1">
      <alignment horizontal="left" vertical="top" wrapText="1"/>
    </xf>
    <xf numFmtId="0" fontId="9" fillId="0" borderId="7" xfId="4" applyFont="1" applyBorder="1" applyAlignment="1">
      <alignment horizontal="center" vertical="center"/>
    </xf>
    <xf numFmtId="0" fontId="30" fillId="0" borderId="8" xfId="4" applyBorder="1"/>
    <xf numFmtId="0" fontId="30" fillId="0" borderId="2" xfId="4" applyBorder="1"/>
    <xf numFmtId="0" fontId="30" fillId="0" borderId="3" xfId="4" applyBorder="1"/>
    <xf numFmtId="0" fontId="30" fillId="0" borderId="52" xfId="4"/>
    <xf numFmtId="0" fontId="30" fillId="0" borderId="4" xfId="4" applyBorder="1"/>
    <xf numFmtId="0" fontId="30" fillId="0" borderId="5" xfId="4" applyBorder="1"/>
    <xf numFmtId="0" fontId="30" fillId="0" borderId="9" xfId="4" applyBorder="1"/>
    <xf numFmtId="0" fontId="30" fillId="0" borderId="6" xfId="4" applyBorder="1"/>
    <xf numFmtId="0" fontId="1" fillId="0" borderId="56" xfId="0" applyFont="1" applyBorder="1" applyAlignment="1">
      <alignment horizontal="left" vertical="top" wrapText="1"/>
    </xf>
  </cellXfs>
  <cellStyles count="6">
    <cellStyle name="Insatisfaisant" xfId="2" builtinId="27"/>
    <cellStyle name="Milliers" xfId="5" builtinId="3"/>
    <cellStyle name="Milliers 2" xfId="3" xr:uid="{00000000-0005-0000-0000-000003000000}"/>
    <cellStyle name="Normal" xfId="0" builtinId="0"/>
    <cellStyle name="Normal 2" xfId="4" xr:uid="{61DD3018-E372-4275-AA20-3B933ACAE713}"/>
    <cellStyle name="Pourcentage" xfId="1" builtinId="5"/>
  </cellStyles>
  <dxfs count="2">
    <dxf>
      <font>
        <color rgb="FF006100"/>
      </font>
      <fill>
        <patternFill patternType="solid">
          <fgColor indexed="64"/>
          <bgColor rgb="FFC6EFCE"/>
        </patternFill>
      </fill>
    </dxf>
    <dxf>
      <font>
        <color rgb="FFA6A6A6"/>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5F1E6"/>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3F3F3"/>
      <rgbColor rgb="FFD9F2D0"/>
      <rgbColor rgb="FFE8E8E8"/>
      <rgbColor rgb="FFC9C9C9"/>
      <rgbColor rgb="FFFF99CC"/>
      <rgbColor rgb="FFCC99FF"/>
      <rgbColor rgb="FFF4CCCC"/>
      <rgbColor rgb="FF3366FF"/>
      <rgbColor rgb="FF33CCCC"/>
      <rgbColor rgb="FF99CC00"/>
      <rgbColor rgb="FFFFCC00"/>
      <rgbColor rgb="FFFF9900"/>
      <rgbColor rgb="FFFF6600"/>
      <rgbColor rgb="FF467886"/>
      <rgbColor rgb="FFB7B7B7"/>
      <rgbColor rgb="FF003366"/>
      <rgbColor rgb="FF339966"/>
      <rgbColor rgb="FF1A1A1A"/>
      <rgbColor rgb="FF232235"/>
      <rgbColor rgb="FF993300"/>
      <rgbColor rgb="FF993366"/>
      <rgbColor rgb="FF333399"/>
      <rgbColor rgb="FF2725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6183</xdr:colOff>
      <xdr:row>0</xdr:row>
      <xdr:rowOff>257175</xdr:rowOff>
    </xdr:from>
    <xdr:to>
      <xdr:col>10</xdr:col>
      <xdr:colOff>362536</xdr:colOff>
      <xdr:row>2</xdr:row>
      <xdr:rowOff>50967</xdr:rowOff>
    </xdr:to>
    <xdr:sp macro="[0]!ImprimerFacture" textlink="">
      <xdr:nvSpPr>
        <xdr:cNvPr id="3" name="btnImprimerFacture" descr="Macro ImprimerFacture : imprime uniquement l'onglet F ($B$1:$G$63) en A4 portrait, echelle 53%." title="Imprimer facture">
          <a:extLst>
            <a:ext uri="{FF2B5EF4-FFF2-40B4-BE49-F238E27FC236}">
              <a16:creationId xmlns:a16="http://schemas.microsoft.com/office/drawing/2014/main" id="{9F3726CD-EE0E-4B6E-95E6-3E6F9F70CF6C}"/>
            </a:ext>
          </a:extLst>
        </xdr:cNvPr>
        <xdr:cNvSpPr/>
      </xdr:nvSpPr>
      <xdr:spPr>
        <a:xfrm>
          <a:off x="12430460" y="257175"/>
          <a:ext cx="1718260" cy="311818"/>
        </a:xfrm>
        <a:prstGeom prst="roundRect">
          <a:avLst/>
        </a:prstGeom>
        <a:solidFill>
          <a:srgbClr val="0000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fr-FR" sz="1100" b="1" i="0" u="none" strike="noStrike" kern="0" cap="none" spc="0" normalizeH="0" baseline="0" noProof="0">
              <a:ln>
                <a:noFill/>
              </a:ln>
              <a:solidFill>
                <a:srgbClr val="FFFFFF"/>
              </a:solidFill>
              <a:effectLst/>
              <a:uLnTx/>
              <a:uFillTx/>
              <a:latin typeface="Quicksand"/>
            </a:rPr>
            <a:t>Imprimer facture</a:t>
          </a:r>
        </a:p>
      </xdr:txBody>
    </xdr:sp>
    <xdr:clientData/>
  </xdr:twoCellAnchor>
  <xdr:oneCellAnchor>
    <xdr:from>
      <xdr:col>0</xdr:col>
      <xdr:colOff>530086</xdr:colOff>
      <xdr:row>0</xdr:row>
      <xdr:rowOff>0</xdr:rowOff>
    </xdr:from>
    <xdr:ext cx="3510625" cy="1615217"/>
    <xdr:pic>
      <xdr:nvPicPr>
        <xdr:cNvPr id="2" name="LOGO_BYM">
          <a:extLst>
            <a:ext uri="{FF2B5EF4-FFF2-40B4-BE49-F238E27FC236}">
              <a16:creationId xmlns:a16="http://schemas.microsoft.com/office/drawing/2014/main" id="{48AD3FA8-7EF4-4478-A4AF-DC5EB3B72A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086" y="0"/>
          <a:ext cx="3510625" cy="1615217"/>
        </a:xfrm>
        <a:prstGeom prst="rect">
          <a:avLst/>
        </a:prstGeom>
      </xdr:spPr>
    </xdr:pic>
    <xdr:clientData/>
  </xdr:oneCellAnchor>
  <xdr:oneCellAnchor>
    <xdr:from>
      <xdr:col>0</xdr:col>
      <xdr:colOff>530086</xdr:colOff>
      <xdr:row>0</xdr:row>
      <xdr:rowOff>0</xdr:rowOff>
    </xdr:from>
    <xdr:ext cx="3510625" cy="1615217"/>
    <xdr:pic>
      <xdr:nvPicPr>
        <xdr:cNvPr id="101" name="LOGO_SYNAY" hidden="1">
          <a:extLst>
            <a:ext uri="{FF2B5EF4-FFF2-40B4-BE49-F238E27FC236}">
              <a16:creationId xmlns:a16="http://schemas.microsoft.com/office/drawing/2014/main" id="{00000000-0008-0000-0000-000065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8</xdr:col>
      <xdr:colOff>8272</xdr:colOff>
      <xdr:row>0</xdr:row>
      <xdr:rowOff>257175</xdr:rowOff>
    </xdr:from>
    <xdr:to>
      <xdr:col>10</xdr:col>
      <xdr:colOff>369220</xdr:colOff>
      <xdr:row>2</xdr:row>
      <xdr:rowOff>60993</xdr:rowOff>
    </xdr:to>
    <xdr:sp macro="[0]!Imprimer_V_Client" textlink="">
      <xdr:nvSpPr>
        <xdr:cNvPr id="3" name="btnVClient">
          <a:extLst>
            <a:ext uri="{FF2B5EF4-FFF2-40B4-BE49-F238E27FC236}">
              <a16:creationId xmlns:a16="http://schemas.microsoft.com/office/drawing/2014/main" id="{8CADDC95-2F93-0C47-1A67-ED24809634C8}"/>
            </a:ext>
          </a:extLst>
        </xdr:cNvPr>
        <xdr:cNvSpPr/>
      </xdr:nvSpPr>
      <xdr:spPr>
        <a:xfrm>
          <a:off x="12415838" y="257175"/>
          <a:ext cx="1714500" cy="330200"/>
        </a:xfrm>
        <a:prstGeom prst="roundRect">
          <a:avLst/>
        </a:prstGeom>
        <a:solidFill>
          <a:srgbClr val="00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client</a:t>
          </a:r>
        </a:p>
      </xdr:txBody>
    </xdr:sp>
    <xdr:clientData/>
  </xdr:twoCellAnchor>
  <xdr:twoCellAnchor>
    <xdr:from>
      <xdr:col>8</xdr:col>
      <xdr:colOff>8272</xdr:colOff>
      <xdr:row>2</xdr:row>
      <xdr:rowOff>137193</xdr:rowOff>
    </xdr:from>
    <xdr:to>
      <xdr:col>10</xdr:col>
      <xdr:colOff>369220</xdr:colOff>
      <xdr:row>3</xdr:row>
      <xdr:rowOff>204201</xdr:rowOff>
    </xdr:to>
    <xdr:sp macro="Imprimer_V_BYM" textlink="">
      <xdr:nvSpPr>
        <xdr:cNvPr id="4" name="btnVBYM">
          <a:extLst>
            <a:ext uri="{FF2B5EF4-FFF2-40B4-BE49-F238E27FC236}">
              <a16:creationId xmlns:a16="http://schemas.microsoft.com/office/drawing/2014/main" id="{67809A10-F835-617A-76C3-FEAAF53332C0}"/>
            </a:ext>
          </a:extLst>
        </xdr:cNvPr>
        <xdr:cNvSpPr/>
      </xdr:nvSpPr>
      <xdr:spPr>
        <a:xfrm>
          <a:off x="12415838" y="663575"/>
          <a:ext cx="1714500" cy="330200"/>
        </a:xfrm>
        <a:prstGeom prst="roundRect">
          <a:avLst/>
        </a:prstGeom>
        <a:solidFill>
          <a:srgbClr val="2725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BYM</a:t>
          </a:r>
        </a:p>
      </xdr:txBody>
    </xdr:sp>
    <xdr:clientData/>
  </xdr:twoCellAnchor>
  <xdr:oneCellAnchor>
    <xdr:from>
      <xdr:col>0</xdr:col>
      <xdr:colOff>551793</xdr:colOff>
      <xdr:row>0</xdr:row>
      <xdr:rowOff>0</xdr:rowOff>
    </xdr:from>
    <xdr:ext cx="3510625" cy="1615217"/>
    <xdr:pic>
      <xdr:nvPicPr>
        <xdr:cNvPr id="6" name="LOGO_BYM">
          <a:extLst>
            <a:ext uri="{FF2B5EF4-FFF2-40B4-BE49-F238E27FC236}">
              <a16:creationId xmlns:a16="http://schemas.microsoft.com/office/drawing/2014/main" id="{A6ADAB0A-FFA5-1ECA-8101-2A81BCE671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1793" y="0"/>
          <a:ext cx="3510625" cy="1615217"/>
        </a:xfrm>
        <a:prstGeom prst="rect">
          <a:avLst/>
        </a:prstGeom>
      </xdr:spPr>
    </xdr:pic>
    <xdr:clientData/>
  </xdr:oneCellAnchor>
  <xdr:oneCellAnchor>
    <xdr:from>
      <xdr:col>0</xdr:col>
      <xdr:colOff>551793</xdr:colOff>
      <xdr:row>0</xdr:row>
      <xdr:rowOff>0</xdr:rowOff>
    </xdr:from>
    <xdr:ext cx="3510625" cy="1615217"/>
    <xdr:pic>
      <xdr:nvPicPr>
        <xdr:cNvPr id="102" name="LOGO_SYNAY" hidden="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twoCellAnchor editAs="oneCell">
    <xdr:from>
      <xdr:col>9</xdr:col>
      <xdr:colOff>518949</xdr:colOff>
      <xdr:row>11</xdr:row>
      <xdr:rowOff>26275</xdr:rowOff>
    </xdr:from>
    <xdr:to>
      <xdr:col>12</xdr:col>
      <xdr:colOff>2010103</xdr:colOff>
      <xdr:row>16</xdr:row>
      <xdr:rowOff>78267</xdr:rowOff>
    </xdr:to>
    <xdr:pic>
      <xdr:nvPicPr>
        <xdr:cNvPr id="2" name="Image 1">
          <a:extLst>
            <a:ext uri="{FF2B5EF4-FFF2-40B4-BE49-F238E27FC236}">
              <a16:creationId xmlns:a16="http://schemas.microsoft.com/office/drawing/2014/main" id="{BA902762-3F14-4D15-8EB6-5BDABA99D7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84673" y="2857499"/>
          <a:ext cx="3580085" cy="12869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F1A62A-58FD-454A-A04C-D7E178F6E06D}">
  <we:reference id="wa200009404" version="1.0.0.8" store="en-US" storeType="OMEX"/>
  <we:alternateReferences>
    <we:reference id="WA200009404" version="1.0.0.8" store="" storeType="OMEX"/>
  </we:alternateReferences>
  <we:properties>
    <we:property name="claude.fileId" value="&quot;5b420147-bea9-4982-a741-20ef40d679c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b@bymconstruction.fr"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b@bymconstruction.f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batirmediation-conso.f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B3B8-9D60-4211-9BBB-1054C5C48841}">
  <sheetPr codeName="Feuil19">
    <pageSetUpPr fitToPage="1"/>
  </sheetPr>
  <dimension ref="A1:N983"/>
  <sheetViews>
    <sheetView showGridLines="0" zoomScale="115" zoomScaleNormal="115" workbookViewId="0">
      <selection activeCell="M1" sqref="M1"/>
    </sheetView>
  </sheetViews>
  <sheetFormatPr baseColWidth="10" defaultColWidth="12.5703125" defaultRowHeight="15" customHeight="1" outlineLevelRow="1" x14ac:dyDescent="0.25"/>
  <cols>
    <col min="1" max="1" width="10.42578125" style="1" customWidth="1"/>
    <col min="2" max="2" width="34.85546875" style="1" bestFit="1" customWidth="1"/>
    <col min="3" max="3" width="38.140625" style="1" bestFit="1" customWidth="1"/>
    <col min="4" max="4" width="19.140625" style="1" bestFit="1" customWidth="1"/>
    <col min="5" max="5" width="24" style="1" customWidth="1"/>
    <col min="6" max="6" width="15.85546875" style="1" bestFit="1" customWidth="1"/>
    <col min="7" max="7" width="21" style="1" bestFit="1" customWidth="1"/>
    <col min="8" max="8" width="10.42578125" style="1" customWidth="1"/>
    <col min="9" max="9" width="8.5703125" style="1" customWidth="1"/>
    <col min="10" max="12" width="10.42578125" style="1" customWidth="1"/>
    <col min="13" max="13" width="35.42578125" style="1" bestFit="1" customWidth="1"/>
    <col min="14" max="14" width="8.5703125" style="1" bestFit="1" customWidth="1"/>
    <col min="15" max="29" width="10.42578125" style="1" customWidth="1"/>
    <col min="30" max="31" width="12.5703125" style="1" customWidth="1"/>
    <col min="32" max="16383" width="12.5703125" style="1"/>
    <col min="16384" max="16384" width="12.5703125" style="1" customWidth="1"/>
  </cols>
  <sheetData>
    <row r="1" spans="2:13" ht="20.25" x14ac:dyDescent="0.25">
      <c r="B1" s="2"/>
      <c r="C1" s="2"/>
      <c r="D1" s="3"/>
      <c r="E1" s="3"/>
      <c r="F1" s="3"/>
      <c r="M1" s="144" t="str">
        <f ca="1">++TEXT(TODAY(),"aammjj")&amp;" - "&amp;F8&amp;" - "&amp;F3&amp;" - "&amp;LEFT(D9,1)&amp;" - "&amp;"."</f>
        <v>aa10jj - BYM02 - Rénovation d'appartement - F - .</v>
      </c>
    </row>
    <row r="2" spans="2:13" ht="20.25" x14ac:dyDescent="0.25">
      <c r="B2" s="2"/>
      <c r="C2" s="2"/>
      <c r="D2" s="3"/>
      <c r="E2" s="3"/>
      <c r="F2" s="3"/>
    </row>
    <row r="3" spans="2:13" ht="20.25" x14ac:dyDescent="0.25">
      <c r="B3" s="2"/>
      <c r="D3" s="186" t="s">
        <v>1</v>
      </c>
      <c r="F3" s="389" t="str">
        <f>+SYNTH!F3</f>
        <v>Rénovation d'appartement</v>
      </c>
    </row>
    <row r="4" spans="2:13" ht="20.25" x14ac:dyDescent="0.25">
      <c r="B4" s="2"/>
      <c r="D4" s="188" t="s">
        <v>5</v>
      </c>
      <c r="F4" s="389" t="str">
        <f>+SYNTH!F4</f>
        <v>CCD1 CYBELCITY CD 1, SAS, SIREN 989 200 563</v>
      </c>
    </row>
    <row r="5" spans="2:13" ht="20.25" x14ac:dyDescent="0.25">
      <c r="B5" s="2"/>
      <c r="D5" s="188" t="s">
        <v>8</v>
      </c>
      <c r="F5" s="389" t="str">
        <f>+SYNTH!F5</f>
        <v>72 rue de Bourgogne, 45000 Orléans</v>
      </c>
    </row>
    <row r="6" spans="2:13" ht="20.25" x14ac:dyDescent="0.25">
      <c r="B6" s="2"/>
      <c r="D6" s="188" t="s">
        <v>11</v>
      </c>
      <c r="F6" s="389">
        <f>+SYNTH!F6</f>
        <v>0</v>
      </c>
    </row>
    <row r="7" spans="2:13" ht="20.25" x14ac:dyDescent="0.25">
      <c r="B7" s="189" t="str">
        <f>IF(SYNTH!$N$7="SYNAY",P_IRIS!$C$4,P_BYM!$C$4)</f>
        <v>BYM CONSTRUCTION</v>
      </c>
      <c r="D7" s="188" t="s">
        <v>13</v>
      </c>
      <c r="F7" s="389">
        <f>+SYNTH!F7</f>
        <v>0</v>
      </c>
    </row>
    <row r="8" spans="2:13" ht="20.25" x14ac:dyDescent="0.25">
      <c r="B8" s="190" t="str">
        <f>IF(SYNTH!$N$7="SYNAY",P_IRIS!$C$7,P_BYM!$C$7)</f>
        <v>124 rue de Beaujardin, 37000 Tours</v>
      </c>
      <c r="D8" s="2" t="s">
        <v>15</v>
      </c>
      <c r="F8" s="386" t="str">
        <f>+SYNTH!F8</f>
        <v>BYM02</v>
      </c>
    </row>
    <row r="9" spans="2:13" ht="21" x14ac:dyDescent="0.25">
      <c r="B9" s="290" t="str">
        <f>IF(SYNTH!$N$7="SYNAY",P_IRIS!$C$5,P_BYM!$C$5)&amp;" au capital de "&amp;TEXT(IF(SYNTH!$N$7="SYNAY",P_IRIS!$C$6,P_BYM!$C$6),"# ##0,00")&amp;" €"</f>
        <v>SAS, société par actions simplifiée au capital de  1,500 €</v>
      </c>
      <c r="D9" s="2" t="s">
        <v>306</v>
      </c>
      <c r="F9" s="387" t="str">
        <f ca="1">+TEXT(TODAY(),"aammjj")&amp;"F"&amp;"_"&amp;F8&amp;"_"&amp;IF(SYNTH!$N$7="SYNAY",P_IRIS!$C$47,P_BYM!$C$47)</f>
        <v>aa10jjF_BYM02_V1</v>
      </c>
      <c r="M9" s="117"/>
    </row>
    <row r="10" spans="2:13" ht="20.25" x14ac:dyDescent="0.25">
      <c r="B10" s="290" t="str">
        <f>IF(SYNTH!$N$7="SYNAY",P_IRIS!$C$8,P_BYM!$C$8)&amp;" R.C.S. "&amp;IF(SYNTH!$N$7="SYNAY",P_IRIS!$C$10,P_BYM!$C$10)&amp;", immatriculée le "&amp;TEXT(IF(SYNTH!$N$7="SYNAY",P_IRIS!$C$11,P_BYM!$C$11),"jj/mm/aaaa")</f>
        <v>930 784 152 R.C.S. Tours, immatriculée le 17/07/2024</v>
      </c>
      <c r="D10" s="2" t="s">
        <v>16</v>
      </c>
      <c r="F10" s="388">
        <f ca="1">+SYNTH!F10</f>
        <v>46297.0</v>
      </c>
      <c r="M10" s="118"/>
    </row>
    <row r="11" spans="2:13" ht="20.25" x14ac:dyDescent="0.25">
      <c r="B11" s="289" t="str">
        <f>"SIRET "&amp;IF(SYNTH!$N$7="SYNAY",P_IRIS!$C$9,P_BYM!$C$9)&amp;"  -  TVA intracommunautaire "&amp;IF(SYNTH!$N$7="SYNAY",P_IRIS!$C$12,P_BYM!$C$12)</f>
        <v>SIRET 930 784 152 00017  -  TVA intracommunautaire FR82930784152</v>
      </c>
      <c r="D11" s="2" t="s">
        <v>307</v>
      </c>
      <c r="F11" s="291" t="str">
        <f>IF(IF(SYNTH!$N$7="SYNAY",P_IRIS!$C$32,P_BYM!$C$32)="","",IF(SYNTH!$N$7="SYNAY",P_IRIS!$C$32,P_BYM!$C$32))</f>
        <v/>
      </c>
    </row>
    <row r="12" spans="2:13" ht="20.25" x14ac:dyDescent="0.25">
      <c r="B12" s="289" t="str">
        <f>"APE "&amp;IF(SYNTH!$N$7="SYNAY",P_IRIS!$C$13,P_BYM!$C$13)&amp;", "&amp;IF(SYNTH!$N$7="SYNAY",P_IRIS!$C$14,P_BYM!$C$14)</f>
        <v>APE 4399C, travaux de maçonnerie générale et gros œuvre de bâtiment</v>
      </c>
      <c r="D12" s="2" t="s">
        <v>308</v>
      </c>
      <c r="E12" s="10"/>
      <c r="F12" s="194" t="str">
        <f>IF(IF(SYNTH!$N$7="SYNAY",P_IRIS!$C$34,P_BYM!$C$34)="","",IF(SYNTH!$N$7="SYNAY",P_IRIS!$C$34,P_BYM!$C$34))</f>
        <v/>
      </c>
      <c r="G12" s="118"/>
    </row>
    <row r="13" spans="2:13" ht="20.25" x14ac:dyDescent="0.25">
      <c r="B13" s="290" t="str">
        <f>"Convention collective "&amp;IF(SYNTH!$N$7="SYNAY",P_IRIS!$C$15,P_BYM!$C$15)&amp;"  "&amp;IF(SYNTH!$N$7="SYNAY",P_IRIS!$C$17,P_BYM!$C$17)</f>
        <v>Convention collective IDCC 1596  07 56 82 27 92 - vf@bymconstruction.fr</v>
      </c>
      <c r="E13" s="10"/>
      <c r="F13" s="292" t="str">
        <f>IF(IF(SYNTH!$N$7="SYNAY",P_IRIS!$C$37,P_BYM!$C$37)="","",IF(SYNTH!$N$7="SYNAY",P_IRIS!$C$37,P_BYM!$C$37)&amp;" du "&amp;TEXT(IF(SYNTH!$N$7="SYNAY",P_IRIS!$C$38,P_BYM!$C$38),"jj/mm/aaaa"))</f>
        <v/>
      </c>
      <c r="G13" s="118"/>
    </row>
    <row r="14" spans="2:13" ht="20.25" x14ac:dyDescent="0.25">
      <c r="B14" s="119"/>
      <c r="C14" s="119"/>
      <c r="D14" s="119"/>
      <c r="E14" s="119"/>
      <c r="F14" s="119"/>
      <c r="G14" s="18"/>
    </row>
    <row r="15" spans="2:13" ht="20.25" x14ac:dyDescent="0.25">
      <c r="B15" s="120" t="str">
        <f>+F8&amp;" - "&amp;"BASE"</f>
        <v>BYM02 - BASE</v>
      </c>
      <c r="C15" s="121" t="s">
        <v>19</v>
      </c>
      <c r="D15" s="121"/>
      <c r="E15" s="121"/>
      <c r="F15" s="121" t="s">
        <v>20</v>
      </c>
      <c r="G15" s="122" t="s">
        <v>21</v>
      </c>
    </row>
    <row r="16" spans="2:13" ht="21" customHeight="1" x14ac:dyDescent="0.25" hidden="1">
      <c r="B16" s="385" t="s">
        <v>326</v>
      </c>
      <c r="C16" s="195" t="s">
        <v>26</v>
      </c>
      <c r="D16" s="124"/>
      <c r="E16" s="124"/>
      <c r="F16" s="139">
        <f ca="1">INDEX('LOT 0'!L:L,MATCH("TOTAL HT",'LOT 0'!H:H,0))</f>
        <v>0</v>
      </c>
      <c r="G16" s="140">
        <f ca="1">INDEX('LOT 0'!L:L,MATCH("TOTAL TTC",'LOT 0'!H:H,0))</f>
        <v>0</v>
      </c>
    </row>
    <row r="17" spans="2:7" ht="19.5" customHeight="1" outlineLevel="1" x14ac:dyDescent="0.25">
      <c r="B17" s="385" t="s">
        <v>327</v>
      </c>
      <c r="C17" s="195" t="inlineStr">
        <is>
          <t xml:space="preserve">Cloison, placo et isolation</t>
        </is>
      </c>
      <c r="D17" s="124"/>
      <c r="E17" s="124"/>
      <c r="F17" s="139">
        <f ca="1">INDEX('LOT 1'!L:L,MATCH("TOTAL HT",'LOT 1'!H:H,0))</f>
        <v>10710.69832404</v>
      </c>
      <c r="G17" s="140">
        <f ca="1">INDEX('LOT 1'!L:L,MATCH("TOTAL TTC",'LOT 1'!H:H,0))</f>
        <v>11781.768156444</v>
      </c>
    </row>
    <row r="18" spans="2:7" ht="19.5" customHeight="1" outlineLevel="1" x14ac:dyDescent="0.25">
      <c r="B18" s="385" t="s">
        <v>328</v>
      </c>
      <c r="C18" s="195" t="inlineStr">
        <is>
          <t xml:space="preserve">Électricité</t>
        </is>
      </c>
      <c r="D18" s="124"/>
      <c r="E18" s="124"/>
      <c r="F18" s="139">
        <f ca="1">INDEX('LOT 2'!L:L,MATCH("TOTAL HT",'LOT 2'!H:H,0))</f>
        <v>5355.34786512</v>
      </c>
      <c r="G18" s="140">
        <f ca="1">INDEX('LOT 2'!L:L,MATCH("TOTAL TTC",'LOT 2'!H:H,0))</f>
        <v>5890.882651632</v>
      </c>
    </row>
    <row r="19" spans="2:7" ht="20.25" customHeight="1" outlineLevel="1" x14ac:dyDescent="0.25">
      <c r="B19" s="385" t="s">
        <v>329</v>
      </c>
      <c r="C19" s="195" t="inlineStr">
        <is>
          <t xml:space="preserve">Plomberie</t>
        </is>
      </c>
      <c r="D19" s="124"/>
      <c r="E19" s="124"/>
      <c r="F19" s="139">
        <f ca="1">INDEX('LOT 3'!L:L,MATCH("TOTAL HT",'LOT 3'!H:H,0))</f>
        <v>3570.2604234</v>
      </c>
      <c r="G19" s="140">
        <f ca="1">INDEX('LOT 3'!L:L,MATCH("TOTAL TTC",'LOT 3'!H:H,0))</f>
        <v>3927.28646574</v>
      </c>
    </row>
    <row r="20" spans="2:7" ht="20.25" customHeight="1" outlineLevel="1" x14ac:dyDescent="0.25">
      <c r="B20" s="385" t="s">
        <v>330</v>
      </c>
      <c r="C20" s="195" t="inlineStr">
        <is>
          <t xml:space="preserve">VMC</t>
        </is>
      </c>
      <c r="D20" s="124"/>
      <c r="E20" s="124"/>
      <c r="F20" s="139">
        <f ca="1">INDEX('LOT 4'!L:L,MATCH("TOTAL HT",'LOT 4'!H:H,0))</f>
        <v>4462.78470462</v>
      </c>
      <c r="G20" s="140">
        <f ca="1">INDEX('LOT 4'!L:L,MATCH("TOTAL TTC",'LOT 4'!H:H,0))</f>
        <v>4909.063175082</v>
      </c>
    </row>
    <row r="21" spans="2:7" ht="20.25" customHeight="1" outlineLevel="1" x14ac:dyDescent="0.25">
      <c r="B21" s="385" t="s">
        <v>331</v>
      </c>
      <c r="C21" s="195" t="inlineStr">
        <is>
          <t xml:space="preserve">Sol, parquet et carrelage</t>
        </is>
      </c>
      <c r="D21" s="124"/>
      <c r="E21" s="124"/>
      <c r="F21" s="139">
        <f ca="1">INDEX('LOT 5'!L:L,MATCH("TOTAL HT",'LOT 5'!H:H,0))</f>
        <v>6247.9550925</v>
      </c>
      <c r="G21" s="140">
        <f ca="1">INDEX('LOT 5'!L:L,MATCH("TOTAL TTC",'LOT 5'!H:H,0))</f>
        <v>6872.75060175</v>
      </c>
    </row>
    <row r="22" spans="2:7" ht="20.25" customHeight="1" outlineLevel="1" x14ac:dyDescent="0.25">
      <c r="B22" s="385" t="s">
        <v>332</v>
      </c>
      <c r="C22" s="195" t="inlineStr">
        <is>
          <t xml:space="preserve">Salle de bain</t>
        </is>
      </c>
      <c r="D22" s="124"/>
      <c r="E22" s="124"/>
      <c r="F22" s="139">
        <f ca="1">INDEX('LOT 6'!L:L,MATCH("TOTAL HT",'LOT 6'!H:H,0))</f>
        <v>3570.2604234</v>
      </c>
      <c r="G22" s="140">
        <f ca="1">INDEX('LOT 6'!L:L,MATCH("TOTAL TTC",'LOT 6'!H:H,0))</f>
        <v>3927.28646574</v>
      </c>
    </row>
    <row r="23" spans="2:7" ht="20.25" customHeight="1" outlineLevel="1" x14ac:dyDescent="0.25">
      <c r="B23" s="385" t="s">
        <v>333</v>
      </c>
      <c r="C23" s="195" t="inlineStr">
        <is>
          <t xml:space="preserve">Menuiserie intérieure</t>
        </is>
      </c>
      <c r="D23" s="124"/>
      <c r="E23" s="124"/>
      <c r="F23" s="139">
        <f ca="1">INDEX('LOT 7'!L:L,MATCH("TOTAL HT",'LOT 7'!H:H,0))</f>
        <v>1785.1289148</v>
      </c>
      <c r="G23" s="140">
        <f ca="1">INDEX('LOT 7'!L:L,MATCH("TOTAL TTC",'LOT 7'!H:H,0))</f>
        <v>1963.64180628</v>
      </c>
    </row>
    <row r="24" spans="2:7" ht="20.25" customHeight="1" outlineLevel="1" x14ac:dyDescent="0.25">
      <c r="B24" s="385" t="s">
        <v>334</v>
      </c>
      <c r="C24" s="195" t="inlineStr">
        <is>
          <t xml:space="preserve">Menuiserie extérieure</t>
        </is>
      </c>
      <c r="D24" s="124"/>
      <c r="E24" s="124"/>
      <c r="F24" s="139">
        <f ca="1">INDEX('LOT 8'!L:L,MATCH("TOTAL HT",'LOT 8'!H:H,0))</f>
        <v>2677.6946691</v>
      </c>
      <c r="G24" s="140">
        <f ca="1">INDEX('LOT 8'!L:L,MATCH("TOTAL TTC",'LOT 8'!H:H,0))</f>
        <v>2945.46413601</v>
      </c>
    </row>
    <row r="25" spans="2:7" ht="20.25" customHeight="1" outlineLevel="1" x14ac:dyDescent="0.25">
      <c r="B25" s="385" t="s">
        <v>335</v>
      </c>
      <c r="C25" s="195" t="inlineStr">
        <is>
          <t xml:space="preserve">Peinture et finitions</t>
        </is>
      </c>
      <c r="D25" s="124"/>
      <c r="E25" s="124"/>
      <c r="F25" s="139">
        <f ca="1">INDEX('LOT 9'!L:L,MATCH("TOTAL HT",'LOT 9'!H:H,0))</f>
        <v>8925.64975962</v>
      </c>
      <c r="G25" s="140">
        <f ca="1">INDEX('LOT 9'!L:L,MATCH("TOTAL TTC",'LOT 9'!H:H,0))</f>
        <v>9818.214735582</v>
      </c>
    </row>
    <row r="26" spans="2:7" ht="20.25" customHeight="1" outlineLevel="1" x14ac:dyDescent="0.25">
      <c r="B26" s="385" t="s">
        <v>336</v>
      </c>
      <c r="C26" s="195" t="inlineStr">
        <is>
          <t xml:space="preserve">Mezzanine</t>
        </is>
      </c>
      <c r="D26" s="124"/>
      <c r="E26" s="124"/>
      <c r="F26" s="139">
        <f ca="1">INDEX('LOT 10'!L:L,MATCH("TOTAL HT",'LOT 10'!H:H,0))</f>
        <v>1785.1289148</v>
      </c>
      <c r="G26" s="140">
        <f ca="1">INDEX('LOT 10'!L:L,MATCH("TOTAL TTC",'LOT 10'!H:H,0))</f>
        <v>1963.64180628</v>
      </c>
    </row>
    <row r="27" spans="2:7" ht="20.25" customHeight="1" outlineLevel="1" x14ac:dyDescent="0.25" hidden="1">
      <c r="B27" s="385" t="s">
        <v>337</v>
      </c>
      <c r="C27" s="195" t="s">
        <v>31</v>
      </c>
      <c r="D27" s="124"/>
      <c r="E27" s="124"/>
      <c r="F27" s="139">
        <f ca="1">INDEX('LOT 11'!L:L,MATCH("TOTAL HT",'LOT 11'!H:H,0))</f>
        <v>0</v>
      </c>
      <c r="G27" s="140">
        <f ca="1">INDEX('LOT 11'!L:L,MATCH("TOTAL TTC",'LOT 11'!H:H,0))</f>
        <v>0</v>
      </c>
    </row>
    <row r="28" spans="2:7" ht="20.25" customHeight="1" outlineLevel="1" x14ac:dyDescent="0.25" hidden="1">
      <c r="B28" s="385" t="s">
        <v>338</v>
      </c>
      <c r="C28" s="195" t="s">
        <v>32</v>
      </c>
      <c r="D28" s="124"/>
      <c r="E28" s="124"/>
      <c r="F28" s="139">
        <f ca="1">INDEX('LOT 12'!L:L,MATCH("TOTAL HT",'LOT 12'!H:H,0))</f>
        <v>0</v>
      </c>
      <c r="G28" s="140">
        <f ca="1">INDEX('LOT 12'!L:L,MATCH("TOTAL TTC",'LOT 12'!H:H,0))</f>
        <v>0</v>
      </c>
    </row>
    <row r="29" spans="2:7" ht="20.25" customHeight="1" outlineLevel="1" x14ac:dyDescent="0.25" hidden="1">
      <c r="B29" s="385" t="s">
        <v>354</v>
      </c>
      <c r="C29" s="195" t="s">
        <v>33</v>
      </c>
      <c r="D29" s="124"/>
      <c r="E29" s="124"/>
      <c r="F29" s="139">
        <f ca="1">INDEX('LOT 13'!L:L,MATCH("TOTAL HT",'LOT 13'!H:H,0))</f>
        <v>0</v>
      </c>
      <c r="G29" s="140">
        <f ca="1">INDEX('LOT 13'!L:L,MATCH("TOTAL TTC",'LOT 13'!H:H,0))</f>
        <v>0</v>
      </c>
    </row>
    <row r="30" spans="2:7" ht="20.25" hidden="1" customHeight="1" outlineLevel="1" x14ac:dyDescent="0.25">
      <c r="B30" s="123"/>
      <c r="C30" s="124"/>
      <c r="D30" s="124"/>
      <c r="E30" s="124"/>
      <c r="F30" s="139"/>
      <c r="G30" s="140"/>
    </row>
    <row r="31" spans="2:7" ht="20.25" x14ac:dyDescent="0.25">
      <c r="B31" s="123"/>
      <c r="C31" s="124"/>
      <c r="D31" s="124"/>
      <c r="E31" s="124"/>
      <c r="F31" s="139"/>
      <c r="G31" s="140"/>
    </row>
    <row r="32" spans="2:7" ht="20.25" x14ac:dyDescent="0.25">
      <c r="B32" s="129" t="s">
        <v>34</v>
      </c>
      <c r="C32" s="130"/>
      <c r="D32" s="130"/>
      <c r="E32" s="130"/>
      <c r="F32" s="143">
        <f ca="1">SUM(F16:F31)</f>
        <v>49090.9090914</v>
      </c>
      <c r="G32" s="143">
        <f ca="1">SUM(G16:G31)</f>
        <v>54000.00000054</v>
      </c>
    </row>
    <row r="33" spans="2:13" ht="20.25" x14ac:dyDescent="0.25"/>
    <row r="34" spans="2:13" ht="20.25" hidden="1" customHeight="1" outlineLevel="1" x14ac:dyDescent="0.25">
      <c r="B34" s="131" t="str">
        <f>F8&amp;" - "&amp;"OPTIONS"</f>
        <v>BYM02 - OPTIONS</v>
      </c>
      <c r="C34" s="132" t="s">
        <v>19</v>
      </c>
      <c r="D34" s="132"/>
      <c r="E34" s="132"/>
      <c r="F34" s="132" t="s">
        <v>20</v>
      </c>
      <c r="G34" s="133" t="s">
        <v>21</v>
      </c>
    </row>
    <row r="35" spans="2:13" ht="20.25" hidden="1" customHeight="1" outlineLevel="1" x14ac:dyDescent="0.25">
      <c r="B35" s="123"/>
      <c r="C35" s="124"/>
      <c r="D35" s="124"/>
      <c r="E35" s="124"/>
      <c r="F35" s="139"/>
      <c r="G35" s="140"/>
    </row>
    <row r="36" spans="2:13" ht="20.25" hidden="1" customHeight="1" outlineLevel="1" x14ac:dyDescent="0.25">
      <c r="B36" s="123"/>
      <c r="C36" s="124"/>
      <c r="D36" s="124"/>
      <c r="E36" s="124"/>
      <c r="F36" s="139"/>
      <c r="G36" s="140"/>
    </row>
    <row r="37" spans="2:13" ht="20.25" hidden="1" customHeight="1" outlineLevel="1" x14ac:dyDescent="0.25">
      <c r="B37" s="134" t="s">
        <v>35</v>
      </c>
      <c r="C37" s="135"/>
      <c r="D37" s="135"/>
      <c r="E37" s="135"/>
      <c r="F37" s="182">
        <f>+SUM(F35:F36)</f>
        <v>0</v>
      </c>
      <c r="G37" s="183">
        <f>+SUM(G35:G36)</f>
        <v>0</v>
      </c>
      <c r="K37" s="379"/>
      <c r="L37" s="379"/>
      <c r="M37" s="11"/>
    </row>
    <row r="38" spans="2:13" ht="15" hidden="1" customHeight="1" outlineLevel="1" x14ac:dyDescent="0.25">
      <c r="B38" s="138"/>
      <c r="C38" s="138"/>
      <c r="D38" s="138"/>
      <c r="E38" s="138"/>
      <c r="F38" s="138"/>
      <c r="M38" s="11"/>
    </row>
    <row r="39" spans="2:13" ht="20.25" hidden="1" customHeight="1" outlineLevel="1" x14ac:dyDescent="0.25">
      <c r="B39" s="131" t="str">
        <f>F8&amp;" - "&amp;"VARIANTES"</f>
        <v>BYM02 - VARIANTES</v>
      </c>
      <c r="C39" s="132" t="s">
        <v>19</v>
      </c>
      <c r="D39" s="132"/>
      <c r="E39" s="132"/>
      <c r="F39" s="132" t="s">
        <v>20</v>
      </c>
      <c r="G39" s="133" t="s">
        <v>21</v>
      </c>
    </row>
    <row r="40" spans="2:13" ht="20.25" hidden="1" customHeight="1" outlineLevel="1" x14ac:dyDescent="0.25">
      <c r="B40" s="123"/>
      <c r="C40" s="124"/>
      <c r="D40" s="124"/>
      <c r="E40" s="124"/>
      <c r="F40" s="139"/>
      <c r="G40" s="140"/>
    </row>
    <row r="41" spans="2:13" ht="20.25" hidden="1" customHeight="1" outlineLevel="1" x14ac:dyDescent="0.25">
      <c r="B41" s="123"/>
      <c r="C41" s="124"/>
      <c r="D41" s="124"/>
      <c r="E41" s="124"/>
      <c r="F41" s="139"/>
      <c r="G41" s="140"/>
    </row>
    <row r="42" spans="2:13" ht="20.25" hidden="1" customHeight="1" outlineLevel="1" x14ac:dyDescent="0.25">
      <c r="B42" s="134" t="s">
        <v>36</v>
      </c>
      <c r="C42" s="135"/>
      <c r="D42" s="135"/>
      <c r="E42" s="135"/>
      <c r="F42" s="182">
        <f>+SUM(F40:F41)</f>
        <v>0</v>
      </c>
      <c r="G42" s="183">
        <f>+SUM(G40:G41)</f>
        <v>0</v>
      </c>
      <c r="K42" s="379"/>
      <c r="L42" s="379"/>
      <c r="M42" s="11"/>
    </row>
    <row r="43" spans="2:13" ht="20.25" collapsed="1" x14ac:dyDescent="0.25">
      <c r="B43" s="372" t="s">
        <v>324</v>
      </c>
      <c r="C43" s="373"/>
      <c r="D43" s="373"/>
      <c r="E43" s="373"/>
      <c r="F43" s="373" t="s">
        <v>20</v>
      </c>
      <c r="G43" s="374" t="s">
        <v>21</v>
      </c>
      <c r="I43" s="383" t="s">
        <v>325</v>
      </c>
    </row>
    <row r="44" spans="2:13" ht="20.25" x14ac:dyDescent="0.45">
      <c r="B44" s="380">
        <f>+SYNTH!E50</f>
        <v>0.3</v>
      </c>
      <c r="C44" s="381" t="str">
        <f>+SYNTH!F50&amp;SYNTH!G50</f>
        <v>A signature devis</v>
      </c>
      <c r="D44" s="381"/>
      <c r="E44" s="381"/>
      <c r="F44" s="382">
        <f ca="1">+$B44*F$32</f>
        <v>14727.27272742</v>
      </c>
      <c r="G44" s="371">
        <f t="shared" ref="G44:G47" ca="1" si="0">+$B44*G$32</f>
        <v>16200.000000162</v>
      </c>
      <c r="I44" s="384">
        <v>0</v>
      </c>
    </row>
    <row r="45" spans="2:13" ht="20.25" x14ac:dyDescent="0.45">
      <c r="B45" s="380">
        <f>+SYNTH!E51</f>
        <v>0.35</v>
      </c>
      <c r="C45" s="381" t="str">
        <f>+SYNTH!F51&amp;SYNTH!G51</f>
        <v>Démarrage travaux</v>
      </c>
      <c r="D45" s="381"/>
      <c r="E45" s="381"/>
      <c r="F45" s="382">
        <f t="shared" ref="F45:F47" ca="1" si="1">+$B45*F$32</f>
        <v>17181.81818199</v>
      </c>
      <c r="G45" s="371">
        <f t="shared" ca="1" si="0"/>
        <v>18900.000000189</v>
      </c>
      <c r="I45" s="384">
        <v>0</v>
      </c>
    </row>
    <row r="46" spans="2:13" ht="20.25" x14ac:dyDescent="0.45">
      <c r="B46" s="380">
        <f>+SYNTH!E52</f>
        <v>0.3</v>
      </c>
      <c r="C46" s="381" t="str">
        <f>+SYNTH!F52*100&amp;"% "&amp;SYNTH!G52</f>
        <v>50% d'avancement</v>
      </c>
      <c r="D46" s="381"/>
      <c r="E46" s="381"/>
      <c r="F46" s="382">
        <f t="shared" ca="1" si="1"/>
        <v>14727.27272742</v>
      </c>
      <c r="G46" s="371">
        <f t="shared" ca="1" si="0"/>
        <v>16200.000000162</v>
      </c>
      <c r="I46" s="384">
        <v>0</v>
      </c>
    </row>
    <row r="47" spans="2:13" ht="20.25" x14ac:dyDescent="0.45">
      <c r="B47" s="380">
        <f>+SYNTH!E53</f>
        <v>0.05</v>
      </c>
      <c r="C47" s="381" t="str">
        <f>+SYNTH!F53*100&amp;"% "&amp;SYNTH!G53</f>
        <v>100% d'avancement</v>
      </c>
      <c r="D47" s="381"/>
      <c r="E47" s="381"/>
      <c r="F47" s="382">
        <f t="shared" ca="1" si="1"/>
        <v>2454.54545457</v>
      </c>
      <c r="G47" s="371">
        <f t="shared" ca="1" si="0"/>
        <v>2700.000000027</v>
      </c>
      <c r="I47" s="384">
        <v>0</v>
      </c>
    </row>
    <row r="48" spans="2:13" ht="20.25" x14ac:dyDescent="0.25">
      <c r="B48" s="375" t="s">
        <v>65</v>
      </c>
      <c r="C48" s="376"/>
      <c r="D48" s="376"/>
      <c r="E48" s="376"/>
      <c r="F48" s="377">
        <f ca="1">+SUM(F44:F47)</f>
        <v>49090.9090914</v>
      </c>
      <c r="G48" s="378">
        <f ca="1">+SUM(G44:G47)</f>
        <v>54000.00000054</v>
      </c>
      <c r="K48" s="379"/>
      <c r="L48" s="379"/>
      <c r="M48" s="11"/>
    </row>
    <row r="49" spans="1:14" ht="14.1" hidden="1" customHeight="1" x14ac:dyDescent="0.45">
      <c r="A49" s="4"/>
      <c r="B49" s="417" t="str">
        <f>IF(LOWER(IF(SYNTH!$N$7="SYNAY",P_IRIS!$C$40,P_BYM!$C$40))="oui","Autoliquidation de la TVA - article 283-2 nonies du CGI - TVA due par le preneur.","")</f>
        <v/>
      </c>
      <c r="C49" s="417"/>
      <c r="D49" s="417"/>
      <c r="E49" s="417"/>
      <c r="F49" s="417"/>
      <c r="G49" s="417"/>
      <c r="H49" s="4"/>
      <c r="I49" s="4"/>
      <c r="J49" s="4"/>
      <c r="K49" s="4"/>
      <c r="L49" s="4"/>
      <c r="M49" s="4"/>
      <c r="N49" s="4"/>
    </row>
    <row r="50" spans="1:14" ht="20.25" x14ac:dyDescent="0.45">
      <c r="A50" s="4"/>
      <c r="B50" s="4"/>
      <c r="C50" s="4"/>
      <c r="D50" s="4"/>
      <c r="E50" s="4"/>
      <c r="F50" s="4"/>
      <c r="G50" s="4"/>
      <c r="H50" s="4"/>
      <c r="I50" s="4"/>
      <c r="J50" s="4"/>
      <c r="K50" s="4"/>
      <c r="L50" s="4"/>
      <c r="M50" s="4"/>
      <c r="N50" s="4"/>
    </row>
    <row r="51" spans="1:14" ht="20.100000000000001" customHeight="1" x14ac:dyDescent="0.45">
      <c r="A51" s="4"/>
      <c r="B51" s="418" t="s">
        <v>309</v>
      </c>
      <c r="C51" s="419"/>
      <c r="D51" s="419"/>
      <c r="E51" s="419"/>
      <c r="F51" s="419"/>
      <c r="G51" s="420"/>
      <c r="H51" s="4"/>
      <c r="I51" s="4"/>
      <c r="J51" s="4"/>
      <c r="K51" s="4"/>
      <c r="L51" s="4"/>
      <c r="M51" s="4"/>
      <c r="N51" s="4"/>
    </row>
    <row r="52" spans="1:14" ht="16.149999999999999" customHeight="1" x14ac:dyDescent="0.45">
      <c r="A52" s="4"/>
      <c r="B52" s="414" t="str">
        <f ca="1">"Date d'échéance de paiement : "&amp;IF(IF(SYNTH!$N$7="SYNAY",P_IRIS!$C$35,P_BYM!$C$35)="","à compléter",TEXT(IF(SYNTH!$N$7="SYNAY",P_IRIS!$C$35,P_BYM!$C$35),"jj/mm/aaaa"))&amp;"          Mode de règlement : "&amp;IF(SYNTH!$N$7="SYNAY",P_IRIS!$C$36,P_BYM!$C$36)</f>
        <v>Date d'échéance de paiement : 01/11/2026          Mode de règlement : Virement bancaire</v>
      </c>
      <c r="C52" s="415"/>
      <c r="D52" s="415"/>
      <c r="E52" s="415"/>
      <c r="F52" s="415"/>
      <c r="G52" s="416"/>
      <c r="H52" s="4"/>
      <c r="I52" s="4"/>
      <c r="J52" s="4"/>
      <c r="K52" s="4"/>
      <c r="L52" s="4"/>
      <c r="M52" s="4"/>
      <c r="N52" s="4"/>
    </row>
    <row r="53" spans="1:14" ht="16.149999999999999" customHeight="1" x14ac:dyDescent="0.45">
      <c r="A53" s="4"/>
      <c r="B53" s="414" t="s">
        <v>314</v>
      </c>
      <c r="C53" s="415"/>
      <c r="D53" s="415"/>
      <c r="E53" s="415"/>
      <c r="F53" s="415"/>
      <c r="G53" s="416"/>
      <c r="H53" s="4"/>
      <c r="I53" s="4"/>
      <c r="J53" s="4"/>
      <c r="K53" s="4"/>
      <c r="L53" s="4"/>
      <c r="M53" s="4"/>
      <c r="N53" s="4"/>
    </row>
    <row r="54" spans="1:14" ht="16.149999999999999" customHeight="1" x14ac:dyDescent="0.45">
      <c r="A54" s="4"/>
      <c r="B54" s="414" t="s">
        <v>310</v>
      </c>
      <c r="C54" s="415"/>
      <c r="D54" s="415"/>
      <c r="E54" s="415"/>
      <c r="F54" s="415"/>
      <c r="G54" s="416"/>
      <c r="H54" s="4"/>
      <c r="I54" s="4"/>
      <c r="J54" s="4"/>
      <c r="K54" s="4"/>
      <c r="L54" s="4"/>
      <c r="M54" s="4"/>
      <c r="N54" s="4"/>
    </row>
    <row r="55" spans="1:14" ht="16.149999999999999" customHeight="1" x14ac:dyDescent="0.45">
      <c r="A55" s="4"/>
      <c r="B55" s="414" t="s">
        <v>311</v>
      </c>
      <c r="C55" s="415"/>
      <c r="D55" s="415"/>
      <c r="E55" s="415"/>
      <c r="F55" s="415"/>
      <c r="G55" s="416"/>
      <c r="H55" s="4"/>
      <c r="I55" s="4"/>
      <c r="J55" s="4"/>
      <c r="K55" s="4"/>
      <c r="L55" s="4"/>
      <c r="M55" s="4"/>
      <c r="N55" s="4"/>
    </row>
    <row r="56" spans="1:14" ht="16.149999999999999" customHeight="1" x14ac:dyDescent="0.45">
      <c r="A56" s="4"/>
      <c r="B56" s="421" t="s">
        <v>312</v>
      </c>
      <c r="C56" s="422"/>
      <c r="D56" s="422"/>
      <c r="E56" s="422"/>
      <c r="F56" s="422"/>
      <c r="G56" s="423"/>
      <c r="H56" s="4"/>
      <c r="I56" s="4"/>
      <c r="J56" s="4"/>
      <c r="K56" s="4"/>
      <c r="L56" s="4"/>
      <c r="M56" s="4"/>
      <c r="N56" s="4"/>
    </row>
    <row r="57" spans="1:14" ht="20.25" x14ac:dyDescent="0.45">
      <c r="A57" s="4"/>
      <c r="B57" s="4"/>
      <c r="C57" s="4"/>
      <c r="D57" s="4"/>
      <c r="E57" s="4"/>
      <c r="F57" s="4"/>
      <c r="G57" s="4"/>
      <c r="H57" s="4"/>
      <c r="I57" s="4"/>
      <c r="J57" s="4"/>
      <c r="K57" s="4"/>
      <c r="L57" s="4"/>
      <c r="M57" s="4"/>
      <c r="N57" s="4"/>
    </row>
    <row r="58" spans="1:14" ht="20.100000000000001" customHeight="1" x14ac:dyDescent="0.45">
      <c r="A58" s="4"/>
      <c r="B58" s="418" t="s">
        <v>313</v>
      </c>
      <c r="C58" s="419"/>
      <c r="D58" s="419"/>
      <c r="E58" s="419"/>
      <c r="F58" s="419"/>
      <c r="G58" s="420"/>
      <c r="H58" s="4"/>
      <c r="I58" s="4"/>
      <c r="J58" s="4"/>
      <c r="K58" s="4"/>
      <c r="L58" s="4"/>
      <c r="M58" s="4"/>
      <c r="N58" s="4"/>
    </row>
    <row r="59" spans="1:14" ht="16.149999999999999" customHeight="1" x14ac:dyDescent="0.45">
      <c r="A59" s="4"/>
      <c r="B59" s="414" t="str">
        <f>"Assureur RCD et RC : "&amp;IF(SYNTH!$N$7="SYNAY",P_IRIS!$C$19,P_BYM!$C$19)</f>
        <v>Assureur RCD et RC : MIC INSURANCE COMPANY, société anonyme au capital de 50 000 000 €, RCS Paris 885 241 208, 29 rue de Bassano, 75008 Paris</v>
      </c>
      <c r="C59" s="415"/>
      <c r="D59" s="415"/>
      <c r="E59" s="415"/>
      <c r="F59" s="415"/>
      <c r="G59" s="416"/>
      <c r="H59" s="4"/>
      <c r="I59" s="4"/>
      <c r="J59" s="4"/>
      <c r="K59" s="4"/>
      <c r="L59" s="4"/>
      <c r="M59" s="4"/>
      <c r="N59" s="4"/>
    </row>
    <row r="60" spans="1:14" ht="16.149999999999999" customHeight="1" x14ac:dyDescent="0.45">
      <c r="A60" s="4"/>
      <c r="B60" s="414" t="str">
        <f>"Courtier : "&amp;IF(SYNTH!$N$7="SYNAY",P_IRIS!$C$20,P_BYM!$C$20)</f>
        <v>Courtier : Spring, marque de YouAssur, 1 rue Pierre Martin, 62280 Saint Martin Boulogne, ORIAS 16 001 238</v>
      </c>
      <c r="C60" s="415"/>
      <c r="D60" s="415"/>
      <c r="E60" s="415"/>
      <c r="F60" s="415"/>
      <c r="G60" s="416"/>
      <c r="H60" s="4"/>
      <c r="I60" s="4"/>
      <c r="J60" s="4"/>
      <c r="K60" s="4"/>
      <c r="L60" s="4"/>
      <c r="M60" s="4"/>
      <c r="N60" s="4"/>
    </row>
    <row r="61" spans="1:14" ht="16.149999999999999" customHeight="1" x14ac:dyDescent="0.45">
      <c r="A61" s="4"/>
      <c r="B61" s="414" t="str">
        <f>"Intermédiaire : "&amp;IF(SYNTH!$N$7="SYNAY",P_IRIS!$C$21,P_BYM!$C$21)</f>
        <v>Intermédiaire : BCNCI Corporate, 229 rue Saint Honoré, 75001 Paris</v>
      </c>
      <c r="C61" s="415"/>
      <c r="D61" s="415"/>
      <c r="E61" s="415"/>
      <c r="F61" s="415"/>
      <c r="G61" s="416"/>
      <c r="H61" s="4"/>
      <c r="I61" s="4"/>
      <c r="J61" s="4"/>
      <c r="K61" s="4"/>
      <c r="L61" s="4"/>
      <c r="M61" s="4"/>
      <c r="N61" s="4"/>
    </row>
    <row r="62" spans="1:14" ht="16.149999999999999" customHeight="1" x14ac:dyDescent="0.45">
      <c r="A62" s="4"/>
      <c r="B62" s="414" t="str">
        <f>"N° de police RCD et RC : "&amp;IF(SYNTH!$N$7="SYNAY",P_IRIS!$C$22,P_BYM!$C$22)&amp;"          N° client : "&amp;IF(SYNTH!$N$7="SYNAY",P_IRIS!$C$23,P_BYM!$C$23)</f>
        <v>N° de police RCD et RC : YOUS2400258          N° client : CL24148952</v>
      </c>
      <c r="C62" s="415"/>
      <c r="D62" s="415"/>
      <c r="E62" s="415"/>
      <c r="F62" s="415"/>
      <c r="G62" s="416"/>
      <c r="H62" s="4"/>
      <c r="I62" s="4"/>
      <c r="J62" s="4"/>
      <c r="K62" s="4"/>
      <c r="L62" s="4"/>
      <c r="M62" s="4"/>
      <c r="N62" s="4"/>
    </row>
    <row r="63" spans="1:14" ht="16.149999999999999" hidden="1" customHeight="1" x14ac:dyDescent="0.45">
      <c r="A63" s="4"/>
      <c r="B63" s="414" t="str">
        <f>"Date d'effet du contrat : "&amp;TEXT(IF(SYNTH!$N$7="SYNAY",P_IRIS!$C$24,P_BYM!$C$24),"jj/mm/aaaa")&amp;"          Attestation valable jusqu'au : "&amp;TEXT(IF(SYNTH!$N$7="SYNAY",P_IRIS!$C$25,P_BYM!$C$25),"jj/mm/aaaa")</f>
        <v>Date d'effet du contrat : 01/12/2024          Attestation valable jusqu'au : 31/01/2026</v>
      </c>
      <c r="C63" s="415"/>
      <c r="D63" s="415"/>
      <c r="E63" s="415"/>
      <c r="F63" s="415"/>
      <c r="G63" s="416"/>
      <c r="H63" s="4"/>
      <c r="I63" s="4"/>
      <c r="J63" s="4"/>
      <c r="K63" s="4"/>
      <c r="L63" s="4"/>
      <c r="M63" s="4"/>
      <c r="N63" s="4"/>
    </row>
    <row r="64" spans="1:14" ht="16.149999999999999" customHeight="1" x14ac:dyDescent="0.25">
      <c r="B64" s="414" t="str">
        <f>"Couverture géographique : "&amp;IF(SYNTH!$N$7="SYNAY",P_IRIS!$C$26,P_BYM!$C$26)</f>
        <v>Couverture géographique : France métropolitaine, Guadeloupe, Martinique, Guyane, Saint-Martin, Saint-Barthélemy, La Réunion</v>
      </c>
      <c r="C64" s="415"/>
      <c r="D64" s="415"/>
      <c r="E64" s="415"/>
      <c r="F64" s="415"/>
      <c r="G64" s="416"/>
    </row>
    <row r="65" spans="2:7" ht="16.149999999999999" customHeight="1" x14ac:dyDescent="0.25">
      <c r="B65" s="414" t="str">
        <f>"Plafond par marché : "&amp;TEXT(IF(SYNTH!$N$7="SYNAY",P_IRIS!$C$27,P_BYM!$C$27),"# ##0")&amp;" € HT          Franchise par sinistre : "&amp;TEXT(IF(SYNTH!$N$7="SYNAY",P_IRIS!$C$28,P_BYM!$C$28),"# ##0")&amp;" €"</f>
        <v>Plafond par marché : 300 000 € HT          Franchise par sinistre : 3 000 €</v>
      </c>
      <c r="C65" s="415"/>
      <c r="D65" s="415"/>
      <c r="E65" s="415"/>
      <c r="F65" s="415"/>
      <c r="G65" s="416"/>
    </row>
    <row r="66" spans="2:7" ht="20.100000000000001" customHeight="1" x14ac:dyDescent="0.25">
      <c r="B66" s="402" t="str">
        <f>"Activités garanties : "&amp;IF(SYNTH!$N$7="SYNAY",P_IRIS!$C$29,P_BYM!$C$29)</f>
        <v>Activités garanties : 2.2 maçonnerie et béton armé, 3.9 menuiseries extérieures, 4.1 menuiseries intérieures, 5.1 plomberie, 4.8 revêtements intérieurs de sols souples et parquets, 4.7 peinture, 3.4 revêtements de façades par enduits et ravalements, 5.5 électricité télécommunications</v>
      </c>
      <c r="C66" s="403"/>
      <c r="D66" s="403"/>
      <c r="E66" s="403"/>
      <c r="F66" s="403"/>
      <c r="G66" s="404"/>
    </row>
    <row r="67" spans="2:7" ht="20.100000000000001" customHeight="1" x14ac:dyDescent="0.25">
      <c r="B67" s="402"/>
      <c r="C67" s="403"/>
      <c r="D67" s="403"/>
      <c r="E67" s="403"/>
      <c r="F67" s="403"/>
      <c r="G67" s="404"/>
    </row>
    <row r="68" spans="2:7" ht="20.25" x14ac:dyDescent="0.25">
      <c r="C68" s="11"/>
      <c r="D68" s="11"/>
      <c r="E68" s="11"/>
      <c r="F68" s="11"/>
      <c r="G68" s="11"/>
    </row>
    <row r="69" spans="2:7" ht="14.1" customHeight="1" x14ac:dyDescent="0.25">
      <c r="B69" s="405" t="s">
        <v>41</v>
      </c>
      <c r="C69" s="406"/>
      <c r="D69" s="406"/>
      <c r="E69" s="406"/>
      <c r="F69" s="406"/>
      <c r="G69" s="407"/>
    </row>
    <row r="70" spans="2:7" ht="14.1" customHeight="1" x14ac:dyDescent="0.25">
      <c r="B70" s="408"/>
      <c r="C70" s="409"/>
      <c r="D70" s="409"/>
      <c r="E70" s="409"/>
      <c r="F70" s="409"/>
      <c r="G70" s="410"/>
    </row>
    <row r="71" spans="2:7" ht="14.1" customHeight="1" x14ac:dyDescent="0.25">
      <c r="B71" s="408"/>
      <c r="C71" s="409"/>
      <c r="D71" s="409"/>
      <c r="E71" s="409"/>
      <c r="F71" s="409"/>
      <c r="G71" s="410"/>
    </row>
    <row r="72" spans="2:7" ht="14.1" customHeight="1" x14ac:dyDescent="0.25">
      <c r="B72" s="408"/>
      <c r="C72" s="409"/>
      <c r="D72" s="409"/>
      <c r="E72" s="409"/>
      <c r="F72" s="409"/>
      <c r="G72" s="410"/>
    </row>
    <row r="73" spans="2:7" ht="14.1" customHeight="1" x14ac:dyDescent="0.25">
      <c r="B73" s="408"/>
      <c r="C73" s="409"/>
      <c r="D73" s="409"/>
      <c r="E73" s="409"/>
      <c r="F73" s="409"/>
      <c r="G73" s="410"/>
    </row>
    <row r="74" spans="2:7" ht="14.1" customHeight="1" x14ac:dyDescent="0.25">
      <c r="B74" s="408"/>
      <c r="C74" s="409"/>
      <c r="D74" s="409"/>
      <c r="E74" s="409"/>
      <c r="F74" s="409"/>
      <c r="G74" s="410"/>
    </row>
    <row r="75" spans="2:7" ht="14.1" customHeight="1" x14ac:dyDescent="0.25">
      <c r="B75" s="408"/>
      <c r="C75" s="409"/>
      <c r="D75" s="409"/>
      <c r="E75" s="409"/>
      <c r="F75" s="409"/>
      <c r="G75" s="410"/>
    </row>
    <row r="76" spans="2:7" ht="14.1" customHeight="1" x14ac:dyDescent="0.25">
      <c r="B76" s="408"/>
      <c r="C76" s="409"/>
      <c r="D76" s="409"/>
      <c r="E76" s="409"/>
      <c r="F76" s="409"/>
      <c r="G76" s="410"/>
    </row>
    <row r="77" spans="2:7" ht="14.1" customHeight="1" x14ac:dyDescent="0.25">
      <c r="B77" s="408"/>
      <c r="C77" s="409"/>
      <c r="D77" s="409"/>
      <c r="E77" s="409"/>
      <c r="F77" s="409"/>
      <c r="G77" s="410"/>
    </row>
    <row r="78" spans="2:7" ht="33.6" customHeight="1" x14ac:dyDescent="0.25">
      <c r="B78" s="411"/>
      <c r="C78" s="412"/>
      <c r="D78" s="412"/>
      <c r="E78" s="412"/>
      <c r="F78" s="412"/>
      <c r="G78" s="413"/>
    </row>
    <row r="79" spans="2:7" ht="20.25" x14ac:dyDescent="0.25"/>
    <row r="80" spans="2: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mergeCells count="17">
    <mergeCell ref="B59:G59"/>
    <mergeCell ref="B49:G49"/>
    <mergeCell ref="B51:G51"/>
    <mergeCell ref="B52:G52"/>
    <mergeCell ref="B53:G53"/>
    <mergeCell ref="B54:G54"/>
    <mergeCell ref="B55:G55"/>
    <mergeCell ref="B56:G56"/>
    <mergeCell ref="B58:G58"/>
    <mergeCell ref="B66:G67"/>
    <mergeCell ref="B69:G78"/>
    <mergeCell ref="B60:G60"/>
    <mergeCell ref="B61:G61"/>
    <mergeCell ref="B62:G62"/>
    <mergeCell ref="B63:G63"/>
    <mergeCell ref="B64:G64"/>
    <mergeCell ref="B65:G65"/>
  </mergeCells>
  <phoneticPr fontId="51" type="noConversion"/>
  <conditionalFormatting sqref="B44:I47">
    <cfRule type="expression" dxfId="0" priority="1">
      <formula>$I44=1</formula>
    </cfRule>
  </conditionalFormatting>
  <dataValidations disablePrompts="1" count="1">
    <dataValidation type="list" allowBlank="1" showInputMessage="1" showErrorMessage="1" sqref="I44:I47" xr:uid="{9C442F59-36A2-45F0-87A1-1D9D8605011B}">
      <formula1>"0,1"</formula1>
    </dataValidation>
  </dataValidations>
  <hyperlinks>
    <hyperlink ref="B12" r:id="rId1" display="yb@bymconstruction.fr" xr:uid="{F11BFD57-AAE1-42C5-805D-09158642955D}"/>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82930784152&amp;R&amp;"Quicksand"&amp;8&amp;P/1</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DFBD7-E714-47AD-A4A7-72FFBD7BEEF9}">
  <sheetPr codeName="Feuil20"/>
  <dimension ref="A1:D47"/>
  <sheetViews>
    <sheetView showGridLines="0" topLeftCell="A7" zoomScale="145" zoomScaleNormal="145" workbookViewId="0">
      <selection activeCell="C11" sqref="C11"/>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315</v>
      </c>
      <c r="D4" s="1"/>
    </row>
    <row r="5" spans="1:4" ht="20.25" x14ac:dyDescent="0.25">
      <c r="A5" s="1"/>
      <c r="B5" s="1" t="s">
        <v>256</v>
      </c>
      <c r="C5" s="1" t="s">
        <v>257</v>
      </c>
      <c r="D5" s="1"/>
    </row>
    <row r="6" spans="1:4" ht="20.25" x14ac:dyDescent="0.25">
      <c r="A6" s="1"/>
      <c r="B6" s="1" t="s">
        <v>258</v>
      </c>
      <c r="C6" s="283">
        <v>1500</v>
      </c>
      <c r="D6" s="1"/>
    </row>
    <row r="7" spans="1:4" ht="20.25" x14ac:dyDescent="0.25">
      <c r="A7" s="1"/>
      <c r="B7" s="1" t="s">
        <v>259</v>
      </c>
      <c r="C7" s="1" t="s">
        <v>360</v>
      </c>
      <c r="D7" s="1"/>
    </row>
    <row r="8" spans="1:4" ht="20.25" x14ac:dyDescent="0.25">
      <c r="A8" s="1"/>
      <c r="B8" s="1" t="s">
        <v>260</v>
      </c>
      <c r="C8" s="284" t="s">
        <v>261</v>
      </c>
      <c r="D8" s="1"/>
    </row>
    <row r="9" spans="1:4" ht="20.25" x14ac:dyDescent="0.25">
      <c r="A9" s="1"/>
      <c r="B9" s="1" t="s">
        <v>262</v>
      </c>
      <c r="C9" s="284" t="s">
        <v>263</v>
      </c>
      <c r="D9" s="1"/>
    </row>
    <row r="10" spans="1:4" ht="20.25" x14ac:dyDescent="0.25">
      <c r="A10" s="1"/>
      <c r="B10" s="1" t="s">
        <v>264</v>
      </c>
      <c r="C10" s="1" t="s">
        <v>361</v>
      </c>
      <c r="D10" s="1"/>
    </row>
    <row r="11" spans="1:4" ht="20.25" x14ac:dyDescent="0.25">
      <c r="A11" s="1"/>
      <c r="B11" s="1" t="s">
        <v>265</v>
      </c>
      <c r="C11" s="285">
        <v>45490</v>
      </c>
      <c r="D11" s="1"/>
    </row>
    <row r="12" spans="1:4" ht="20.25" x14ac:dyDescent="0.25">
      <c r="A12" s="1"/>
      <c r="B12" s="1" t="s">
        <v>266</v>
      </c>
      <c r="C12" s="284" t="s">
        <v>267</v>
      </c>
      <c r="D12" s="1"/>
    </row>
    <row r="13" spans="1:4" ht="20.25" x14ac:dyDescent="0.25">
      <c r="A13" s="1"/>
      <c r="B13" s="1" t="s">
        <v>268</v>
      </c>
      <c r="C13" s="284" t="s">
        <v>269</v>
      </c>
      <c r="D13" s="1"/>
    </row>
    <row r="14" spans="1:4" ht="20.25" x14ac:dyDescent="0.25">
      <c r="A14" s="1"/>
      <c r="B14" s="1" t="s">
        <v>270</v>
      </c>
      <c r="C14" s="1" t="s">
        <v>271</v>
      </c>
      <c r="D14" s="1"/>
    </row>
    <row r="15" spans="1:4" ht="20.25" x14ac:dyDescent="0.25">
      <c r="A15" s="1"/>
      <c r="B15" s="1" t="s">
        <v>272</v>
      </c>
      <c r="C15" s="1" t="s">
        <v>273</v>
      </c>
      <c r="D15" s="1"/>
    </row>
    <row r="16" spans="1:4" ht="20.25" x14ac:dyDescent="0.25">
      <c r="A16" s="1"/>
      <c r="B16" s="1" t="s">
        <v>274</v>
      </c>
      <c r="C16" s="1" t="s">
        <v>275</v>
      </c>
      <c r="D16" s="1"/>
    </row>
    <row r="17" spans="1:4" ht="20.25" x14ac:dyDescent="0.25">
      <c r="A17" s="1"/>
      <c r="B17" s="1" t="s">
        <v>305</v>
      </c>
      <c r="C17" s="1" t="s">
        <v>319</v>
      </c>
      <c r="D17" s="1"/>
    </row>
    <row r="18" spans="1:4" ht="20.25" x14ac:dyDescent="0.25">
      <c r="A18" s="1"/>
      <c r="B18" s="281" t="s">
        <v>320</v>
      </c>
      <c r="C18" s="282"/>
      <c r="D18" s="1"/>
    </row>
    <row r="19" spans="1:4" ht="20.25" x14ac:dyDescent="0.25">
      <c r="A19" s="1"/>
      <c r="B19" s="1" t="s">
        <v>276</v>
      </c>
      <c r="C19" s="1" t="s">
        <v>277</v>
      </c>
      <c r="D19" s="1"/>
    </row>
    <row r="20" spans="1:4" ht="20.25" x14ac:dyDescent="0.25">
      <c r="A20" s="1"/>
      <c r="B20" s="1" t="s">
        <v>278</v>
      </c>
      <c r="C20" s="1" t="s">
        <v>279</v>
      </c>
      <c r="D20" s="1"/>
    </row>
    <row r="21" spans="1:4" ht="20.25" x14ac:dyDescent="0.25">
      <c r="A21" s="1"/>
      <c r="B21" s="1" t="s">
        <v>280</v>
      </c>
      <c r="C21" s="1" t="s">
        <v>281</v>
      </c>
      <c r="D21" s="1"/>
    </row>
    <row r="22" spans="1:4" ht="20.25" x14ac:dyDescent="0.25">
      <c r="A22" s="1"/>
      <c r="B22" s="1" t="s">
        <v>282</v>
      </c>
      <c r="C22" s="284" t="s">
        <v>283</v>
      </c>
      <c r="D22" s="1"/>
    </row>
    <row r="23" spans="1:4" ht="20.25" x14ac:dyDescent="0.25">
      <c r="A23" s="1"/>
      <c r="B23" s="1" t="s">
        <v>284</v>
      </c>
      <c r="C23" s="284" t="s">
        <v>285</v>
      </c>
      <c r="D23" s="1"/>
    </row>
    <row r="24" spans="1:4" ht="20.25" x14ac:dyDescent="0.25">
      <c r="A24" s="1"/>
      <c r="B24" s="1" t="s">
        <v>286</v>
      </c>
      <c r="C24" s="285">
        <v>45627</v>
      </c>
      <c r="D24" s="1"/>
    </row>
    <row r="25" spans="1:4" ht="20.25" x14ac:dyDescent="0.25">
      <c r="A25" s="1"/>
      <c r="B25" s="1" t="s">
        <v>287</v>
      </c>
      <c r="C25" s="286">
        <v>46053</v>
      </c>
      <c r="D25" s="1"/>
    </row>
    <row r="26" spans="1:4" ht="20.25" x14ac:dyDescent="0.25">
      <c r="A26" s="1"/>
      <c r="B26" s="1" t="s">
        <v>288</v>
      </c>
      <c r="C26" s="1" t="s">
        <v>289</v>
      </c>
      <c r="D26" s="1"/>
    </row>
    <row r="27" spans="1:4" ht="20.25" x14ac:dyDescent="0.25">
      <c r="A27" s="1"/>
      <c r="B27" s="1" t="s">
        <v>290</v>
      </c>
      <c r="C27" s="287">
        <v>300000</v>
      </c>
      <c r="D27" s="1"/>
    </row>
    <row r="28" spans="1:4" ht="20.25" x14ac:dyDescent="0.25">
      <c r="A28" s="1"/>
      <c r="B28" s="1" t="s">
        <v>291</v>
      </c>
      <c r="C28" s="288">
        <v>3000</v>
      </c>
      <c r="D28" s="1"/>
    </row>
    <row r="29" spans="1:4" ht="20.25" x14ac:dyDescent="0.25">
      <c r="A29" s="1"/>
      <c r="B29" s="1" t="s">
        <v>292</v>
      </c>
      <c r="C29" s="1" t="s">
        <v>293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0.1</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202610D_02_V3 - BYM02 - Rénovation d'appartement</v>
      </c>
      <c r="C44" s="361"/>
      <c r="D44" s="1"/>
    </row>
    <row r="45" spans="1:4" ht="20.25" x14ac:dyDescent="0.25">
      <c r="B45" s="6" t="s">
        <v>0</v>
      </c>
      <c r="C45" s="362" t="str">
        <f>"BYM"&amp;C46</f>
        <v>BYMX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C71BD-CA25-4E69-A9CD-F687A9A1FCA4}">
  <sheetPr codeName="Feuil201"/>
  <dimension ref="A1:D47"/>
  <sheetViews>
    <sheetView showGridLines="0" topLeftCell="A3" zoomScale="145" zoomScaleNormal="145" workbookViewId="0">
      <selection activeCell="B16" sqref="B16"/>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339</v>
      </c>
      <c r="D4" s="1"/>
    </row>
    <row r="5" spans="1:4" ht="20.25" x14ac:dyDescent="0.25">
      <c r="A5" s="1"/>
      <c r="B5" s="1" t="s">
        <v>256</v>
      </c>
      <c r="C5" s="1" t="s">
        <v>340</v>
      </c>
      <c r="D5" s="1"/>
    </row>
    <row r="6" spans="1:4" ht="20.25" x14ac:dyDescent="0.25">
      <c r="A6" s="1"/>
      <c r="B6" s="1" t="s">
        <v>258</v>
      </c>
      <c r="C6" s="283">
        <v>2500</v>
      </c>
      <c r="D6" s="1"/>
    </row>
    <row r="7" spans="1:4" ht="20.25" x14ac:dyDescent="0.25">
      <c r="A7" s="1"/>
      <c r="B7" s="1" t="s">
        <v>259</v>
      </c>
      <c r="C7" s="1" t="s">
        <v>341</v>
      </c>
      <c r="D7" s="1"/>
    </row>
    <row r="8" spans="1:4" ht="20.25" x14ac:dyDescent="0.25">
      <c r="A8" s="1"/>
      <c r="B8" s="1" t="s">
        <v>260</v>
      </c>
      <c r="C8" s="284" t="s">
        <v>342</v>
      </c>
      <c r="D8" s="1"/>
    </row>
    <row r="9" spans="1:4" ht="20.25" x14ac:dyDescent="0.25">
      <c r="A9" s="1"/>
      <c r="B9" s="1" t="s">
        <v>262</v>
      </c>
      <c r="C9" s="284" t="s">
        <v>355</v>
      </c>
      <c r="D9" s="1"/>
    </row>
    <row r="10" spans="1:4" ht="20.25" x14ac:dyDescent="0.25">
      <c r="A10" s="1"/>
      <c r="B10" s="1" t="s">
        <v>264</v>
      </c>
      <c r="C10" s="1" t="s">
        <v>344</v>
      </c>
      <c r="D10" s="1"/>
    </row>
    <row r="11" spans="1:4" ht="20.25" x14ac:dyDescent="0.25">
      <c r="A11" s="1"/>
      <c r="B11" s="1" t="s">
        <v>265</v>
      </c>
      <c r="C11" s="285">
        <v>45474</v>
      </c>
      <c r="D11" s="1"/>
    </row>
    <row r="12" spans="1:4" ht="20.25" x14ac:dyDescent="0.25">
      <c r="A12" s="1"/>
      <c r="B12" s="1" t="s">
        <v>266</v>
      </c>
      <c r="C12" s="284" t="s">
        <v>356</v>
      </c>
      <c r="D12" s="1"/>
    </row>
    <row r="13" spans="1:4" ht="20.25" x14ac:dyDescent="0.25">
      <c r="A13" s="1"/>
      <c r="B13" s="1" t="s">
        <v>268</v>
      </c>
      <c r="C13" s="284" t="s">
        <v>345</v>
      </c>
      <c r="D13" s="1"/>
    </row>
    <row r="14" spans="1:4" ht="20.25" x14ac:dyDescent="0.25">
      <c r="A14" s="1"/>
      <c r="B14" s="1" t="s">
        <v>270</v>
      </c>
      <c r="C14" s="1" t="s">
        <v>346</v>
      </c>
      <c r="D14" s="1"/>
    </row>
    <row r="15" spans="1:4" ht="20.25" x14ac:dyDescent="0.25">
      <c r="A15" s="1"/>
      <c r="B15" s="1" t="s">
        <v>272</v>
      </c>
      <c r="C15" s="1" t="s">
        <v>343</v>
      </c>
      <c r="D15" s="1"/>
    </row>
    <row r="16" spans="1:4" ht="20.25" x14ac:dyDescent="0.25">
      <c r="A16" s="1"/>
      <c r="B16" s="1" t="s">
        <v>347</v>
      </c>
      <c r="C16" s="1" t="s">
        <v>348</v>
      </c>
      <c r="D16" s="1"/>
    </row>
    <row r="17" spans="1:4" ht="20.25" x14ac:dyDescent="0.25">
      <c r="A17" s="1"/>
      <c r="B17" s="1" t="s">
        <v>305</v>
      </c>
      <c r="C17" s="1" t="s">
        <v>349</v>
      </c>
      <c r="D17" s="1"/>
    </row>
    <row r="18" spans="1:4" ht="20.25" x14ac:dyDescent="0.25">
      <c r="A18" s="1"/>
      <c r="B18" s="281" t="s">
        <v>320</v>
      </c>
      <c r="C18" s="282"/>
      <c r="D18" s="1"/>
    </row>
    <row r="19" spans="1:4" ht="20.25" x14ac:dyDescent="0.25">
      <c r="A19" s="1"/>
      <c r="B19" s="1" t="s">
        <v>276</v>
      </c>
      <c r="C19" s="1" t="s">
        <v>343</v>
      </c>
      <c r="D19" s="1"/>
    </row>
    <row r="20" spans="1:4" ht="20.25" x14ac:dyDescent="0.25">
      <c r="A20" s="1"/>
      <c r="B20" s="1" t="s">
        <v>278</v>
      </c>
      <c r="C20" s="1" t="s">
        <v>343</v>
      </c>
      <c r="D20" s="1"/>
    </row>
    <row r="21" spans="1:4" ht="20.25" x14ac:dyDescent="0.25">
      <c r="A21" s="1"/>
      <c r="B21" s="1" t="s">
        <v>280</v>
      </c>
      <c r="C21" s="1" t="s">
        <v>343</v>
      </c>
      <c r="D21" s="1"/>
    </row>
    <row r="22" spans="1:4" ht="20.25" x14ac:dyDescent="0.25">
      <c r="A22" s="1"/>
      <c r="B22" s="1" t="s">
        <v>282</v>
      </c>
      <c r="C22" s="284" t="s">
        <v>343</v>
      </c>
      <c r="D22" s="1"/>
    </row>
    <row r="23" spans="1:4" ht="20.25" x14ac:dyDescent="0.25">
      <c r="A23" s="1"/>
      <c r="B23" s="1" t="s">
        <v>284</v>
      </c>
      <c r="C23" s="284" t="s">
        <v>343</v>
      </c>
      <c r="D23" s="1"/>
    </row>
    <row r="24" spans="1:4" ht="20.25" x14ac:dyDescent="0.25">
      <c r="A24" s="1"/>
      <c r="B24" s="1" t="s">
        <v>286</v>
      </c>
      <c r="C24" s="285"/>
      <c r="D24" s="1"/>
    </row>
    <row r="25" spans="1:4" ht="20.25" x14ac:dyDescent="0.25">
      <c r="A25" s="1"/>
      <c r="B25" s="1" t="s">
        <v>287</v>
      </c>
      <c r="C25" s="286"/>
      <c r="D25" s="1"/>
    </row>
    <row r="26" spans="1:4" ht="20.25" x14ac:dyDescent="0.25">
      <c r="A26" s="1"/>
      <c r="B26" s="1" t="s">
        <v>288</v>
      </c>
      <c r="C26" s="1" t="s">
        <v>350</v>
      </c>
      <c r="D26" s="1"/>
    </row>
    <row r="27" spans="1:4" ht="20.25" x14ac:dyDescent="0.25">
      <c r="A27" s="1"/>
      <c r="B27" s="1" t="s">
        <v>290</v>
      </c>
      <c r="C27" s="287"/>
      <c r="D27" s="1"/>
    </row>
    <row r="28" spans="1:4" ht="20.25" x14ac:dyDescent="0.25">
      <c r="A28" s="1"/>
      <c r="B28" s="1" t="s">
        <v>291</v>
      </c>
      <c r="C28" s="288"/>
      <c r="D28" s="1"/>
    </row>
    <row r="29" spans="1:4" ht="20.25" x14ac:dyDescent="0.25">
      <c r="A29" s="1"/>
      <c r="B29" s="1" t="s">
        <v>292</v>
      </c>
      <c r="C29" s="1" t="s">
        <v>343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0.2</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202610D_02_V3 - BYM02 - Rénovation d'appartement</v>
      </c>
      <c r="C44" s="361"/>
      <c r="D44" s="1"/>
    </row>
    <row r="45" spans="1:4" ht="20.25" x14ac:dyDescent="0.25">
      <c r="B45" s="6" t="s">
        <v>0</v>
      </c>
      <c r="C45" s="362" t="str">
        <f>"SYN"&amp;C46</f>
        <v>SYNX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6472-F82C-4E2A-B71C-BAFD51B4A4A2}">
  <sheetPr codeName="Feuil1">
    <pageSetUpPr fitToPage="1"/>
  </sheetPr>
  <dimension ref="A1:AC995"/>
  <sheetViews>
    <sheetView showGridLines="0" tabSelected="1" zoomScaleNormal="100" workbookViewId="0">
      <selection activeCell="O13" sqref="O13"/>
    </sheetView>
  </sheetViews>
  <sheetFormatPr baseColWidth="10" defaultColWidth="12.5703125" defaultRowHeight="15" customHeight="1" outlineLevelRow="1" x14ac:dyDescent="0.25"/>
  <cols>
    <col min="1" max="1" width="10.42578125" style="116" customWidth="1"/>
    <col min="2" max="2" width="34.85546875" style="116" bestFit="1" customWidth="1"/>
    <col min="3" max="3" width="38.140625" style="116" bestFit="1" customWidth="1"/>
    <col min="4" max="4" width="19.140625" style="116" bestFit="1" customWidth="1"/>
    <col min="5" max="5" width="24" style="116" customWidth="1"/>
    <col min="6" max="6" width="15.85546875" style="116" bestFit="1" customWidth="1"/>
    <col min="7" max="7" width="21" style="116" bestFit="1" customWidth="1"/>
    <col min="8" max="8" width="10.42578125" style="116" customWidth="1"/>
    <col min="9" max="9" width="8.5703125" style="116" customWidth="1"/>
    <col min="10" max="12" width="10.42578125" style="116" customWidth="1"/>
    <col min="13" max="13" width="35.42578125" style="116" bestFit="1" customWidth="1"/>
    <col min="14" max="14" width="8.5703125" style="116" bestFit="1" customWidth="1"/>
    <col min="15" max="29" width="10.42578125" style="116" customWidth="1"/>
    <col min="30" max="31" width="12.5703125" style="116" customWidth="1"/>
    <col min="32" max="16383" width="12.5703125" style="116"/>
    <col min="16384" max="16384" width="12.5703125" style="116" customWidth="1"/>
  </cols>
  <sheetData>
    <row r="1" spans="1:29" ht="20.25" x14ac:dyDescent="0.25">
      <c r="A1" s="1"/>
      <c r="B1" s="2"/>
      <c r="C1" s="2"/>
      <c r="D1" s="3"/>
      <c r="E1" s="3"/>
      <c r="F1" s="3"/>
      <c r="G1" s="1"/>
      <c r="H1" s="1"/>
      <c r="I1" s="1"/>
      <c r="J1" s="1"/>
      <c r="K1" s="1"/>
      <c r="L1" s="1"/>
      <c r="M1" s="144" t="str">
        <f ca="1">TEXT(NOW(),"aammjj_hhmm")&amp;" - "&amp;LEFT(N5,1)&amp;N8&amp;" - "&amp;N2&amp;" - "&amp;F3</f>
        <v>aa10jj  1426 - DVC - BYM02 - Rénovation d'appartement</v>
      </c>
      <c r="N1" s="1"/>
      <c r="O1" s="1"/>
      <c r="P1" s="1"/>
      <c r="Q1" s="1"/>
      <c r="R1" s="1"/>
      <c r="S1" s="1"/>
      <c r="T1" s="1"/>
      <c r="U1" s="1"/>
      <c r="V1" s="1"/>
      <c r="W1" s="1"/>
      <c r="X1" s="1"/>
      <c r="Y1" s="1"/>
      <c r="Z1" s="1"/>
      <c r="AA1" s="1"/>
      <c r="AB1" s="1"/>
      <c r="AC1" s="1"/>
    </row>
    <row r="2" spans="1:29" ht="20.25" x14ac:dyDescent="0.25">
      <c r="A2" s="1"/>
      <c r="B2" s="2"/>
      <c r="C2" s="2"/>
      <c r="D2" s="3"/>
      <c r="E2" s="3"/>
      <c r="F2" s="3"/>
      <c r="G2" s="1"/>
      <c r="H2" s="1"/>
      <c r="I2" s="1"/>
      <c r="J2" s="1"/>
      <c r="K2" s="1"/>
      <c r="L2" s="1"/>
      <c r="M2" s="5" t="s">
        <v>0</v>
      </c>
      <c r="N2" s="145" t="str">
        <f>"BYM"&amp;N3</f>
        <v>BYM02</v>
      </c>
      <c r="O2" s="1"/>
      <c r="P2" s="1"/>
      <c r="Q2" s="1"/>
      <c r="R2" s="1"/>
      <c r="S2" s="1"/>
      <c r="T2" s="1"/>
      <c r="U2" s="1"/>
      <c r="V2" s="1"/>
      <c r="W2" s="1"/>
      <c r="X2" s="1"/>
      <c r="Y2" s="1"/>
      <c r="Z2" s="1"/>
      <c r="AA2" s="1"/>
      <c r="AB2" s="1"/>
      <c r="AC2" s="1"/>
    </row>
    <row r="3" spans="1:29" ht="20.25" x14ac:dyDescent="0.25">
      <c r="A3" s="1"/>
      <c r="B3" s="2"/>
      <c r="D3" s="186" t="s">
        <v>1</v>
      </c>
      <c r="E3" s="1"/>
      <c r="F3" s="187" t="inlineStr">
        <is>
          <t xml:space="preserve">Rénovation d'appartement</t>
        </is>
      </c>
      <c r="G3" s="1"/>
      <c r="H3" s="1"/>
      <c r="I3" s="1"/>
      <c r="J3" s="1"/>
      <c r="K3" s="1"/>
      <c r="L3" s="1"/>
      <c r="M3" s="6" t="s">
        <v>3</v>
      </c>
      <c r="N3" s="7" t="inlineStr">
        <is>
          <t xml:space="preserve">02</t>
        </is>
      </c>
      <c r="O3" s="1"/>
      <c r="P3" s="1"/>
      <c r="Q3" s="1"/>
      <c r="R3" s="1"/>
      <c r="S3" s="1"/>
      <c r="T3" s="1"/>
      <c r="U3" s="1"/>
      <c r="V3" s="1"/>
      <c r="W3" s="1"/>
      <c r="X3" s="1"/>
      <c r="Y3" s="1"/>
      <c r="Z3" s="1"/>
      <c r="AA3" s="1"/>
      <c r="AB3" s="1"/>
      <c r="AC3" s="1"/>
    </row>
    <row r="4" spans="1:29" ht="20.25" x14ac:dyDescent="0.25">
      <c r="A4" s="1"/>
      <c r="B4" s="2"/>
      <c r="D4" s="188" t="s">
        <v>5</v>
      </c>
      <c r="E4" s="1"/>
      <c r="F4" s="187" t="inlineStr">
        <is>
          <t xml:space="preserve">CCD1 CYBELCITY CD 1, SAS, SIREN 989 200 563</t>
        </is>
      </c>
      <c r="G4" s="1"/>
      <c r="H4" s="1"/>
      <c r="I4" s="1"/>
      <c r="J4" s="1"/>
      <c r="K4" s="1"/>
      <c r="L4" s="1"/>
      <c r="M4" s="6" t="s">
        <v>6</v>
      </c>
      <c r="N4" s="7" t="inlineStr">
        <is>
          <t xml:space="preserve">V3</t>
        </is>
      </c>
      <c r="O4" s="1"/>
      <c r="P4" s="1"/>
      <c r="Q4" s="1"/>
      <c r="R4" s="1"/>
      <c r="S4" s="1"/>
      <c r="T4" s="1"/>
      <c r="U4" s="1"/>
      <c r="V4" s="1"/>
      <c r="W4" s="1"/>
      <c r="X4" s="1"/>
      <c r="Y4" s="1"/>
      <c r="Z4" s="1"/>
      <c r="AA4" s="1"/>
      <c r="AB4" s="1"/>
      <c r="AC4" s="1"/>
    </row>
    <row r="5" spans="1:29" ht="20.25" x14ac:dyDescent="0.25">
      <c r="A5" s="1"/>
      <c r="B5" s="2"/>
      <c r="D5" s="188" t="s">
        <v>8</v>
      </c>
      <c r="E5" s="1"/>
      <c r="F5" s="187" t="inlineStr">
        <is>
          <t xml:space="preserve">72 rue de Bourgogne, 45000 Orléans</t>
        </is>
      </c>
      <c r="G5" s="1"/>
      <c r="H5" s="1"/>
      <c r="I5" s="1"/>
      <c r="J5" s="1"/>
      <c r="K5" s="1"/>
      <c r="L5" s="1"/>
      <c r="M5" s="6" t="s">
        <v>9</v>
      </c>
      <c r="N5" s="7" t="s">
        <v>10</v>
      </c>
      <c r="O5" s="1"/>
      <c r="P5" s="1"/>
      <c r="Q5" s="1"/>
      <c r="R5" s="1"/>
      <c r="S5" s="1"/>
      <c r="T5" s="1"/>
      <c r="U5" s="1"/>
      <c r="V5" s="1"/>
      <c r="W5" s="1"/>
      <c r="X5" s="1"/>
      <c r="Y5" s="1"/>
      <c r="Z5" s="1"/>
      <c r="AA5" s="1"/>
      <c r="AB5" s="1"/>
      <c r="AC5" s="1"/>
    </row>
    <row r="6" spans="1:29" ht="20.25" x14ac:dyDescent="0.25">
      <c r="A6" s="1"/>
      <c r="B6" s="2"/>
      <c r="D6" s="188" t="s">
        <v>11</v>
      </c>
      <c r="E6" s="1"/>
      <c r="F6" s="187"/>
      <c r="G6" s="1"/>
      <c r="H6" s="1"/>
      <c r="I6" s="1"/>
      <c r="J6" s="1"/>
      <c r="K6" s="1"/>
      <c r="L6" s="1"/>
      <c r="M6" s="8" t="s">
        <v>12</v>
      </c>
      <c r="N6" s="49">
        <v>1</v>
      </c>
      <c r="O6" s="1"/>
      <c r="P6" s="1"/>
      <c r="Q6" s="1"/>
      <c r="R6" s="1"/>
      <c r="S6" s="1"/>
      <c r="T6" s="1"/>
      <c r="U6" s="1"/>
      <c r="V6" s="1"/>
      <c r="W6" s="1"/>
      <c r="X6" s="1"/>
      <c r="Y6" s="1"/>
      <c r="Z6" s="1"/>
      <c r="AA6" s="1"/>
      <c r="AB6" s="1"/>
      <c r="AC6" s="1"/>
    </row>
    <row r="7" spans="1:29" ht="20.25" x14ac:dyDescent="0.25">
      <c r="A7" s="1"/>
      <c r="B7" s="189" t="str">
        <f>IF(SYNTH!$N$7="SYNAY",P_IRIS!$C$4,P_BYM!$C$4)</f>
        <v>BYM CONSTRUCTION</v>
      </c>
      <c r="D7" s="188" t="s">
        <v>13</v>
      </c>
      <c r="E7" s="1"/>
      <c r="F7" s="187"/>
      <c r="G7" s="1"/>
      <c r="H7" s="1"/>
      <c r="I7" s="1"/>
      <c r="J7" s="1"/>
      <c r="K7" s="1"/>
      <c r="L7" s="1"/>
      <c r="M7" s="8" t="s">
        <v>351</v>
      </c>
      <c r="N7" s="49" t="s">
        <v>352</v>
      </c>
      <c r="O7" s="1"/>
      <c r="P7" s="1"/>
      <c r="Q7" s="1"/>
      <c r="R7" s="1"/>
      <c r="S7" s="1"/>
      <c r="T7" s="1"/>
      <c r="U7" s="1"/>
      <c r="V7" s="1"/>
      <c r="W7" s="1"/>
      <c r="X7" s="1"/>
      <c r="Y7" s="1"/>
      <c r="Z7" s="1"/>
      <c r="AA7" s="1"/>
      <c r="AB7" s="1"/>
      <c r="AC7" s="1"/>
    </row>
    <row r="8" spans="1:29" ht="20.25" x14ac:dyDescent="0.25">
      <c r="A8" s="1"/>
      <c r="B8" s="190" t="str">
        <f>IF(SYNTH!$N$7="SYNAY",P_IRIS!$C$7,P_BYM!$C$7)</f>
        <v>124 rue de Beaujardin, 37000 Tours</v>
      </c>
      <c r="D8" s="2" t="s">
        <v>15</v>
      </c>
      <c r="E8" s="1"/>
      <c r="F8" s="191" t="str">
        <f>+N2</f>
        <v>BYM02</v>
      </c>
      <c r="G8" s="1"/>
      <c r="H8" s="1"/>
      <c r="I8" s="1"/>
      <c r="J8" s="1"/>
      <c r="K8" s="1"/>
      <c r="L8" s="1"/>
      <c r="M8" s="8" t="s">
        <v>362</v>
      </c>
      <c r="N8" s="49" t="s">
        <v>363</v>
      </c>
      <c r="O8" s="1"/>
      <c r="P8" s="1"/>
      <c r="Q8" s="1"/>
      <c r="R8" s="1"/>
      <c r="S8" s="1"/>
      <c r="T8" s="1"/>
      <c r="U8" s="1"/>
      <c r="V8" s="1"/>
      <c r="W8" s="1"/>
      <c r="X8" s="1"/>
      <c r="Y8" s="1"/>
      <c r="Z8" s="1"/>
      <c r="AA8" s="1"/>
      <c r="AB8" s="1"/>
      <c r="AC8" s="1"/>
    </row>
    <row r="9" spans="1:29" ht="21" x14ac:dyDescent="0.25">
      <c r="A9" s="1"/>
      <c r="B9" s="192" t="str">
        <f>"Capital de "&amp;TEXT(IF(SYNTH!$N$7="SYNAY",P_IRIS!$C$6,P_BYM!$C$6),"# ##0")&amp;" €"</f>
        <v>Capital de 1 500 €</v>
      </c>
      <c r="D9" s="2" t="str">
        <f>IF(N5="Devis","Devis","Facture")&amp;" "&amp;N4&amp; " :"</f>
        <v>Devis V3 :</v>
      </c>
      <c r="E9" s="1"/>
      <c r="F9" s="193" t="str">
        <f ca="1">YEAR(TODAY())&amp;MONTH(TODAY())&amp;IF(N5="Devis","D","F")&amp;"_"&amp;$N$3&amp;"_"&amp;$N$4</f>
        <v>202610D_02_V3</v>
      </c>
      <c r="G9" s="1"/>
      <c r="H9" s="1"/>
      <c r="I9" s="1"/>
      <c r="J9" s="1"/>
      <c r="K9" s="1"/>
      <c r="L9" s="1"/>
      <c r="M9" s="117"/>
      <c r="N9" s="1"/>
      <c r="O9" s="1"/>
      <c r="P9" s="1"/>
      <c r="Q9" s="1"/>
      <c r="R9" s="1"/>
      <c r="S9" s="1"/>
      <c r="T9" s="1"/>
      <c r="U9" s="1"/>
      <c r="V9" s="1"/>
      <c r="W9" s="1"/>
      <c r="X9" s="1"/>
      <c r="Y9" s="1"/>
      <c r="Z9" s="1"/>
      <c r="AA9" s="1"/>
      <c r="AB9" s="1"/>
      <c r="AC9" s="1"/>
    </row>
    <row r="10" spans="1:29" ht="20.25" x14ac:dyDescent="0.25">
      <c r="A10" s="1"/>
      <c r="B10" s="192" t="str">
        <f>"SIRET : "&amp;IF(SYNTH!$N$7="SYNAY",P_IRIS!$C$9,P_BYM!$C$9)</f>
        <v>SIRET : 930 784 152 00017</v>
      </c>
      <c r="D10" s="2" t="s">
        <v>16</v>
      </c>
      <c r="E10" s="1"/>
      <c r="F10" s="194">
        <f ca="1">+TODAY()</f>
        <v>46297.0</v>
      </c>
      <c r="G10" s="1"/>
      <c r="H10" s="1"/>
      <c r="I10" s="1"/>
      <c r="J10" s="1"/>
      <c r="K10" s="1"/>
      <c r="L10" s="1"/>
      <c r="M10" s="118"/>
      <c r="N10" s="1"/>
      <c r="O10" s="1"/>
      <c r="P10" s="1"/>
      <c r="Q10" s="1"/>
      <c r="R10" s="1"/>
      <c r="S10" s="1"/>
      <c r="T10" s="1"/>
      <c r="U10" s="1"/>
      <c r="V10" s="1"/>
      <c r="W10" s="1"/>
      <c r="X10" s="1"/>
      <c r="Y10" s="1"/>
      <c r="Z10" s="1"/>
      <c r="AA10" s="1"/>
      <c r="AB10" s="1"/>
      <c r="AC10" s="1"/>
    </row>
    <row r="11" spans="1:29" ht="20.25" x14ac:dyDescent="0.25">
      <c r="A11" s="1"/>
      <c r="B11" s="190" t="str">
        <f>IF(SYNTH!$N$7="SYNAY",TRIM(LEFT(P_IRIS!$C$17,FIND(" - ",P_IRIS!$C$17)-1)),TRIM(LEFT(P_BYM!$C$17,FIND(" - ",P_BYM!$C$17)-1)))</f>
        <v>07 56 82 27 92</v>
      </c>
      <c r="D11" s="2" t="s">
        <v>17</v>
      </c>
      <c r="E11" s="1"/>
      <c r="F11" s="194">
        <f ca="1">+F10+15</f>
        <v>46312.0</v>
      </c>
      <c r="G11" s="1"/>
      <c r="H11" s="1"/>
      <c r="I11" s="1"/>
      <c r="J11" s="1"/>
      <c r="K11" s="1"/>
      <c r="L11" s="1"/>
      <c r="N11" s="1"/>
      <c r="O11" s="1"/>
      <c r="P11" s="1"/>
      <c r="Q11" s="1"/>
      <c r="R11" s="1"/>
      <c r="S11" s="1"/>
      <c r="T11" s="1"/>
      <c r="U11" s="1"/>
      <c r="V11" s="1"/>
      <c r="W11" s="1"/>
      <c r="X11" s="1"/>
      <c r="Y11" s="1"/>
      <c r="Z11" s="1"/>
      <c r="AA11" s="1"/>
      <c r="AB11" s="1"/>
      <c r="AC11" s="1"/>
    </row>
    <row r="12" spans="1:29" ht="20.25" x14ac:dyDescent="0.25">
      <c r="A12" s="1"/>
      <c r="B12" s="9" t="str">
        <f>IF(SYNTH!$N$7="SYNAY",TRIM(MID(P_IRIS!$C$17,FIND(" - ",P_IRIS!$C$17)+3,200)),TRIM(MID(P_BYM!$C$17,FIND(" - ",P_BYM!$C$17)+3,200)))</f>
        <v>vf@bymconstruction.fr</v>
      </c>
      <c r="C12" s="1"/>
      <c r="D12" s="10"/>
      <c r="E12" s="10"/>
      <c r="F12" s="3"/>
      <c r="G12" s="118"/>
      <c r="H12" s="1"/>
      <c r="I12" s="1"/>
      <c r="J12" s="1"/>
      <c r="K12" s="1"/>
      <c r="L12" s="1"/>
      <c r="M12" s="1"/>
      <c r="N12" s="1"/>
      <c r="O12" s="1"/>
      <c r="P12" s="1"/>
      <c r="Q12" s="1"/>
      <c r="R12" s="1"/>
      <c r="S12" s="1"/>
      <c r="T12" s="1"/>
      <c r="U12" s="1"/>
      <c r="V12" s="1"/>
      <c r="W12" s="1"/>
      <c r="X12" s="1"/>
      <c r="Y12" s="1"/>
      <c r="Z12" s="1"/>
      <c r="AA12" s="1"/>
      <c r="AB12" s="1"/>
      <c r="AC12" s="1"/>
    </row>
    <row r="13" spans="1:29" ht="20.25" x14ac:dyDescent="0.25">
      <c r="A13" s="1"/>
      <c r="B13" s="1"/>
      <c r="C13" s="1"/>
      <c r="D13" s="10"/>
      <c r="E13" s="10"/>
      <c r="F13" s="3"/>
      <c r="G13" s="118"/>
      <c r="H13" s="1"/>
      <c r="I13" s="1"/>
      <c r="J13" s="1"/>
      <c r="K13" s="1"/>
      <c r="L13" s="1"/>
      <c r="M13" s="1"/>
      <c r="N13" s="1"/>
      <c r="O13" s="1"/>
      <c r="P13" s="1"/>
      <c r="Q13" s="1"/>
      <c r="R13" s="1"/>
      <c r="S13" s="1"/>
      <c r="T13" s="1"/>
      <c r="U13" s="1"/>
      <c r="V13" s="1"/>
      <c r="W13" s="1"/>
      <c r="X13" s="1"/>
      <c r="Y13" s="1"/>
      <c r="Z13" s="1"/>
      <c r="AA13" s="1"/>
      <c r="AB13" s="1"/>
      <c r="AC13" s="1"/>
    </row>
    <row r="14" spans="1:29" ht="16.5" customHeight="1" x14ac:dyDescent="0.25">
      <c r="A14" s="1"/>
      <c r="B14" s="424" t="inlineStr">
        <is>
          <t xml:space="preserve">Devis sous condition des métrés définitifs et de la gamme finale de matériaux souhaitée par le client. Sous condition de la bonne structure du bien, d'absence de reprise de cheminée toute hauteur à faire. Arrivées et évacuation d'eau chaude / froide déjà existante
hauteurs des murs : 2,30m max. Pas d'amiante.</t>
        </is>
      </c>
      <c r="C14" s="394"/>
      <c r="D14" s="394"/>
      <c r="E14" s="394"/>
      <c r="F14" s="394"/>
      <c r="G14" s="395"/>
      <c r="H14" s="1"/>
      <c r="I14" s="1"/>
      <c r="J14" s="1"/>
      <c r="K14" s="1"/>
      <c r="L14" s="1"/>
      <c r="M14" s="1"/>
      <c r="N14" s="1"/>
      <c r="O14" s="1"/>
      <c r="P14" s="1"/>
      <c r="Q14" s="1"/>
      <c r="R14" s="1"/>
      <c r="S14" s="1"/>
      <c r="T14" s="1"/>
      <c r="U14" s="1"/>
      <c r="V14" s="1"/>
      <c r="W14" s="1"/>
      <c r="X14" s="1"/>
      <c r="Y14" s="1"/>
      <c r="Z14" s="1"/>
      <c r="AA14" s="1"/>
      <c r="AB14" s="1"/>
      <c r="AC14" s="1"/>
    </row>
    <row r="15" spans="1:29" ht="20.25" customHeight="1" x14ac:dyDescent="0.25">
      <c r="A15" s="1"/>
      <c r="B15" s="396"/>
      <c r="C15" s="425"/>
      <c r="D15" s="425"/>
      <c r="E15" s="425"/>
      <c r="F15" s="425"/>
      <c r="G15" s="398"/>
      <c r="H15" s="1"/>
      <c r="I15" s="1"/>
      <c r="J15" s="1"/>
      <c r="K15" s="1"/>
      <c r="L15" s="1"/>
      <c r="M15" s="1"/>
      <c r="N15" s="1"/>
      <c r="O15" s="1"/>
      <c r="P15" s="1"/>
      <c r="Q15" s="1"/>
      <c r="R15" s="1"/>
      <c r="S15" s="1"/>
      <c r="T15" s="1"/>
      <c r="U15" s="1"/>
      <c r="V15" s="1"/>
      <c r="W15" s="1"/>
      <c r="X15" s="1"/>
      <c r="Y15" s="1"/>
      <c r="Z15" s="1"/>
      <c r="AA15" s="1"/>
      <c r="AB15" s="1"/>
      <c r="AC15" s="1"/>
    </row>
    <row r="16" spans="1:29" ht="20.25" customHeight="1" x14ac:dyDescent="0.25">
      <c r="A16" s="1"/>
      <c r="B16" s="399"/>
      <c r="C16" s="400"/>
      <c r="D16" s="400"/>
      <c r="E16" s="400"/>
      <c r="F16" s="400"/>
      <c r="G16" s="401"/>
      <c r="H16" s="1"/>
      <c r="I16" s="1"/>
      <c r="J16" s="1"/>
      <c r="K16" s="1"/>
      <c r="L16" s="1"/>
      <c r="M16" s="1"/>
      <c r="N16" s="1"/>
      <c r="O16" s="1"/>
      <c r="P16" s="1"/>
      <c r="Q16" s="1"/>
      <c r="R16" s="1"/>
      <c r="S16" s="1"/>
      <c r="T16" s="1"/>
      <c r="U16" s="1"/>
      <c r="V16" s="1"/>
      <c r="W16" s="1"/>
      <c r="X16" s="1"/>
      <c r="Y16" s="1"/>
      <c r="Z16" s="1"/>
      <c r="AA16" s="1"/>
      <c r="AB16" s="1"/>
      <c r="AC16" s="1"/>
    </row>
    <row r="17" spans="1:29" ht="20.25" x14ac:dyDescent="0.25">
      <c r="A17" s="1"/>
      <c r="B17" s="119"/>
      <c r="C17" s="119"/>
      <c r="D17" s="119"/>
      <c r="E17" s="119"/>
      <c r="F17" s="119"/>
      <c r="G17" s="18"/>
      <c r="H17" s="1"/>
      <c r="I17" s="1"/>
      <c r="J17" s="1"/>
      <c r="K17" s="1"/>
      <c r="L17" s="1"/>
      <c r="M17" s="1"/>
      <c r="N17" s="1"/>
      <c r="O17" s="1"/>
      <c r="P17" s="1"/>
      <c r="Q17" s="1"/>
      <c r="R17" s="1"/>
      <c r="S17" s="1"/>
      <c r="T17" s="1"/>
      <c r="U17" s="1"/>
      <c r="V17" s="1"/>
      <c r="W17" s="1"/>
      <c r="X17" s="1"/>
      <c r="Y17" s="1"/>
      <c r="Z17" s="1"/>
      <c r="AA17" s="1"/>
      <c r="AB17" s="1"/>
      <c r="AC17" s="1"/>
    </row>
    <row r="18" spans="1:29" ht="20.25" x14ac:dyDescent="0.25">
      <c r="A18" s="1"/>
      <c r="B18" s="120" t="str">
        <f>+F8&amp;" - "&amp;"BASE"</f>
        <v>BYM02 - BASE</v>
      </c>
      <c r="C18" s="121" t="s">
        <v>19</v>
      </c>
      <c r="D18" s="121"/>
      <c r="E18" s="121"/>
      <c r="F18" s="121" t="s">
        <v>20</v>
      </c>
      <c r="G18" s="122" t="s">
        <v>21</v>
      </c>
      <c r="H18" s="1"/>
      <c r="I18" s="1"/>
      <c r="J18" s="1"/>
      <c r="K18" s="1"/>
      <c r="L18" s="1"/>
      <c r="M18" s="1"/>
      <c r="N18" s="1"/>
      <c r="O18" s="1"/>
      <c r="P18" s="1"/>
      <c r="Q18" s="1"/>
      <c r="R18" s="1"/>
      <c r="S18" s="1"/>
      <c r="T18" s="1"/>
      <c r="U18" s="1"/>
      <c r="V18" s="1"/>
      <c r="W18" s="1"/>
      <c r="X18" s="1"/>
      <c r="Y18" s="1"/>
      <c r="Z18" s="1"/>
      <c r="AA18" s="1"/>
      <c r="AB18" s="1"/>
      <c r="AC18" s="1"/>
    </row>
    <row r="19" spans="1:29" ht="21" customHeight="1" x14ac:dyDescent="0.25" hidden="1">
      <c r="A19" s="1"/>
      <c r="B19" s="123">
        <v>0</v>
      </c>
      <c r="C19" s="195" t="s">
        <v>26</v>
      </c>
      <c r="D19" s="124"/>
      <c r="E19" s="124"/>
      <c r="F19" s="139">
        <f ca="1">INDEX('LOT 0'!L:L,MATCH("TOTAL HT",'LOT 0'!H:H,0))</f>
        <v>0</v>
      </c>
      <c r="G19" s="140">
        <f ca="1">INDEX('LOT 0'!L:L,MATCH("TOTAL TTC",'LOT 0'!H:H,0))</f>
        <v>0</v>
      </c>
      <c r="H19" s="1"/>
      <c r="I19" s="1"/>
      <c r="J19" s="1"/>
      <c r="K19" s="1"/>
      <c r="L19" s="1"/>
      <c r="M19" s="1"/>
      <c r="N19" s="1"/>
      <c r="O19" s="1"/>
      <c r="P19" s="1"/>
      <c r="Q19" s="1"/>
      <c r="R19" s="1"/>
      <c r="S19" s="1"/>
      <c r="T19" s="1"/>
      <c r="U19" s="1"/>
      <c r="V19" s="1"/>
      <c r="W19" s="1"/>
      <c r="X19" s="1"/>
      <c r="Y19" s="1"/>
      <c r="Z19" s="1"/>
      <c r="AA19" s="1"/>
      <c r="AB19" s="1"/>
      <c r="AC19" s="1"/>
    </row>
    <row r="20" spans="1:29" ht="20.25" customHeight="1" outlineLevel="1" x14ac:dyDescent="0.25">
      <c r="A20" s="1"/>
      <c r="B20" s="123">
        <v>1</v>
      </c>
      <c r="C20" s="195" t="inlineStr">
        <is>
          <t xml:space="preserve">Cloison, placo et isolation</t>
        </is>
      </c>
      <c r="D20" s="124"/>
      <c r="E20" s="124"/>
      <c r="F20" s="139">
        <f ca="1">INDEX('LOT 1'!L:L,MATCH("TOTAL HT",'LOT 1'!H:H,0))</f>
        <v>10710.69832404</v>
      </c>
      <c r="G20" s="140">
        <f ca="1">INDEX('LOT 1'!L:L,MATCH("TOTAL TTC",'LOT 1'!H:H,0))</f>
        <v>11781.768156444</v>
      </c>
      <c r="H20" s="1"/>
      <c r="I20" s="1"/>
      <c r="J20" s="1"/>
      <c r="K20" s="1"/>
      <c r="L20" s="1"/>
      <c r="M20" s="1"/>
      <c r="N20" s="1"/>
      <c r="O20" s="1"/>
      <c r="P20" s="1"/>
      <c r="Q20" s="1"/>
      <c r="R20" s="1"/>
      <c r="S20" s="1"/>
      <c r="T20" s="1"/>
      <c r="U20" s="1"/>
      <c r="V20" s="1"/>
      <c r="W20" s="1"/>
      <c r="X20" s="1"/>
      <c r="Y20" s="1"/>
      <c r="Z20" s="1"/>
      <c r="AA20" s="1"/>
      <c r="AB20" s="1"/>
      <c r="AC20" s="1"/>
    </row>
    <row r="21" spans="1:29" ht="20.25" customHeight="1" outlineLevel="1" x14ac:dyDescent="0.25">
      <c r="A21" s="1"/>
      <c r="B21" s="123">
        <v>2</v>
      </c>
      <c r="C21" s="195" t="inlineStr">
        <is>
          <t xml:space="preserve">Électricité</t>
        </is>
      </c>
      <c r="D21" s="124"/>
      <c r="E21" s="124"/>
      <c r="F21" s="139">
        <f ca="1">INDEX('LOT 2'!L:L,MATCH("TOTAL HT",'LOT 2'!H:H,0))</f>
        <v>5355.34786512</v>
      </c>
      <c r="G21" s="140">
        <f ca="1">INDEX('LOT 2'!L:L,MATCH("TOTAL TTC",'LOT 2'!H:H,0))</f>
        <v>5890.882651632</v>
      </c>
      <c r="H21" s="1"/>
      <c r="I21" s="1"/>
      <c r="J21" s="1"/>
      <c r="K21" s="1"/>
      <c r="L21" s="1"/>
      <c r="M21" s="1"/>
      <c r="N21" s="1"/>
      <c r="O21" s="1"/>
      <c r="P21" s="1"/>
      <c r="Q21" s="1"/>
      <c r="R21" s="1"/>
      <c r="S21" s="1"/>
      <c r="T21" s="1"/>
      <c r="U21" s="1"/>
      <c r="V21" s="1"/>
      <c r="W21" s="1"/>
      <c r="X21" s="1"/>
      <c r="Y21" s="1"/>
      <c r="Z21" s="1"/>
      <c r="AA21" s="1"/>
      <c r="AB21" s="1"/>
      <c r="AC21" s="1"/>
    </row>
    <row r="22" spans="1:29" ht="20.25" customHeight="1" outlineLevel="1" x14ac:dyDescent="0.25">
      <c r="A22" s="1"/>
      <c r="B22" s="123">
        <v>3</v>
      </c>
      <c r="C22" s="195" t="inlineStr">
        <is>
          <t xml:space="preserve">Plomberie</t>
        </is>
      </c>
      <c r="D22" s="124"/>
      <c r="E22" s="124"/>
      <c r="F22" s="139">
        <f ca="1">INDEX('LOT 3'!L:L,MATCH("TOTAL HT",'LOT 3'!H:H,0))</f>
        <v>3570.2604234</v>
      </c>
      <c r="G22" s="140">
        <f ca="1">INDEX('LOT 3'!L:L,MATCH("TOTAL TTC",'LOT 3'!H:H,0))</f>
        <v>3927.28646574</v>
      </c>
      <c r="H22" s="1"/>
      <c r="I22" s="1"/>
      <c r="J22" s="1"/>
      <c r="K22" s="1"/>
      <c r="L22" s="1"/>
      <c r="M22" s="1"/>
      <c r="N22" s="1"/>
      <c r="O22" s="1"/>
      <c r="P22" s="1"/>
      <c r="Q22" s="1"/>
      <c r="R22" s="1"/>
      <c r="S22" s="1"/>
      <c r="T22" s="1"/>
      <c r="U22" s="1"/>
      <c r="V22" s="1"/>
      <c r="W22" s="1"/>
      <c r="X22" s="1"/>
      <c r="Y22" s="1"/>
      <c r="Z22" s="1"/>
      <c r="AA22" s="1"/>
      <c r="AB22" s="1"/>
      <c r="AC22" s="1"/>
    </row>
    <row r="23" spans="1:29" ht="20.25" customHeight="1" outlineLevel="1" x14ac:dyDescent="0.25">
      <c r="A23" s="1"/>
      <c r="B23" s="123">
        <v>4</v>
      </c>
      <c r="C23" s="195" t="inlineStr">
        <is>
          <t xml:space="preserve">VMC</t>
        </is>
      </c>
      <c r="D23" s="124"/>
      <c r="E23" s="124"/>
      <c r="F23" s="139">
        <f ca="1">INDEX('LOT 4'!L:L,MATCH("TOTAL HT",'LOT 4'!H:H,0))</f>
        <v>4462.78470462</v>
      </c>
      <c r="G23" s="140">
        <f ca="1">INDEX('LOT 4'!L:L,MATCH("TOTAL TTC",'LOT 4'!H:H,0))</f>
        <v>4909.063175082</v>
      </c>
      <c r="H23" s="1"/>
      <c r="I23" s="1"/>
      <c r="J23" s="1"/>
      <c r="K23" s="1"/>
      <c r="L23" s="1"/>
      <c r="M23" s="1"/>
      <c r="N23" s="1"/>
      <c r="O23" s="1"/>
      <c r="P23" s="1"/>
      <c r="Q23" s="1"/>
      <c r="R23" s="1"/>
      <c r="S23" s="1"/>
      <c r="T23" s="1"/>
      <c r="U23" s="1"/>
      <c r="V23" s="1"/>
      <c r="W23" s="1"/>
      <c r="X23" s="1"/>
      <c r="Y23" s="1"/>
      <c r="Z23" s="1"/>
      <c r="AA23" s="1"/>
      <c r="AB23" s="1"/>
      <c r="AC23" s="1"/>
    </row>
    <row r="24" spans="1:29" ht="20.25" customHeight="1" outlineLevel="1" x14ac:dyDescent="0.25">
      <c r="A24" s="1"/>
      <c r="B24" s="123">
        <v>5</v>
      </c>
      <c r="C24" s="195" t="inlineStr">
        <is>
          <t xml:space="preserve">Sol, parquet et carrelage</t>
        </is>
      </c>
      <c r="D24" s="124"/>
      <c r="E24" s="124"/>
      <c r="F24" s="139">
        <f ca="1">INDEX('LOT 5'!L:L,MATCH("TOTAL HT",'LOT 5'!H:H,0))</f>
        <v>6247.9550925</v>
      </c>
      <c r="G24" s="140">
        <f ca="1">INDEX('LOT 5'!L:L,MATCH("TOTAL TTC",'LOT 5'!H:H,0))</f>
        <v>6872.75060175</v>
      </c>
      <c r="H24" s="1"/>
      <c r="I24" s="1"/>
      <c r="J24" s="1"/>
      <c r="K24" s="1"/>
      <c r="L24" s="1"/>
      <c r="M24" s="1"/>
      <c r="N24" s="1"/>
      <c r="O24" s="1"/>
      <c r="P24" s="1"/>
      <c r="Q24" s="1"/>
      <c r="R24" s="1"/>
      <c r="S24" s="1"/>
      <c r="T24" s="1"/>
      <c r="U24" s="1"/>
      <c r="V24" s="1"/>
      <c r="W24" s="1"/>
      <c r="X24" s="1"/>
      <c r="Y24" s="1"/>
      <c r="Z24" s="1"/>
      <c r="AA24" s="1"/>
      <c r="AB24" s="1"/>
      <c r="AC24" s="1"/>
    </row>
    <row r="25" spans="1:29" s="127" customFormat="1" ht="20.25" customHeight="1" outlineLevel="1" x14ac:dyDescent="0.25">
      <c r="A25" s="125"/>
      <c r="B25" s="123">
        <v>6</v>
      </c>
      <c r="C25" s="195" t="inlineStr">
        <is>
          <t xml:space="preserve">Salle de bain</t>
        </is>
      </c>
      <c r="D25" s="126"/>
      <c r="E25" s="126"/>
      <c r="F25" s="141">
        <f ca="1">INDEX('LOT 6'!L:L,MATCH("TOTAL HT",'LOT 6'!H:H,0))</f>
        <v>3570.2604234</v>
      </c>
      <c r="G25" s="142">
        <f ca="1">INDEX('LOT 6'!L:L,MATCH("TOTAL TTC",'LOT 6'!H:H,0))</f>
        <v>3927.28646574</v>
      </c>
      <c r="H25" s="125"/>
      <c r="I25" s="125"/>
      <c r="J25" s="125"/>
      <c r="K25" s="125"/>
      <c r="L25" s="125"/>
      <c r="M25" s="125"/>
      <c r="N25" s="125"/>
      <c r="O25" s="125"/>
      <c r="P25" s="125"/>
      <c r="Q25" s="125"/>
      <c r="R25" s="125"/>
      <c r="S25" s="125"/>
      <c r="T25" s="125"/>
      <c r="U25" s="125"/>
      <c r="V25" s="125"/>
      <c r="W25" s="125"/>
      <c r="X25" s="125"/>
      <c r="Y25" s="125"/>
      <c r="Z25" s="125"/>
      <c r="AA25" s="125"/>
      <c r="AB25" s="125"/>
      <c r="AC25" s="125"/>
    </row>
    <row r="26" spans="1:29" s="127" customFormat="1" ht="20.25" customHeight="1" outlineLevel="1" x14ac:dyDescent="0.25">
      <c r="B26" s="123">
        <v>7</v>
      </c>
      <c r="C26" s="195" t="inlineStr">
        <is>
          <t xml:space="preserve">Menuiserie intérieure</t>
        </is>
      </c>
      <c r="D26" s="128"/>
      <c r="E26" s="128"/>
      <c r="F26" s="141">
        <f ca="1">INDEX('LOT 7'!L:L,MATCH("TOTAL HT",'LOT 7'!H:H,0))</f>
        <v>1785.1289148</v>
      </c>
      <c r="G26" s="142">
        <f ca="1">INDEX('LOT 7'!L:L,MATCH("TOTAL TTC",'LOT 7'!H:H,0))</f>
        <v>1963.64180628</v>
      </c>
    </row>
    <row r="27" spans="1:29" s="127" customFormat="1" ht="20.25" customHeight="1" outlineLevel="1" x14ac:dyDescent="0.25">
      <c r="A27" s="125"/>
      <c r="B27" s="123">
        <v>8</v>
      </c>
      <c r="C27" s="195" t="inlineStr">
        <is>
          <t xml:space="preserve">Menuiserie extérieure</t>
        </is>
      </c>
      <c r="D27" s="126"/>
      <c r="E27" s="126"/>
      <c r="F27" s="141">
        <f ca="1">INDEX('LOT 8'!L:L,MATCH("TOTAL HT",'LOT 8'!H:H,0))</f>
        <v>2677.6946691</v>
      </c>
      <c r="G27" s="142">
        <f ca="1">INDEX('LOT 8'!L:L,MATCH("TOTAL TTC",'LOT 8'!H:H,0))</f>
        <v>2945.46413601</v>
      </c>
      <c r="H27" s="125"/>
      <c r="I27" s="125"/>
      <c r="J27" s="125"/>
      <c r="K27" s="125"/>
      <c r="L27" s="125"/>
      <c r="M27" s="125"/>
      <c r="N27" s="125"/>
      <c r="O27" s="125"/>
      <c r="P27" s="125"/>
      <c r="Q27" s="125"/>
      <c r="R27" s="125"/>
      <c r="S27" s="125"/>
      <c r="T27" s="125"/>
      <c r="U27" s="125"/>
      <c r="V27" s="125"/>
      <c r="W27" s="125"/>
      <c r="X27" s="125"/>
      <c r="Y27" s="125"/>
      <c r="Z27" s="125"/>
      <c r="AA27" s="125"/>
      <c r="AB27" s="125"/>
      <c r="AC27" s="125"/>
    </row>
    <row r="28" spans="1:29" s="127" customFormat="1" ht="20.25" customHeight="1" outlineLevel="1" x14ac:dyDescent="0.25">
      <c r="B28" s="123">
        <v>9</v>
      </c>
      <c r="C28" s="195" t="inlineStr">
        <is>
          <t xml:space="preserve">Peinture et finitions</t>
        </is>
      </c>
      <c r="D28" s="128"/>
      <c r="E28" s="128"/>
      <c r="F28" s="141">
        <f ca="1">INDEX('LOT 9'!L:L,MATCH("TOTAL HT",'LOT 9'!H:H,0))</f>
        <v>8925.64975962</v>
      </c>
      <c r="G28" s="142">
        <f ca="1">INDEX('LOT 9'!L:L,MATCH("TOTAL TTC",'LOT 9'!H:H,0))</f>
        <v>9818.214735582</v>
      </c>
    </row>
    <row r="29" spans="1:29" s="127" customFormat="1" ht="20.25" customHeight="1" outlineLevel="1" x14ac:dyDescent="0.25">
      <c r="A29" s="125"/>
      <c r="B29" s="123">
        <v>10</v>
      </c>
      <c r="C29" s="195" t="inlineStr">
        <is>
          <t xml:space="preserve">Mezzanine</t>
        </is>
      </c>
      <c r="D29" s="126"/>
      <c r="E29" s="126"/>
      <c r="F29" s="141">
        <f ca="1">INDEX('LOT 10'!L:L,MATCH("TOTAL HT",'LOT 10'!H:H,0))</f>
        <v>1785.1289148</v>
      </c>
      <c r="G29" s="142">
        <f ca="1">INDEX('LOT 10'!L:L,MATCH("TOTAL TTC",'LOT 10'!H:H,0))</f>
        <v>1963.64180628</v>
      </c>
      <c r="H29" s="125"/>
      <c r="I29" s="125"/>
      <c r="J29" s="125"/>
      <c r="K29" s="125"/>
      <c r="L29" s="125"/>
      <c r="M29" s="125"/>
      <c r="N29" s="125"/>
      <c r="O29" s="125"/>
      <c r="P29" s="125"/>
      <c r="Q29" s="125"/>
      <c r="R29" s="125"/>
      <c r="S29" s="125"/>
      <c r="T29" s="125"/>
      <c r="U29" s="125"/>
      <c r="V29" s="125"/>
      <c r="W29" s="125"/>
      <c r="X29" s="125"/>
      <c r="Y29" s="125"/>
      <c r="Z29" s="125"/>
      <c r="AA29" s="125"/>
      <c r="AB29" s="125"/>
      <c r="AC29" s="125"/>
    </row>
    <row r="30" spans="1:29" s="127" customFormat="1" ht="20.25" customHeight="1" outlineLevel="1" x14ac:dyDescent="0.25" hidden="1">
      <c r="A30" s="125"/>
      <c r="B30" s="123">
        <v>11</v>
      </c>
      <c r="C30" s="195" t="s">
        <v>31</v>
      </c>
      <c r="D30" s="126"/>
      <c r="E30" s="126"/>
      <c r="F30" s="141">
        <f ca="1">INDEX('LOT 11'!L:L,MATCH("TOTAL HT",'LOT 11'!H:H,0))</f>
        <v>0</v>
      </c>
      <c r="G30" s="142">
        <f ca="1">INDEX('LOT 11'!L:L,MATCH("TOTAL TTC",'LOT 11'!H:H,0))</f>
        <v>0</v>
      </c>
      <c r="H30" s="125"/>
      <c r="I30" s="125"/>
      <c r="J30" s="125"/>
      <c r="K30" s="125"/>
      <c r="L30" s="125"/>
      <c r="M30" s="125"/>
      <c r="N30" s="125"/>
      <c r="O30" s="125"/>
      <c r="P30" s="125"/>
      <c r="Q30" s="125"/>
      <c r="R30" s="125"/>
      <c r="S30" s="125"/>
      <c r="T30" s="125"/>
      <c r="U30" s="125"/>
      <c r="V30" s="125"/>
      <c r="W30" s="125"/>
      <c r="X30" s="125"/>
      <c r="Y30" s="125"/>
      <c r="Z30" s="125"/>
      <c r="AA30" s="125"/>
      <c r="AB30" s="125"/>
      <c r="AC30" s="125"/>
    </row>
    <row r="31" spans="1:29" ht="20.25" customHeight="1" outlineLevel="1" x14ac:dyDescent="0.25" hidden="1">
      <c r="A31" s="1"/>
      <c r="B31" s="123">
        <v>12</v>
      </c>
      <c r="C31" s="195" t="s">
        <v>32</v>
      </c>
      <c r="D31" s="124"/>
      <c r="E31" s="124"/>
      <c r="F31" s="139">
        <f ca="1">INDEX('LOT 12'!L:L,MATCH("TOTAL HT",'LOT 12'!H:H,0))</f>
        <v>0</v>
      </c>
      <c r="G31" s="140">
        <f ca="1">INDEX('LOT 12'!L:L,MATCH("TOTAL TTC",'LOT 12'!H:H,0))</f>
        <v>0</v>
      </c>
      <c r="H31" s="1"/>
      <c r="I31" s="1"/>
      <c r="J31" s="1"/>
      <c r="K31" s="1"/>
      <c r="L31" s="1"/>
      <c r="M31" s="1"/>
      <c r="N31" s="1"/>
      <c r="O31" s="1"/>
      <c r="P31" s="1"/>
      <c r="Q31" s="1"/>
      <c r="R31" s="1"/>
      <c r="S31" s="1"/>
      <c r="T31" s="1"/>
      <c r="U31" s="1"/>
      <c r="V31" s="1"/>
      <c r="W31" s="1"/>
      <c r="X31" s="1"/>
      <c r="Y31" s="1"/>
      <c r="Z31" s="1"/>
      <c r="AA31" s="1"/>
      <c r="AB31" s="1"/>
      <c r="AC31" s="1"/>
    </row>
    <row r="32" spans="1:29" ht="20.25" customHeight="1" outlineLevel="1" x14ac:dyDescent="0.25" hidden="1">
      <c r="A32" s="1"/>
      <c r="B32" s="123">
        <v>13</v>
      </c>
      <c r="C32" s="195" t="s">
        <v>33</v>
      </c>
      <c r="D32" s="124"/>
      <c r="E32" s="124"/>
      <c r="F32" s="139">
        <f ca="1">INDEX('LOT 13'!L:L,MATCH("TOTAL HT",'LOT 13'!H:H,0))</f>
        <v>0</v>
      </c>
      <c r="G32" s="140">
        <f ca="1">INDEX('LOT 13'!L:L,MATCH("TOTAL TTC",'LOT 13'!H:H,0))</f>
        <v>0</v>
      </c>
      <c r="H32" s="1"/>
      <c r="I32" s="1"/>
      <c r="J32" s="1"/>
      <c r="K32" s="1"/>
      <c r="L32" s="1"/>
      <c r="M32" s="1"/>
      <c r="N32" s="1"/>
      <c r="O32" s="1"/>
      <c r="P32" s="1"/>
      <c r="Q32" s="1"/>
      <c r="R32" s="1"/>
      <c r="S32" s="1"/>
      <c r="T32" s="1"/>
      <c r="U32" s="1"/>
      <c r="V32" s="1"/>
      <c r="W32" s="1"/>
      <c r="X32" s="1"/>
      <c r="Y32" s="1"/>
      <c r="Z32" s="1"/>
      <c r="AA32" s="1"/>
      <c r="AB32" s="1"/>
      <c r="AC32" s="1"/>
    </row>
    <row r="33" spans="1:29" ht="20.25" hidden="1" customHeight="1" outlineLevel="1" x14ac:dyDescent="0.25">
      <c r="A33" s="1"/>
      <c r="B33" s="123"/>
      <c r="C33" s="124"/>
      <c r="D33" s="124"/>
      <c r="E33" s="124"/>
      <c r="F33" s="139"/>
      <c r="G33" s="140"/>
      <c r="H33" s="1"/>
      <c r="I33" s="1"/>
      <c r="J33" s="1"/>
      <c r="K33" s="1"/>
      <c r="L33" s="1"/>
      <c r="M33" s="1"/>
      <c r="N33" s="1"/>
      <c r="O33" s="1"/>
      <c r="P33" s="1"/>
      <c r="Q33" s="1"/>
      <c r="R33" s="1"/>
      <c r="S33" s="1"/>
      <c r="T33" s="1"/>
      <c r="U33" s="1"/>
      <c r="V33" s="1"/>
      <c r="W33" s="1"/>
      <c r="X33" s="1"/>
      <c r="Y33" s="1"/>
      <c r="Z33" s="1"/>
      <c r="AA33" s="1"/>
      <c r="AB33" s="1"/>
      <c r="AC33" s="1"/>
    </row>
    <row r="34" spans="1:29" ht="20.25" x14ac:dyDescent="0.25">
      <c r="A34" s="1"/>
      <c r="B34" s="123"/>
      <c r="C34" s="124"/>
      <c r="D34" s="124"/>
      <c r="E34" s="124"/>
      <c r="F34" s="139"/>
      <c r="G34" s="140"/>
      <c r="H34" s="1"/>
      <c r="I34" s="1"/>
      <c r="J34" s="1"/>
      <c r="K34" s="1"/>
      <c r="L34" s="1"/>
      <c r="M34" s="1"/>
      <c r="N34" s="1"/>
      <c r="O34" s="1"/>
      <c r="P34" s="1"/>
      <c r="Q34" s="1"/>
      <c r="R34" s="1"/>
      <c r="S34" s="1"/>
      <c r="T34" s="1"/>
      <c r="U34" s="1"/>
      <c r="V34" s="1"/>
      <c r="W34" s="1"/>
      <c r="X34" s="1"/>
      <c r="Y34" s="1"/>
      <c r="Z34" s="1"/>
      <c r="AA34" s="1"/>
      <c r="AB34" s="1"/>
      <c r="AC34" s="1"/>
    </row>
    <row r="35" spans="1:29" ht="20.25" x14ac:dyDescent="0.25">
      <c r="B35" s="129" t="s">
        <v>34</v>
      </c>
      <c r="C35" s="130"/>
      <c r="D35" s="130"/>
      <c r="E35" s="130"/>
      <c r="F35" s="143">
        <f ca="1">SUM(F19:F34)</f>
        <v>49090.9090914</v>
      </c>
      <c r="G35" s="143">
        <f ca="1">SUM(G19:G34)</f>
        <v>54000.00000054</v>
      </c>
    </row>
    <row r="36" spans="1:29" ht="20.25" hidden="1" customHeight="1" outlineLevel="1" x14ac:dyDescent="0.25"/>
    <row r="37" spans="1:29" ht="20.25" hidden="1" outlineLevel="1" x14ac:dyDescent="0.25">
      <c r="B37" s="131" t="str">
        <f>F8&amp;" - "&amp;"OPTIONS"</f>
        <v>BYM02 - OPTIONS</v>
      </c>
      <c r="C37" s="132" t="s">
        <v>19</v>
      </c>
      <c r="D37" s="132"/>
      <c r="E37" s="132"/>
      <c r="F37" s="132" t="s">
        <v>20</v>
      </c>
      <c r="G37" s="133" t="s">
        <v>21</v>
      </c>
    </row>
    <row r="38" spans="1:29" ht="20.25" hidden="1" outlineLevel="1" x14ac:dyDescent="0.25">
      <c r="B38" s="123"/>
      <c r="C38" s="124"/>
      <c r="D38" s="146"/>
      <c r="E38" s="146"/>
      <c r="F38" s="139"/>
      <c r="G38" s="140"/>
    </row>
    <row r="39" spans="1:29" ht="20.25" hidden="1" outlineLevel="1" x14ac:dyDescent="0.25">
      <c r="B39" s="123"/>
      <c r="C39" s="124"/>
      <c r="D39" s="146"/>
      <c r="E39" s="146"/>
      <c r="F39" s="139"/>
      <c r="G39" s="140"/>
    </row>
    <row r="40" spans="1:29" ht="20.25" hidden="1" outlineLevel="1" x14ac:dyDescent="0.25">
      <c r="B40" s="134" t="s">
        <v>35</v>
      </c>
      <c r="C40" s="135"/>
      <c r="D40" s="135"/>
      <c r="E40" s="135"/>
      <c r="F40" s="182">
        <f>+SUM(F38:F39)</f>
        <v>0</v>
      </c>
      <c r="G40" s="183">
        <f>+SUM(G38:G39)</f>
        <v>0</v>
      </c>
      <c r="K40" s="136"/>
      <c r="L40" s="136"/>
      <c r="M40" s="137"/>
    </row>
    <row r="41" spans="1:29" ht="20.25" hidden="1" outlineLevel="1" x14ac:dyDescent="0.25">
      <c r="A41" s="1"/>
      <c r="B41" s="138"/>
      <c r="C41" s="138"/>
      <c r="D41" s="138"/>
      <c r="E41" s="138"/>
      <c r="F41" s="138"/>
      <c r="G41" s="1"/>
      <c r="H41" s="1"/>
      <c r="I41" s="1"/>
      <c r="J41" s="1"/>
      <c r="K41" s="1"/>
      <c r="L41" s="1"/>
      <c r="M41" s="11"/>
      <c r="N41" s="1"/>
      <c r="O41" s="1"/>
      <c r="P41" s="1"/>
      <c r="Q41" s="1"/>
      <c r="R41" s="1"/>
      <c r="S41" s="1"/>
      <c r="T41" s="1"/>
      <c r="U41" s="1"/>
      <c r="V41" s="1"/>
      <c r="W41" s="1"/>
      <c r="X41" s="1"/>
      <c r="Y41" s="1"/>
      <c r="Z41" s="1"/>
      <c r="AA41" s="1"/>
      <c r="AB41" s="1"/>
      <c r="AC41" s="1"/>
    </row>
    <row r="42" spans="1:29" ht="20.25" hidden="1" outlineLevel="1" x14ac:dyDescent="0.25">
      <c r="B42" s="131" t="str">
        <f>F8&amp;" - "&amp;"VARIANTES"</f>
        <v>BYM02 - VARIANTES</v>
      </c>
      <c r="C42" s="132" t="s">
        <v>19</v>
      </c>
      <c r="D42" s="132"/>
      <c r="E42" s="132"/>
      <c r="F42" s="132" t="s">
        <v>20</v>
      </c>
      <c r="G42" s="133" t="s">
        <v>21</v>
      </c>
    </row>
    <row r="43" spans="1:29" ht="20.25" hidden="1" outlineLevel="1" x14ac:dyDescent="0.25">
      <c r="B43" s="123"/>
      <c r="C43" s="124"/>
      <c r="D43" s="146"/>
      <c r="E43" s="146"/>
      <c r="F43" s="139"/>
      <c r="G43" s="140"/>
    </row>
    <row r="44" spans="1:29" ht="20.25" hidden="1" outlineLevel="1" x14ac:dyDescent="0.25">
      <c r="B44" s="123"/>
      <c r="C44" s="124"/>
      <c r="D44" s="146"/>
      <c r="E44" s="146"/>
      <c r="F44" s="139"/>
      <c r="G44" s="140"/>
    </row>
    <row r="45" spans="1:29" ht="20.25" hidden="1" outlineLevel="1" x14ac:dyDescent="0.25">
      <c r="B45" s="134" t="s">
        <v>36</v>
      </c>
      <c r="C45" s="135"/>
      <c r="D45" s="135"/>
      <c r="E45" s="135"/>
      <c r="F45" s="182">
        <f>+SUM(F43:F44)</f>
        <v>0</v>
      </c>
      <c r="G45" s="183">
        <f>+SUM(G43:G44)</f>
        <v>0</v>
      </c>
      <c r="K45" s="136"/>
      <c r="L45" s="136"/>
      <c r="M45" s="137"/>
    </row>
    <row r="46" spans="1:29" ht="20.25" hidden="1" outlineLevel="1" x14ac:dyDescent="0.25">
      <c r="A46" s="1"/>
      <c r="B46" s="138"/>
      <c r="C46" s="138"/>
      <c r="D46" s="138"/>
      <c r="E46" s="138"/>
      <c r="F46" s="138"/>
      <c r="G46" s="1"/>
      <c r="H46" s="1"/>
      <c r="I46" s="1"/>
      <c r="J46" s="1"/>
      <c r="K46" s="1"/>
      <c r="L46" s="1"/>
      <c r="M46" s="11"/>
      <c r="N46" s="1"/>
      <c r="O46" s="1"/>
      <c r="P46" s="1"/>
      <c r="Q46" s="1"/>
      <c r="R46" s="1"/>
      <c r="S46" s="1"/>
      <c r="T46" s="1"/>
      <c r="U46" s="1"/>
      <c r="V46" s="1"/>
      <c r="W46" s="1"/>
      <c r="X46" s="1"/>
      <c r="Y46" s="1"/>
      <c r="Z46" s="1"/>
      <c r="AA46" s="1"/>
      <c r="AB46" s="1"/>
      <c r="AC46" s="1"/>
    </row>
    <row r="47" spans="1:29" ht="20.25" collapsed="1" x14ac:dyDescent="0.25">
      <c r="A47" s="1"/>
      <c r="B47" s="138"/>
      <c r="C47" s="138"/>
      <c r="D47" s="138"/>
      <c r="E47" s="138"/>
      <c r="F47" s="138"/>
      <c r="G47" s="1"/>
      <c r="H47" s="1"/>
      <c r="I47" s="1"/>
      <c r="J47" s="1"/>
      <c r="K47" s="1"/>
      <c r="L47" s="1"/>
      <c r="M47" s="11"/>
      <c r="N47" s="1"/>
      <c r="O47" s="1"/>
      <c r="P47" s="1"/>
      <c r="Q47" s="1"/>
      <c r="R47" s="1"/>
      <c r="S47" s="1"/>
      <c r="T47" s="1"/>
      <c r="U47" s="1"/>
      <c r="V47" s="1"/>
      <c r="W47" s="1"/>
      <c r="X47" s="1"/>
      <c r="Y47" s="1"/>
      <c r="Z47" s="1"/>
      <c r="AA47" s="1"/>
      <c r="AB47" s="1"/>
      <c r="AC47" s="1"/>
    </row>
    <row r="48" spans="1:29" ht="20.25" x14ac:dyDescent="0.25">
      <c r="A48" s="1"/>
      <c r="B48" s="138"/>
      <c r="C48" s="138"/>
      <c r="D48" s="138"/>
      <c r="E48" s="138"/>
      <c r="F48" s="138"/>
      <c r="G48" s="1"/>
      <c r="H48" s="1"/>
      <c r="I48" s="1"/>
      <c r="J48" s="1"/>
      <c r="K48" s="1"/>
      <c r="L48" s="1"/>
      <c r="M48" s="11"/>
      <c r="N48" s="1"/>
      <c r="O48" s="1"/>
      <c r="P48" s="1"/>
      <c r="Q48" s="1"/>
      <c r="R48" s="1"/>
      <c r="S48" s="1"/>
      <c r="T48" s="1"/>
      <c r="U48" s="1"/>
      <c r="V48" s="1"/>
      <c r="W48" s="1"/>
      <c r="X48" s="1"/>
      <c r="Y48" s="1"/>
      <c r="Z48" s="1"/>
      <c r="AA48" s="1"/>
      <c r="AB48" s="1"/>
      <c r="AC48" s="1"/>
    </row>
    <row r="49" spans="1:29" ht="15" customHeight="1" x14ac:dyDescent="0.25">
      <c r="A49" s="1"/>
      <c r="B49" s="427" t="s">
        <v>37</v>
      </c>
      <c r="C49" s="395"/>
      <c r="D49" s="138"/>
      <c r="E49" s="147" t="s">
        <v>38</v>
      </c>
      <c r="F49" s="148"/>
      <c r="G49" s="149"/>
      <c r="H49" s="1"/>
      <c r="I49" s="1"/>
      <c r="J49" s="1"/>
      <c r="K49" s="1"/>
      <c r="L49" s="1"/>
      <c r="M49" s="11"/>
      <c r="N49" s="1"/>
      <c r="O49" s="1"/>
      <c r="P49" s="1"/>
      <c r="Q49" s="1"/>
      <c r="R49" s="1"/>
      <c r="S49" s="1"/>
      <c r="T49" s="1"/>
      <c r="U49" s="1"/>
      <c r="V49" s="1"/>
      <c r="W49" s="1"/>
      <c r="X49" s="1"/>
      <c r="Y49" s="1"/>
      <c r="Z49" s="1"/>
      <c r="AA49" s="1"/>
      <c r="AB49" s="1"/>
      <c r="AC49" s="1"/>
    </row>
    <row r="50" spans="1:29" ht="15" customHeight="1" x14ac:dyDescent="0.25">
      <c r="A50" s="1"/>
      <c r="B50" s="396"/>
      <c r="C50" s="398"/>
      <c r="D50" s="138"/>
      <c r="E50" s="150">
        <f>+($N$6=1)*K50+($N$6=0)*L50</f>
        <v>0.3</v>
      </c>
      <c r="F50" s="178"/>
      <c r="G50" s="151" t="s">
        <v>39</v>
      </c>
      <c r="H50" s="1"/>
      <c r="I50" s="1"/>
      <c r="J50" s="1"/>
      <c r="K50" s="180">
        <v>0.3</v>
      </c>
      <c r="L50" s="180">
        <v>0.2</v>
      </c>
      <c r="M50" s="181"/>
      <c r="N50" s="1"/>
      <c r="O50" s="1"/>
      <c r="P50" s="1"/>
      <c r="Q50" s="1"/>
      <c r="R50" s="1"/>
      <c r="S50" s="1"/>
      <c r="T50" s="1"/>
      <c r="U50" s="1"/>
      <c r="V50" s="1"/>
      <c r="W50" s="1"/>
      <c r="X50" s="1"/>
      <c r="Y50" s="1"/>
      <c r="Z50" s="1"/>
      <c r="AA50" s="1"/>
      <c r="AB50" s="1"/>
      <c r="AC50" s="1"/>
    </row>
    <row r="51" spans="1:29" ht="15" customHeight="1" x14ac:dyDescent="0.25">
      <c r="A51" s="1"/>
      <c r="B51" s="396"/>
      <c r="C51" s="398"/>
      <c r="D51" s="138"/>
      <c r="E51" s="150">
        <f>+($N$6=1)*K51+($N$6=0)*L51</f>
        <v>0.35</v>
      </c>
      <c r="F51" s="179"/>
      <c r="G51" s="151" t="s">
        <v>40</v>
      </c>
      <c r="H51" s="1"/>
      <c r="I51" s="1"/>
      <c r="J51" s="1"/>
      <c r="K51" s="180">
        <v>0.35</v>
      </c>
      <c r="L51" s="180">
        <v>0.1</v>
      </c>
      <c r="M51" s="181"/>
      <c r="N51" s="1"/>
      <c r="O51" s="1"/>
      <c r="P51" s="1"/>
      <c r="Q51" s="1"/>
      <c r="R51" s="1"/>
      <c r="S51" s="1"/>
      <c r="T51" s="1"/>
      <c r="U51" s="1"/>
      <c r="V51" s="1"/>
      <c r="W51" s="1"/>
      <c r="X51" s="1"/>
      <c r="Y51" s="1"/>
      <c r="Z51" s="1"/>
      <c r="AA51" s="1"/>
      <c r="AB51" s="1"/>
      <c r="AC51" s="1"/>
    </row>
    <row r="52" spans="1:29" ht="15" customHeight="1" x14ac:dyDescent="0.25">
      <c r="A52" s="1"/>
      <c r="B52" s="396"/>
      <c r="C52" s="398"/>
      <c r="D52" s="138"/>
      <c r="E52" s="150">
        <f>+($N$6=1)*K52+($N$6=0)*L52</f>
        <v>0.3</v>
      </c>
      <c r="F52" s="179">
        <v>0.5</v>
      </c>
      <c r="G52" s="151" t="str">
        <f>+IF(E52&lt;&gt;0,"d'avancement","")</f>
        <v>d'avancement</v>
      </c>
      <c r="H52" s="1"/>
      <c r="I52" s="1"/>
      <c r="J52" s="1"/>
      <c r="K52" s="180">
        <v>0.3</v>
      </c>
      <c r="L52" s="180">
        <v>0.35</v>
      </c>
      <c r="M52" s="181"/>
      <c r="N52" s="1"/>
      <c r="O52" s="1"/>
      <c r="P52" s="1"/>
      <c r="Q52" s="1"/>
      <c r="R52" s="1"/>
      <c r="S52" s="1"/>
      <c r="T52" s="1"/>
      <c r="U52" s="1"/>
      <c r="V52" s="1"/>
      <c r="W52" s="1"/>
      <c r="X52" s="1"/>
      <c r="Y52" s="1"/>
      <c r="Z52" s="1"/>
      <c r="AA52" s="1"/>
      <c r="AB52" s="1"/>
      <c r="AC52" s="1"/>
    </row>
    <row r="53" spans="1:29" ht="43.35" customHeight="1" x14ac:dyDescent="0.25">
      <c r="A53" s="1"/>
      <c r="B53" s="399"/>
      <c r="C53" s="401"/>
      <c r="D53" s="138"/>
      <c r="E53" s="152">
        <f>+($N$6=1)*K53+($N$6=0)*L53</f>
        <v>0.05</v>
      </c>
      <c r="F53" s="153">
        <v>1</v>
      </c>
      <c r="G53" s="154" t="str">
        <f>+IF(E53&lt;&gt;0,"d'avancement","")</f>
        <v>d'avancement</v>
      </c>
      <c r="H53" s="1"/>
      <c r="I53" s="1"/>
      <c r="J53" s="1"/>
      <c r="K53" s="180">
        <v>0.05</v>
      </c>
      <c r="L53" s="180">
        <v>0.35</v>
      </c>
      <c r="M53" s="181"/>
      <c r="N53" s="1"/>
      <c r="O53" s="12"/>
      <c r="P53" s="1"/>
      <c r="Q53" s="1"/>
      <c r="R53" s="10"/>
      <c r="S53" s="1"/>
      <c r="T53" s="1"/>
      <c r="U53" s="1"/>
      <c r="V53" s="1"/>
      <c r="W53" s="1"/>
      <c r="X53" s="1"/>
      <c r="Y53" s="1"/>
      <c r="Z53" s="1"/>
      <c r="AA53" s="1"/>
      <c r="AB53" s="1"/>
      <c r="AC53" s="1"/>
    </row>
    <row r="54" spans="1:29" ht="20.25" x14ac:dyDescent="0.25">
      <c r="A54" s="1"/>
      <c r="B54" s="1"/>
      <c r="C54" s="1"/>
      <c r="D54" s="1"/>
      <c r="E54" s="1"/>
      <c r="F54" s="1"/>
      <c r="G54" s="1"/>
      <c r="H54" s="1"/>
      <c r="I54" s="1"/>
      <c r="J54" s="1"/>
      <c r="K54" s="180">
        <f>+SUM(K50:K53)</f>
        <v>1</v>
      </c>
      <c r="L54" s="180">
        <f>+SUM(L50:L53)</f>
        <v>1</v>
      </c>
      <c r="M54" s="181"/>
      <c r="N54" s="1"/>
      <c r="O54" s="1"/>
      <c r="P54" s="1"/>
      <c r="Q54" s="1"/>
      <c r="R54" s="1"/>
      <c r="S54" s="1"/>
      <c r="T54" s="1"/>
      <c r="U54" s="1"/>
      <c r="V54" s="1"/>
      <c r="W54" s="1"/>
      <c r="X54" s="1"/>
      <c r="Y54" s="1"/>
      <c r="Z54" s="1"/>
      <c r="AA54" s="1"/>
      <c r="AB54" s="1"/>
      <c r="AC54" s="1"/>
    </row>
    <row r="55" spans="1:29" ht="20.25" customHeight="1" x14ac:dyDescent="0.25">
      <c r="A55" s="1"/>
      <c r="B55" s="426" t="s">
        <v>41</v>
      </c>
      <c r="C55" s="394"/>
      <c r="D55" s="394"/>
      <c r="E55" s="394"/>
      <c r="F55" s="394"/>
      <c r="G55" s="395"/>
      <c r="H55" s="1"/>
      <c r="I55" s="1"/>
      <c r="J55" s="1"/>
      <c r="K55" s="1"/>
      <c r="L55" s="1"/>
      <c r="M55" s="1"/>
      <c r="N55" s="1"/>
      <c r="O55" s="1"/>
      <c r="P55" s="1"/>
      <c r="Q55" s="1"/>
      <c r="R55" s="1"/>
      <c r="S55" s="1"/>
      <c r="T55" s="1"/>
      <c r="U55" s="1"/>
      <c r="V55" s="1"/>
      <c r="W55" s="1"/>
      <c r="X55" s="1"/>
      <c r="Y55" s="1"/>
      <c r="Z55" s="1"/>
      <c r="AA55" s="1"/>
      <c r="AB55" s="1"/>
      <c r="AC55" s="1"/>
    </row>
    <row r="56" spans="1:29" ht="20.25" customHeight="1" x14ac:dyDescent="0.25">
      <c r="A56" s="1"/>
      <c r="B56" s="396"/>
      <c r="C56" s="425"/>
      <c r="D56" s="425"/>
      <c r="E56" s="425"/>
      <c r="F56" s="425"/>
      <c r="G56" s="398"/>
      <c r="H56" s="1"/>
      <c r="I56" s="1"/>
      <c r="J56" s="1"/>
      <c r="K56" s="1"/>
      <c r="L56" s="1"/>
      <c r="M56" s="1"/>
      <c r="N56" s="1"/>
      <c r="O56" s="1"/>
      <c r="P56" s="1"/>
      <c r="Q56" s="1"/>
      <c r="R56" s="1"/>
      <c r="S56" s="1"/>
      <c r="T56" s="1"/>
      <c r="U56" s="1"/>
      <c r="V56" s="1"/>
      <c r="W56" s="1"/>
      <c r="X56" s="1"/>
      <c r="Y56" s="1"/>
      <c r="Z56" s="1"/>
      <c r="AA56" s="1"/>
      <c r="AB56" s="1"/>
      <c r="AC56" s="1"/>
    </row>
    <row r="57" spans="1:29" ht="20.25" customHeight="1" x14ac:dyDescent="0.25">
      <c r="A57" s="1"/>
      <c r="B57" s="396"/>
      <c r="C57" s="425"/>
      <c r="D57" s="425"/>
      <c r="E57" s="425"/>
      <c r="F57" s="425"/>
      <c r="G57" s="398"/>
      <c r="H57" s="1"/>
      <c r="I57" s="1"/>
      <c r="J57" s="1"/>
      <c r="K57" s="1"/>
      <c r="L57" s="1"/>
      <c r="M57" s="1"/>
      <c r="N57" s="1"/>
      <c r="O57" s="1"/>
      <c r="P57" s="1"/>
      <c r="Q57" s="1"/>
      <c r="R57" s="1"/>
      <c r="S57" s="1"/>
      <c r="T57" s="1"/>
      <c r="U57" s="1"/>
      <c r="V57" s="1"/>
      <c r="W57" s="1"/>
      <c r="X57" s="1"/>
      <c r="Y57" s="1"/>
      <c r="Z57" s="1"/>
      <c r="AA57" s="1"/>
      <c r="AB57" s="1"/>
      <c r="AC57" s="1"/>
    </row>
    <row r="58" spans="1:29" ht="20.25" customHeight="1" x14ac:dyDescent="0.25">
      <c r="A58" s="1"/>
      <c r="B58" s="396"/>
      <c r="C58" s="425"/>
      <c r="D58" s="425"/>
      <c r="E58" s="425"/>
      <c r="F58" s="425"/>
      <c r="G58" s="398"/>
      <c r="H58" s="1"/>
      <c r="I58" s="1"/>
      <c r="J58" s="1"/>
      <c r="K58" s="1"/>
      <c r="L58" s="1"/>
      <c r="M58" s="1"/>
      <c r="N58" s="1"/>
      <c r="O58" s="1"/>
      <c r="P58" s="1"/>
      <c r="Q58" s="1"/>
      <c r="R58" s="1"/>
      <c r="S58" s="1"/>
      <c r="T58" s="1"/>
      <c r="U58" s="1"/>
      <c r="V58" s="1"/>
      <c r="W58" s="1"/>
      <c r="X58" s="1"/>
      <c r="Y58" s="1"/>
      <c r="Z58" s="1"/>
      <c r="AA58" s="1"/>
      <c r="AB58" s="1"/>
      <c r="AC58" s="1"/>
    </row>
    <row r="59" spans="1:29" ht="20.25" customHeight="1" x14ac:dyDescent="0.25">
      <c r="A59" s="1"/>
      <c r="B59" s="396"/>
      <c r="C59" s="425"/>
      <c r="D59" s="425"/>
      <c r="E59" s="425"/>
      <c r="F59" s="425"/>
      <c r="G59" s="398"/>
      <c r="H59" s="1"/>
      <c r="I59" s="1"/>
      <c r="J59" s="1"/>
      <c r="K59" s="1"/>
      <c r="L59" s="1"/>
      <c r="M59" s="1"/>
      <c r="N59" s="1"/>
      <c r="O59" s="1"/>
      <c r="P59" s="1"/>
      <c r="Q59" s="1"/>
      <c r="R59" s="1"/>
      <c r="S59" s="1"/>
      <c r="T59" s="1"/>
      <c r="U59" s="1"/>
      <c r="V59" s="1"/>
      <c r="W59" s="1"/>
      <c r="X59" s="1"/>
      <c r="Y59" s="1"/>
      <c r="Z59" s="1"/>
      <c r="AA59" s="1"/>
      <c r="AB59" s="1"/>
      <c r="AC59" s="1"/>
    </row>
    <row r="60" spans="1:29" ht="20.25" customHeight="1" x14ac:dyDescent="0.25">
      <c r="A60" s="1"/>
      <c r="B60" s="396"/>
      <c r="C60" s="425"/>
      <c r="D60" s="425"/>
      <c r="E60" s="425"/>
      <c r="F60" s="425"/>
      <c r="G60" s="398"/>
      <c r="H60" s="1"/>
      <c r="I60" s="1"/>
      <c r="J60" s="1"/>
      <c r="K60" s="1"/>
      <c r="L60" s="1"/>
      <c r="M60" s="1"/>
      <c r="N60" s="1"/>
      <c r="O60" s="1"/>
      <c r="P60" s="1"/>
      <c r="Q60" s="1"/>
      <c r="R60" s="1"/>
      <c r="S60" s="1"/>
      <c r="T60" s="1"/>
      <c r="U60" s="1"/>
      <c r="V60" s="1"/>
      <c r="W60" s="1"/>
      <c r="X60" s="1"/>
      <c r="Y60" s="1"/>
      <c r="Z60" s="1"/>
      <c r="AA60" s="1"/>
      <c r="AB60" s="1"/>
      <c r="AC60" s="1"/>
    </row>
    <row r="61" spans="1:29" ht="20.25" customHeight="1" x14ac:dyDescent="0.25">
      <c r="A61" s="1"/>
      <c r="B61" s="396"/>
      <c r="C61" s="425"/>
      <c r="D61" s="425"/>
      <c r="E61" s="425"/>
      <c r="F61" s="425"/>
      <c r="G61" s="398"/>
      <c r="H61" s="1"/>
      <c r="I61" s="1"/>
      <c r="J61" s="1"/>
      <c r="K61" s="1"/>
      <c r="L61" s="1"/>
      <c r="M61" s="1"/>
      <c r="N61" s="1"/>
      <c r="O61" s="1"/>
      <c r="P61" s="1"/>
      <c r="Q61" s="1"/>
      <c r="R61" s="1"/>
      <c r="S61" s="1"/>
      <c r="T61" s="1"/>
      <c r="U61" s="1"/>
      <c r="V61" s="1"/>
      <c r="W61" s="1"/>
      <c r="X61" s="1"/>
      <c r="Y61" s="1"/>
      <c r="Z61" s="1"/>
      <c r="AA61" s="1"/>
      <c r="AB61" s="1"/>
      <c r="AC61" s="1"/>
    </row>
    <row r="62" spans="1:29" ht="20.25" customHeight="1" x14ac:dyDescent="0.25">
      <c r="A62" s="1"/>
      <c r="B62" s="396"/>
      <c r="C62" s="425"/>
      <c r="D62" s="425"/>
      <c r="E62" s="425"/>
      <c r="F62" s="425"/>
      <c r="G62" s="398"/>
      <c r="H62" s="1"/>
      <c r="I62" s="1"/>
      <c r="J62" s="1"/>
      <c r="K62" s="1"/>
      <c r="L62" s="1"/>
      <c r="M62" s="1"/>
      <c r="N62" s="1"/>
      <c r="O62" s="1"/>
      <c r="P62" s="1"/>
      <c r="Q62" s="1"/>
      <c r="R62" s="1"/>
      <c r="S62" s="1"/>
      <c r="T62" s="1"/>
      <c r="U62" s="1"/>
      <c r="V62" s="1"/>
      <c r="W62" s="1"/>
      <c r="X62" s="1"/>
      <c r="Y62" s="1"/>
      <c r="Z62" s="1"/>
      <c r="AA62" s="1"/>
      <c r="AB62" s="1"/>
      <c r="AC62" s="1"/>
    </row>
    <row r="63" spans="1:29" ht="20.25" customHeight="1" x14ac:dyDescent="0.25">
      <c r="A63" s="1"/>
      <c r="B63" s="396"/>
      <c r="C63" s="425"/>
      <c r="D63" s="425"/>
      <c r="E63" s="425"/>
      <c r="F63" s="425"/>
      <c r="G63" s="398"/>
      <c r="H63" s="1"/>
      <c r="I63" s="1"/>
      <c r="J63" s="1"/>
      <c r="K63" s="1"/>
      <c r="L63" s="1"/>
      <c r="M63" s="1"/>
      <c r="N63" s="1"/>
      <c r="O63" s="1"/>
      <c r="P63" s="1"/>
      <c r="Q63" s="1"/>
      <c r="R63" s="1"/>
      <c r="S63" s="1"/>
      <c r="T63" s="1"/>
      <c r="U63" s="1"/>
      <c r="V63" s="1"/>
      <c r="W63" s="1"/>
      <c r="X63" s="1"/>
      <c r="Y63" s="1"/>
      <c r="Z63" s="1"/>
      <c r="AA63" s="1"/>
      <c r="AB63" s="1"/>
      <c r="AC63" s="1"/>
    </row>
    <row r="64" spans="1:29" ht="22.35" customHeight="1" x14ac:dyDescent="0.25">
      <c r="A64" s="1"/>
      <c r="B64" s="399"/>
      <c r="C64" s="400"/>
      <c r="D64" s="400"/>
      <c r="E64" s="400"/>
      <c r="F64" s="400"/>
      <c r="G64" s="401"/>
      <c r="H64" s="1"/>
      <c r="I64" s="1"/>
      <c r="J64" s="1"/>
      <c r="K64" s="1"/>
      <c r="L64" s="1"/>
      <c r="M64" s="1"/>
      <c r="N64" s="1"/>
      <c r="O64" s="1"/>
      <c r="P64" s="1"/>
      <c r="Q64" s="1"/>
      <c r="R64" s="1"/>
      <c r="S64" s="1"/>
      <c r="T64" s="1"/>
      <c r="U64" s="1"/>
      <c r="V64" s="1"/>
      <c r="W64" s="1"/>
      <c r="X64" s="1"/>
      <c r="Y64" s="1"/>
      <c r="Z64" s="1"/>
      <c r="AA64" s="1"/>
      <c r="AB64" s="1"/>
      <c r="AC64" s="1"/>
    </row>
    <row r="65" spans="1:29" ht="20.25" x14ac:dyDescent="0.25">
      <c r="A65" s="1"/>
      <c r="B65" s="1"/>
      <c r="C65" s="1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20.25" x14ac:dyDescent="0.25">
      <c r="A66" s="1"/>
      <c r="B66" s="1"/>
      <c r="C66" s="11"/>
      <c r="D66" s="11"/>
      <c r="E66" s="35" t="s">
        <v>42</v>
      </c>
      <c r="F66" s="11"/>
      <c r="G66" s="1"/>
      <c r="H66" s="1"/>
      <c r="I66" s="1"/>
      <c r="J66" s="1"/>
      <c r="K66" s="1"/>
      <c r="L66" s="1"/>
      <c r="M66" s="1"/>
      <c r="N66" s="1"/>
      <c r="O66" s="1"/>
      <c r="P66" s="1"/>
      <c r="Q66" s="1"/>
      <c r="R66" s="1"/>
      <c r="S66" s="1"/>
      <c r="T66" s="1"/>
      <c r="U66" s="1"/>
      <c r="V66" s="1"/>
      <c r="W66" s="1"/>
      <c r="X66" s="1"/>
      <c r="Y66" s="1"/>
      <c r="Z66" s="1"/>
      <c r="AA66" s="1"/>
      <c r="AB66" s="1"/>
      <c r="AC66" s="1"/>
    </row>
    <row r="67" spans="1:29" ht="15" customHeight="1" x14ac:dyDescent="0.25">
      <c r="A67" s="1"/>
      <c r="B67" s="1"/>
      <c r="C67" s="11"/>
      <c r="D67" s="11"/>
      <c r="E67" s="428"/>
      <c r="F67" s="394"/>
      <c r="G67" s="395"/>
      <c r="H67" s="1"/>
      <c r="I67" s="1"/>
      <c r="J67" s="1"/>
      <c r="K67" s="1"/>
      <c r="L67" s="1"/>
      <c r="M67" s="1"/>
      <c r="N67" s="1"/>
      <c r="O67" s="1"/>
      <c r="P67" s="1"/>
      <c r="Q67" s="1"/>
      <c r="R67" s="1"/>
      <c r="S67" s="1"/>
      <c r="T67" s="1"/>
      <c r="U67" s="1"/>
      <c r="V67" s="1"/>
      <c r="W67" s="1"/>
      <c r="X67" s="1"/>
      <c r="Y67" s="1"/>
      <c r="Z67" s="1"/>
      <c r="AA67" s="1"/>
      <c r="AB67" s="1"/>
      <c r="AC67" s="1"/>
    </row>
    <row r="68" spans="1:29" ht="15" customHeight="1" x14ac:dyDescent="0.25">
      <c r="A68" s="1"/>
      <c r="B68" s="1"/>
      <c r="C68" s="11"/>
      <c r="D68" s="11"/>
      <c r="E68" s="396"/>
      <c r="F68" s="425"/>
      <c r="G68" s="398"/>
      <c r="H68" s="1"/>
      <c r="I68" s="1"/>
      <c r="J68" s="1"/>
      <c r="K68" s="1"/>
      <c r="L68" s="1"/>
      <c r="M68" s="1"/>
      <c r="N68" s="1"/>
      <c r="O68" s="1"/>
      <c r="P68" s="1"/>
      <c r="Q68" s="1"/>
      <c r="R68" s="1"/>
      <c r="S68" s="1"/>
      <c r="T68" s="1"/>
      <c r="U68" s="1"/>
      <c r="V68" s="1"/>
      <c r="W68" s="1"/>
      <c r="X68" s="1"/>
      <c r="Y68" s="1"/>
      <c r="Z68" s="1"/>
      <c r="AA68" s="1"/>
      <c r="AB68" s="1"/>
      <c r="AC68" s="1"/>
    </row>
    <row r="69" spans="1:29" ht="15.75" customHeight="1" x14ac:dyDescent="0.25">
      <c r="A69" s="1"/>
      <c r="B69" s="1"/>
      <c r="C69" s="11"/>
      <c r="D69" s="11"/>
      <c r="E69" s="396"/>
      <c r="F69" s="425"/>
      <c r="G69" s="398"/>
      <c r="H69" s="1"/>
      <c r="I69" s="1"/>
      <c r="J69" s="1"/>
      <c r="K69" s="1"/>
      <c r="L69" s="1"/>
      <c r="M69" s="1"/>
      <c r="N69" s="1"/>
      <c r="O69" s="1"/>
      <c r="P69" s="1"/>
      <c r="Q69" s="1"/>
      <c r="R69" s="1"/>
      <c r="S69" s="1"/>
      <c r="T69" s="1"/>
      <c r="U69" s="1"/>
      <c r="V69" s="1"/>
      <c r="W69" s="1"/>
      <c r="X69" s="1"/>
      <c r="Y69" s="1"/>
      <c r="Z69" s="1"/>
      <c r="AA69" s="1"/>
      <c r="AB69" s="1"/>
      <c r="AC69" s="1"/>
    </row>
    <row r="70" spans="1:29" ht="15.75" customHeight="1" x14ac:dyDescent="0.25">
      <c r="A70" s="1"/>
      <c r="B70" s="1"/>
      <c r="C70" s="11"/>
      <c r="D70" s="11"/>
      <c r="E70" s="399"/>
      <c r="F70" s="400"/>
      <c r="G70" s="401"/>
      <c r="H70" s="1"/>
      <c r="I70" s="1"/>
      <c r="J70" s="1"/>
      <c r="K70" s="1"/>
      <c r="L70" s="1"/>
      <c r="M70" s="1"/>
      <c r="N70" s="1"/>
      <c r="O70" s="1"/>
      <c r="P70" s="1"/>
      <c r="Q70" s="1"/>
      <c r="R70" s="1"/>
      <c r="S70" s="1"/>
      <c r="T70" s="1"/>
      <c r="U70" s="1"/>
      <c r="V70" s="1"/>
      <c r="W70" s="1"/>
      <c r="X70" s="1"/>
      <c r="Y70" s="1"/>
      <c r="Z70" s="1"/>
      <c r="AA70" s="1"/>
      <c r="AB70" s="1"/>
      <c r="AC70" s="1"/>
    </row>
    <row r="71" spans="1:29" ht="20.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sheetData>
  <mergeCells count="4">
    <mergeCell ref="B14:G16"/>
    <mergeCell ref="B55:G64"/>
    <mergeCell ref="B49:C53"/>
    <mergeCell ref="E67:G70"/>
  </mergeCells>
  <dataValidations count="4">
    <dataValidation type="list" allowBlank="1" showErrorMessage="1" sqref="N5" xr:uid="{00000000-0002-0000-0000-000000000000}">
      <formula1>"Devis,Facture"</formula1>
      <formula2>0</formula2>
    </dataValidation>
    <dataValidation type="list" allowBlank="1" showInputMessage="1" showErrorMessage="1" sqref="N6" xr:uid="{00000000-0002-0000-0000-000001000000}">
      <formula1>"1,0"</formula1>
    </dataValidation>
    <dataValidation type="list" allowBlank="1" showInputMessage="1" showErrorMessage="1" sqref="N7" xr:uid="{00000000-0002-0000-0300-000002000000}">
      <formula1>"BYM,SYNAY"</formula1>
    </dataValidation>
    <dataValidation type="list" allowBlank="1" showInputMessage="1" showErrorMessage="1" sqref="N8" xr:uid="{BC335A46-190E-4E96-B8C3-191755C2BFB4}">
      <formula1>"VC,VB"</formula1>
    </dataValidation>
  </dataValidations>
  <hyperlinks>
    <hyperlink ref="B12" r:id="rId1" display="mailto:yb@bymconstruction.fr" xr:uid="{00000000-0004-0000-0000-000000000000}"/>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82930784152&amp;R&amp;"Quicksand"&amp;8&amp;P/3</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1DF-3DC4-43B3-909A-698DE8A6948C}">
  <sheetPr codeName="Feuil2">
    <tabColor rgb="FFFF0000"/>
    <pageSetUpPr fitToPage="1"/>
  </sheetPr>
  <dimension ref="A1:AC973"/>
  <sheetViews>
    <sheetView showGridLines="0" zoomScale="115" zoomScaleNormal="115" workbookViewId="0">
      <selection activeCell="AA3" sqref="AA3:AC3"/>
    </sheetView>
  </sheetViews>
  <sheetFormatPr baseColWidth="10" defaultColWidth="12.5703125" defaultRowHeight="15" customHeight="1" outlineLevelCol="1" x14ac:dyDescent="0.25"/>
  <cols>
    <col min="1" max="1" width="3" customWidth="1"/>
    <col min="2" max="2" width="42.85546875" bestFit="1" customWidth="1"/>
    <col min="3" max="3" width="7.7109375" bestFit="1" customWidth="1"/>
    <col min="4" max="4" width="16.140625" bestFit="1" customWidth="1"/>
    <col min="5" max="5" width="13.5703125" bestFit="1" customWidth="1"/>
    <col min="6" max="6" width="14" bestFit="1" customWidth="1"/>
    <col min="7" max="7" width="2.140625" customWidth="1"/>
    <col min="8" max="8" width="12.85546875" bestFit="1" customWidth="1"/>
    <col min="9" max="9" width="6.7109375" bestFit="1" customWidth="1"/>
    <col min="10" max="10" width="14.140625" bestFit="1" customWidth="1"/>
    <col min="11" max="11" width="7.7109375" bestFit="1" customWidth="1"/>
    <col min="12" max="12" width="4" customWidth="1"/>
    <col min="13" max="13" width="7.7109375" bestFit="1" customWidth="1"/>
    <col min="14" max="14" width="4" customWidth="1" outlineLevel="1"/>
    <col min="15" max="15" width="6.42578125" bestFit="1" customWidth="1" outlineLevel="1"/>
    <col min="16" max="16" width="11.28515625" bestFit="1" customWidth="1" outlineLevel="1"/>
    <col min="17" max="17" width="7.7109375" bestFit="1" customWidth="1" outlineLevel="1"/>
    <col min="18" max="18" width="2.140625" customWidth="1"/>
    <col min="19" max="19" width="17.7109375" bestFit="1" customWidth="1" outlineLevel="1"/>
    <col min="20" max="20" width="6.7109375" bestFit="1" customWidth="1" outlineLevel="1"/>
    <col min="21" max="21" width="9.85546875" bestFit="1" customWidth="1" outlineLevel="1"/>
    <col min="22" max="22" width="6.7109375" bestFit="1" customWidth="1" outlineLevel="1"/>
    <col min="23" max="23" width="2.140625" customWidth="1" outlineLevel="1"/>
    <col min="24" max="24" width="9.7109375" bestFit="1" customWidth="1" outlineLevel="1"/>
    <col min="25" max="25" width="10.5703125" bestFit="1" customWidth="1" outlineLevel="1"/>
    <col min="26" max="26" width="2.85546875" customWidth="1"/>
    <col min="27" max="27" width="7.7109375" bestFit="1" customWidth="1"/>
    <col min="28" max="28" width="12.85546875" bestFit="1" customWidth="1"/>
    <col min="29" max="29" width="7.42578125" bestFit="1" customWidth="1"/>
    <col min="30" max="30" width="17.5703125" customWidth="1"/>
    <col min="31" max="31" width="21.5703125" bestFit="1" customWidth="1"/>
    <col min="32" max="32" width="5.140625" bestFit="1" customWidth="1"/>
    <col min="16384" max="16384" width="12.5703125" customWidth="1"/>
  </cols>
  <sheetData>
    <row r="1" spans="1:29" ht="15" customHeight="1" x14ac:dyDescent="0.25">
      <c r="B1" s="393" t="s">
        <v>43</v>
      </c>
      <c r="C1" s="394"/>
      <c r="D1" s="394"/>
      <c r="E1" s="394"/>
      <c r="F1" s="394"/>
      <c r="G1" s="394"/>
      <c r="H1" s="394"/>
      <c r="I1" s="394"/>
      <c r="J1" s="394"/>
      <c r="K1" s="394"/>
      <c r="L1" s="394"/>
      <c r="M1" s="394"/>
      <c r="N1" s="394"/>
      <c r="O1" s="394"/>
      <c r="P1" s="394"/>
      <c r="Q1" s="395"/>
      <c r="R1" s="184"/>
    </row>
    <row r="2" spans="1:29" ht="15" customHeight="1" x14ac:dyDescent="0.25">
      <c r="B2" s="396"/>
      <c r="C2" s="397"/>
      <c r="D2" s="397"/>
      <c r="E2" s="397"/>
      <c r="F2" s="397"/>
      <c r="G2" s="397"/>
      <c r="H2" s="397"/>
      <c r="I2" s="397"/>
      <c r="J2" s="397"/>
      <c r="K2" s="397"/>
      <c r="L2" s="397"/>
      <c r="M2" s="397"/>
      <c r="N2" s="397"/>
      <c r="O2" s="397"/>
      <c r="P2" s="397"/>
      <c r="Q2" s="398"/>
    </row>
    <row r="3" spans="1:29" ht="15" customHeight="1" x14ac:dyDescent="0.25">
      <c r="B3" s="399"/>
      <c r="C3" s="400"/>
      <c r="D3" s="400"/>
      <c r="E3" s="400"/>
      <c r="F3" s="400"/>
      <c r="G3" s="400"/>
      <c r="H3" s="400"/>
      <c r="I3" s="400"/>
      <c r="J3" s="400"/>
      <c r="K3" s="400"/>
      <c r="L3" s="400"/>
      <c r="M3" s="400"/>
      <c r="N3" s="400"/>
      <c r="O3" s="400"/>
      <c r="P3" s="400"/>
      <c r="Q3" s="401"/>
      <c r="R3" s="185"/>
      <c r="AA3" s="50" t="s">
        <v>357</v>
      </c>
      <c r="AC3" s="47">
        <v>0.2</v>
      </c>
    </row>
    <row r="4" spans="1:29" x14ac:dyDescent="0.25">
      <c r="B4" s="45"/>
      <c r="C4" s="46"/>
      <c r="D4" s="46"/>
    </row>
    <row r="5" spans="1:29" ht="20.25" x14ac:dyDescent="0.25">
      <c r="B5" s="50" t="s">
        <v>44</v>
      </c>
      <c r="C5" s="51"/>
      <c r="D5" s="47">
        <v>0.1</v>
      </c>
      <c r="S5" s="115" t="s">
        <v>12</v>
      </c>
      <c r="T5">
        <v>1</v>
      </c>
      <c r="U5" s="48" t="str">
        <f>+IF(T5=0,"vbym","vclient")</f>
        <v>vclient</v>
      </c>
    </row>
    <row r="6" spans="1:29" ht="15.75" customHeight="1" x14ac:dyDescent="0.25">
      <c r="S6" s="155" t="str">
        <f>IF($T$5=1,"SP activée","SP désactivée")</f>
        <v>SP activée</v>
      </c>
      <c r="T6" s="156"/>
      <c r="U6" s="156"/>
      <c r="V6" s="157"/>
    </row>
    <row r="7" spans="1:29" ht="15.75" customHeight="1" x14ac:dyDescent="0.25">
      <c r="B7" s="52" t="str">
        <f>+SYNTH!F8&amp;" - Ventilation des dépenses HT"</f>
        <v>BYM02 - Ventilation des dépenses HT</v>
      </c>
    </row>
    <row r="8" spans="1:29" ht="15.75" customHeight="1" x14ac:dyDescent="0.25">
      <c r="A8" s="390" t="s">
        <v>358</v>
      </c>
      <c r="B8" s="96" t="s">
        <v>45</v>
      </c>
      <c r="C8" s="97" t="s">
        <v>46</v>
      </c>
      <c r="D8" s="97" t="s">
        <v>47</v>
      </c>
      <c r="E8" s="97" t="s">
        <v>48</v>
      </c>
      <c r="F8" s="98" t="s">
        <v>49</v>
      </c>
      <c r="H8" s="111" t="s">
        <v>50</v>
      </c>
      <c r="I8" s="97"/>
      <c r="J8" s="97" t="s">
        <v>51</v>
      </c>
      <c r="K8" s="98"/>
      <c r="M8" s="53" t="s">
        <v>52</v>
      </c>
      <c r="O8" s="111" t="s">
        <v>53</v>
      </c>
      <c r="P8" s="97" t="s">
        <v>54</v>
      </c>
      <c r="Q8" s="98" t="s">
        <v>55</v>
      </c>
      <c r="S8" s="54" t="s">
        <v>56</v>
      </c>
      <c r="T8" s="113" t="s">
        <v>57</v>
      </c>
      <c r="U8" s="113" t="s">
        <v>58</v>
      </c>
      <c r="V8" s="114" t="s">
        <v>59</v>
      </c>
      <c r="X8" s="111" t="s">
        <v>60</v>
      </c>
      <c r="Y8" s="98" t="s">
        <v>61</v>
      </c>
      <c r="AA8" s="111" t="s">
        <v>62</v>
      </c>
      <c r="AB8" s="97" t="s">
        <v>63</v>
      </c>
      <c r="AC8" s="98" t="s">
        <v>64</v>
      </c>
    </row>
    <row r="9" spans="1:29" ht="15.75" customHeight="1" x14ac:dyDescent="0.25">
      <c r="A9" s="391">
        <v>0</v>
      </c>
      <c r="B9" s="102" t="str">
        <f>IFERROR('LOT 0'!H2,"-")</f>
        <v>Lot 0 - Électricité</v>
      </c>
      <c r="C9" s="76">
        <f>'LOT 0'!X33</f>
        <v>0</v>
      </c>
      <c r="D9" s="76">
        <f>'LOT 0'!Y33</f>
        <v>0</v>
      </c>
      <c r="E9" s="76">
        <f>'LOT 0'!Z33</f>
        <v>0</v>
      </c>
      <c r="F9" s="103">
        <f t="shared" ref="F9:F22" si="0">IFERROR(SUM(C9:E9),"-")</f>
        <v>0</v>
      </c>
      <c r="H9" s="57">
        <f t="shared" ref="H9:H22" si="1">IFERROR($D$5,"-")</f>
        <v>0.1</v>
      </c>
      <c r="I9" s="56">
        <f t="shared" ref="I9:I22" si="2">IFERROR(H9*F9,"-")</f>
        <v>0</v>
      </c>
      <c r="J9" s="108">
        <v>0.15</v>
      </c>
      <c r="K9" s="56">
        <f t="shared" ref="K9:K22" si="3">IFERROR(J9*F9,"-")</f>
        <v>0</v>
      </c>
      <c r="M9" s="59">
        <f ca="1">SYNTH!F19</f>
        <v>0</v>
      </c>
      <c r="O9" s="55" t="str">
        <f ca="1">IFERROR((SYNTH!G19-SYNTH!F19)/SYNTH!F19,"-")</f>
        <v>-</v>
      </c>
      <c r="P9" s="60">
        <f ca="1">IFERROR((SYNTH!G19-SYNTH!F19),"-")</f>
        <v>0</v>
      </c>
      <c r="Q9" s="61">
        <f ca="1">SYNTH!G19</f>
        <v>0</v>
      </c>
      <c r="S9" s="109">
        <v>0.5</v>
      </c>
      <c r="T9" s="94">
        <v>0</v>
      </c>
      <c r="U9" s="95">
        <f t="shared" ref="U9:U22" ca="1" si="4">IF($T$5=1,SUM(F9,I9,K9)-M9+T9,0)</f>
        <v>0</v>
      </c>
      <c r="V9" s="62">
        <f ca="1">IF($T$5=1,(SUM(F9,I9,K9)+T9)*IFERROR(SUM(INDEX('LOT 0'!X:Z,MATCH("TOTAL TTC",'LOT 0'!H:H,0),0))/F9,1+$AC$3)-Q9,0)</f>
        <v>0</v>
      </c>
      <c r="X9" s="77">
        <f t="shared" ref="X9:X22" ca="1" si="5">IFERROR(M9+U9,"-")</f>
        <v>0</v>
      </c>
      <c r="Y9" s="61">
        <f t="shared" ref="Y9:Y22" ca="1" si="6">IFERROR(Q9+V9,"-")</f>
        <v>0</v>
      </c>
      <c r="AA9" s="77">
        <f t="shared" ref="AA9:AA22" ca="1" si="7">IFERROR(Q9-M9,"-")</f>
        <v>0</v>
      </c>
      <c r="AB9" s="93">
        <f t="shared" ref="AB9:AB22" ca="1" si="8">IFERROR((D9+C9+U9)*20%,"-")</f>
        <v>0</v>
      </c>
      <c r="AC9" s="61">
        <f t="shared" ref="AC9:AC22" ca="1" si="9">IFERROR(AB9-AA9,"-")</f>
        <v>0</v>
      </c>
    </row>
    <row r="10" spans="1:29" ht="15.75" customHeight="1" x14ac:dyDescent="0.25">
      <c r="A10" s="391">
        <v>1</v>
      </c>
      <c r="B10" s="102" t="str">
        <f>IFERROR('LOT 1'!H2,"-")</f>
        <v>Lot 1 - Cloison, placo et isolation</v>
      </c>
      <c r="C10" s="76">
        <f>'LOT 1'!X33</f>
        <v>0</v>
      </c>
      <c r="D10" s="76">
        <f>'LOT 1'!Y33</f>
        <v>5409.443598</v>
      </c>
      <c r="E10" s="76">
        <f>'LOT 1'!Z33</f>
        <v>0</v>
      </c>
      <c r="F10" s="103">
        <f t="shared" ref="F10" si="10">IFERROR(SUM(C10:E10),"-")</f>
        <v>5409.443598</v>
      </c>
      <c r="H10" s="57">
        <f t="shared" si="1"/>
        <v>0.1</v>
      </c>
      <c r="I10" s="56">
        <f t="shared" ref="I10" si="11">IFERROR(H10*F10,"-")</f>
        <v>540.9443598</v>
      </c>
      <c r="J10" s="108">
        <v>0.22</v>
      </c>
      <c r="K10" s="56">
        <f t="shared" ref="K10" si="12">IFERROR(J10*F10,"-")</f>
        <v>1190.07759156</v>
      </c>
      <c r="M10" s="59">
        <f ca="1">SYNTH!F20</f>
        <v>10710.69832404</v>
      </c>
      <c r="O10" s="55">
        <f ca="1">IFERROR((SYNTH!G20-SYNTH!F20)/SYNTH!F20,"-")</f>
        <v>0.1</v>
      </c>
      <c r="P10" s="60">
        <f ca="1">IFERROR((SYNTH!G20-SYNTH!F20),"-")</f>
        <v>1071.069832404</v>
      </c>
      <c r="Q10" s="61">
        <f ca="1">SYNTH!G20</f>
        <v>11781.768156444</v>
      </c>
      <c r="S10" s="109">
        <v>0.5</v>
      </c>
      <c r="T10" s="94">
        <v>0</v>
      </c>
      <c r="U10" s="95">
        <f t="shared" ca="1" si="4"/>
        <v>-3570.23277468</v>
      </c>
      <c r="V10" s="62">
        <f ca="1">IF($T$5=1,(SUM(F10,I10,K10)+T10)*IFERROR(SUM(INDEX('LOT 1'!X:Z,MATCH("TOTAL TTC",'LOT 1'!H:H,0),0))/F10,1+$AC$3)-Q10,0)</f>
        <v>-3927.256052148</v>
      </c>
      <c r="X10" s="77">
        <f t="shared" ref="X10" ca="1" si="13">IFERROR(M10+U10,"-")</f>
        <v>7140.46554936</v>
      </c>
      <c r="Y10" s="61">
        <f t="shared" ref="Y10" ca="1" si="14">IFERROR(Q10+V10,"-")</f>
        <v>7854.512104296</v>
      </c>
      <c r="AA10" s="77">
        <f t="shared" ref="AA10" ca="1" si="15">IFERROR(Q10-M10,"-")</f>
        <v>1071.069832404</v>
      </c>
      <c r="AB10" s="93">
        <f t="shared" ref="AB10" ca="1" si="16">IFERROR((D10+C10+U10)*20%,"-")</f>
        <v>367.842164664</v>
      </c>
      <c r="AC10" s="61">
        <f t="shared" ref="AC10" ca="1" si="17">IFERROR(AB10-AA10,"-")</f>
        <v>-703.227667740001</v>
      </c>
    </row>
    <row r="11" spans="1:29" ht="15.75" customHeight="1" x14ac:dyDescent="0.25">
      <c r="A11" s="391">
        <v>1</v>
      </c>
      <c r="B11" s="104" t="str">
        <f>IFERROR('LOT 2'!H2,"-")</f>
        <v>Lot 2 - Électricité</v>
      </c>
      <c r="C11" s="93">
        <f>'LOT 2'!X33</f>
        <v>0</v>
      </c>
      <c r="D11" s="93">
        <f>'LOT 2'!Y33</f>
        <v>2704.721144</v>
      </c>
      <c r="E11" s="93">
        <f>'LOT 2'!Z33</f>
        <v>0</v>
      </c>
      <c r="F11" s="105">
        <f t="shared" si="0"/>
        <v>2704.721144</v>
      </c>
      <c r="H11" s="55">
        <f t="shared" si="1"/>
        <v>0.1</v>
      </c>
      <c r="I11" s="58">
        <f t="shared" si="2"/>
        <v>270.4721144</v>
      </c>
      <c r="J11" s="109">
        <v>0.22</v>
      </c>
      <c r="K11" s="58">
        <f t="shared" si="3"/>
        <v>595.03865168</v>
      </c>
      <c r="M11" s="59">
        <f ca="1">SYNTH!F21</f>
        <v>5355.34786512</v>
      </c>
      <c r="O11" s="55">
        <f ca="1">IFERROR((SYNTH!G21-SYNTH!F21)/SYNTH!F21,"-")</f>
        <v>0.1</v>
      </c>
      <c r="P11" s="60">
        <f ca="1">IFERROR((SYNTH!G21-SYNTH!F21),"-")</f>
        <v>535.534786512</v>
      </c>
      <c r="Q11" s="61">
        <f ca="1">SYNTH!G21</f>
        <v>5890.882651632</v>
      </c>
      <c r="S11" s="109">
        <v>0.5</v>
      </c>
      <c r="T11" s="94">
        <v>0</v>
      </c>
      <c r="U11" s="95">
        <f t="shared" ca="1" si="4"/>
        <v>-1785.11595504</v>
      </c>
      <c r="V11" s="62">
        <f ca="1">IF($T$5=1,(SUM(F11,I11,K11)+T11)*IFERROR(SUM(INDEX('LOT 2'!X:Z,MATCH("TOTAL TTC",'LOT 2'!H:H,0),0))/F11,1+$AC$3)-Q11,0)</f>
        <v>-1963.627550544</v>
      </c>
      <c r="X11" s="77">
        <f t="shared" ca="1" si="5"/>
        <v>3570.23191008</v>
      </c>
      <c r="Y11" s="61">
        <f t="shared" ca="1" si="6"/>
        <v>3927.255101088</v>
      </c>
      <c r="AA11" s="77">
        <f t="shared" ca="1" si="7"/>
        <v>535.534786512</v>
      </c>
      <c r="AB11" s="93">
        <f t="shared" ca="1" si="8"/>
        <v>183.921037792</v>
      </c>
      <c r="AC11" s="61">
        <f t="shared" ca="1" si="9"/>
        <v>-351.61374872</v>
      </c>
    </row>
    <row r="12" spans="1:29" ht="15.75" customHeight="1" x14ac:dyDescent="0.25">
      <c r="A12" s="391">
        <v>1</v>
      </c>
      <c r="B12" s="104" t="str">
        <f>IFERROR('LOT 3'!H2,"-")</f>
        <v>Lot 3 - Plomberie</v>
      </c>
      <c r="C12" s="93">
        <f>'LOT 3'!X33</f>
        <v>0</v>
      </c>
      <c r="D12" s="93">
        <f>'LOT 3'!Y33</f>
        <v>1803.16183</v>
      </c>
      <c r="E12" s="93">
        <f>'LOT 3'!Z33</f>
        <v>0</v>
      </c>
      <c r="F12" s="105">
        <f t="shared" si="0"/>
        <v>1803.16183</v>
      </c>
      <c r="H12" s="55">
        <f t="shared" si="1"/>
        <v>0.1</v>
      </c>
      <c r="I12" s="58">
        <f t="shared" si="2"/>
        <v>180.316183</v>
      </c>
      <c r="J12" s="109">
        <v>0.22</v>
      </c>
      <c r="K12" s="58">
        <f t="shared" si="3"/>
        <v>396.6956026</v>
      </c>
      <c r="M12" s="59">
        <f ca="1">SYNTH!F22</f>
        <v>3570.2604234</v>
      </c>
      <c r="O12" s="55">
        <f ca="1">IFERROR((SYNTH!G22-SYNTH!F22)/SYNTH!F22,"-")</f>
        <v>0.1</v>
      </c>
      <c r="P12" s="60">
        <f ca="1">IFERROR((SYNTH!G22-SYNTH!F22),"-")</f>
        <v>357.02604234</v>
      </c>
      <c r="Q12" s="61">
        <f ca="1">SYNTH!G22</f>
        <v>3927.28646574</v>
      </c>
      <c r="S12" s="109">
        <v>0.5</v>
      </c>
      <c r="T12" s="94">
        <v>0</v>
      </c>
      <c r="U12" s="95">
        <f t="shared" ca="1" si="4"/>
        <v>-1190.0868078</v>
      </c>
      <c r="V12" s="62">
        <f ca="1">IF($T$5=1,(SUM(F12,I12,K12)+T12)*IFERROR(SUM(INDEX('LOT 3'!X:Z,MATCH("TOTAL TTC",'LOT 3'!H:H,0),0))/F12,1+$AC$3)-Q12,0)</f>
        <v>-1309.09548858</v>
      </c>
      <c r="X12" s="77">
        <f t="shared" ca="1" si="5"/>
        <v>2380.1736156</v>
      </c>
      <c r="Y12" s="61">
        <f t="shared" ca="1" si="6"/>
        <v>2618.19097716</v>
      </c>
      <c r="AA12" s="77">
        <f t="shared" ca="1" si="7"/>
        <v>357.02604234</v>
      </c>
      <c r="AB12" s="93">
        <f t="shared" ca="1" si="8"/>
        <v>122.61500444</v>
      </c>
      <c r="AC12" s="61">
        <f t="shared" ca="1" si="9"/>
        <v>-234.4110379</v>
      </c>
    </row>
    <row r="13" spans="1:29" ht="15.75" customHeight="1" x14ac:dyDescent="0.25">
      <c r="A13" s="391">
        <v>1</v>
      </c>
      <c r="B13" s="104" t="str">
        <f>IFERROR('LOT 4'!H2,"-")</f>
        <v>Lot 4 - VMC</v>
      </c>
      <c r="C13" s="93">
        <f>'LOT 4'!X33</f>
        <v>0</v>
      </c>
      <c r="D13" s="93">
        <f>'LOT 4'!Y33</f>
        <v>2253.931669</v>
      </c>
      <c r="E13" s="93">
        <f>'LOT 4'!Z33</f>
        <v>0</v>
      </c>
      <c r="F13" s="105">
        <f t="shared" si="0"/>
        <v>2253.931669</v>
      </c>
      <c r="H13" s="55">
        <f t="shared" si="1"/>
        <v>0.1</v>
      </c>
      <c r="I13" s="58">
        <f t="shared" si="2"/>
        <v>225.3931669</v>
      </c>
      <c r="J13" s="109">
        <v>0.22</v>
      </c>
      <c r="K13" s="58">
        <f t="shared" si="3"/>
        <v>495.86496718</v>
      </c>
      <c r="M13" s="59">
        <f ca="1">SYNTH!F23</f>
        <v>4462.78470462</v>
      </c>
      <c r="O13" s="55">
        <f ca="1">IFERROR((SYNTH!G23-SYNTH!F23)/SYNTH!F23,"-")</f>
        <v>0.1</v>
      </c>
      <c r="P13" s="60">
        <f ca="1">IFERROR((SYNTH!G23-SYNTH!F23),"-")</f>
        <v>446.278470462</v>
      </c>
      <c r="Q13" s="61">
        <f ca="1">SYNTH!G23</f>
        <v>4909.063175082</v>
      </c>
      <c r="S13" s="109">
        <v>0.5</v>
      </c>
      <c r="T13" s="94">
        <v>0</v>
      </c>
      <c r="U13" s="95">
        <f t="shared" ca="1" si="4"/>
        <v>-1487.59490154</v>
      </c>
      <c r="V13" s="62">
        <f ca="1">IF($T$5=1,(SUM(F13,I13,K13)+T13)*IFERROR(SUM(INDEX('LOT 4'!X:Z,MATCH("TOTAL TTC",'LOT 4'!H:H,0),0))/F13,1+$AC$3)-Q13,0)</f>
        <v>-1636.354391694</v>
      </c>
      <c r="X13" s="77">
        <f t="shared" ca="1" si="5"/>
        <v>2975.18980308</v>
      </c>
      <c r="Y13" s="61">
        <f t="shared" ca="1" si="6"/>
        <v>3272.708783388</v>
      </c>
      <c r="AA13" s="77">
        <f t="shared" ca="1" si="7"/>
        <v>446.278470462</v>
      </c>
      <c r="AB13" s="93">
        <f t="shared" ca="1" si="8"/>
        <v>153.267353492</v>
      </c>
      <c r="AC13" s="61">
        <f t="shared" ca="1" si="9"/>
        <v>-293.01111697</v>
      </c>
    </row>
    <row r="14" spans="1:29" ht="15.75" customHeight="1" x14ac:dyDescent="0.25">
      <c r="A14" s="391">
        <v>1</v>
      </c>
      <c r="B14" s="104" t="str">
        <f>IFERROR('LOT 5'!H2,"-")</f>
        <v>Lot 5 - Sol, parquet et carrelage</v>
      </c>
      <c r="C14" s="93">
        <f>'LOT 5'!X33</f>
        <v>0</v>
      </c>
      <c r="D14" s="93">
        <f>'LOT 5'!Y33</f>
        <v>3155.532875</v>
      </c>
      <c r="E14" s="93">
        <f>'LOT 5'!Z33</f>
        <v>0</v>
      </c>
      <c r="F14" s="105">
        <f t="shared" si="0"/>
        <v>3155.532875</v>
      </c>
      <c r="H14" s="55">
        <f t="shared" si="1"/>
        <v>0.1</v>
      </c>
      <c r="I14" s="58">
        <f t="shared" si="2"/>
        <v>315.5532875</v>
      </c>
      <c r="J14" s="109">
        <v>0.22</v>
      </c>
      <c r="K14" s="58">
        <f t="shared" si="3"/>
        <v>694.2172325</v>
      </c>
      <c r="M14" s="63">
        <f ca="1">SYNTH!F24</f>
        <v>6247.9550925</v>
      </c>
      <c r="O14" s="55">
        <f ca="1">IFERROR((SYNTH!G24-SYNTH!F24)/SYNTH!F24,"-")</f>
        <v>0.0999999999999999</v>
      </c>
      <c r="P14" s="60">
        <f ca="1">IFERROR((SYNTH!G24-SYNTH!F24),"-")</f>
        <v>624.79550925</v>
      </c>
      <c r="Q14" s="61">
        <f ca="1">SYNTH!G24</f>
        <v>6872.75060175</v>
      </c>
      <c r="S14" s="109">
        <v>0.5</v>
      </c>
      <c r="T14" s="94">
        <v>0</v>
      </c>
      <c r="U14" s="95">
        <f t="shared" ca="1" si="4"/>
        <v>-2082.6516975</v>
      </c>
      <c r="V14" s="62">
        <f ca="1">IF($T$5=1,(SUM(F14,I14,K14)+T14)*IFERROR(SUM(INDEX('LOT 5'!X:Z,MATCH("TOTAL TTC",'LOT 5'!H:H,0),0))/F14,1+$AC$3)-Q14,0)</f>
        <v>-2290.91686725</v>
      </c>
      <c r="X14" s="77">
        <f t="shared" ca="1" si="5"/>
        <v>4165.303395</v>
      </c>
      <c r="Y14" s="61">
        <f t="shared" ca="1" si="6"/>
        <v>4581.8337345</v>
      </c>
      <c r="AA14" s="77">
        <f t="shared" ca="1" si="7"/>
        <v>624.79550925</v>
      </c>
      <c r="AB14" s="93">
        <f t="shared" ca="1" si="8"/>
        <v>214.5762355</v>
      </c>
      <c r="AC14" s="61">
        <f t="shared" ca="1" si="9"/>
        <v>-410.21927375</v>
      </c>
    </row>
    <row r="15" spans="1:29" ht="15.75" customHeight="1" x14ac:dyDescent="0.25">
      <c r="A15" s="391">
        <v>1</v>
      </c>
      <c r="B15" s="104" t="str">
        <f>IFERROR('LOT 6'!H2,"-")</f>
        <v>Lot 6 - Salle de bain</v>
      </c>
      <c r="C15" s="93">
        <f>'LOT 6'!X33</f>
        <v>0</v>
      </c>
      <c r="D15" s="93">
        <f>'LOT 6'!Y33</f>
        <v>1803.16183</v>
      </c>
      <c r="E15" s="93">
        <f>'LOT 6'!Z33</f>
        <v>0</v>
      </c>
      <c r="F15" s="105">
        <f t="shared" si="0"/>
        <v>1803.16183</v>
      </c>
      <c r="H15" s="55">
        <f t="shared" si="1"/>
        <v>0.1</v>
      </c>
      <c r="I15" s="58">
        <f t="shared" si="2"/>
        <v>180.316183</v>
      </c>
      <c r="J15" s="109">
        <v>0.22</v>
      </c>
      <c r="K15" s="58">
        <f t="shared" si="3"/>
        <v>396.6956026</v>
      </c>
      <c r="M15" s="59">
        <f ca="1">SYNTH!F25</f>
        <v>3570.2604234</v>
      </c>
      <c r="O15" s="55">
        <f ca="1">IFERROR((SYNTH!G25-SYNTH!F25)/SYNTH!F25,"-")</f>
        <v>0.1</v>
      </c>
      <c r="P15" s="60">
        <f ca="1">IFERROR((SYNTH!G25-SYNTH!F25),"-")</f>
        <v>357.02604234</v>
      </c>
      <c r="Q15" s="61">
        <f ca="1">SYNTH!G25</f>
        <v>3927.28646574</v>
      </c>
      <c r="S15" s="109">
        <v>0.5</v>
      </c>
      <c r="T15" s="94">
        <v>0</v>
      </c>
      <c r="U15" s="95">
        <f t="shared" ca="1" si="4"/>
        <v>-1190.0868078</v>
      </c>
      <c r="V15" s="62">
        <f ca="1">IF($T$5=1,(SUM(F15,I15,K15)+T15)*IFERROR(SUM(INDEX('LOT 6'!X:Z,MATCH("TOTAL TTC",'LOT 6'!H:H,0),0))/F15,1+$AC$3)-Q15,0)</f>
        <v>-1309.09548858</v>
      </c>
      <c r="X15" s="77">
        <f t="shared" ca="1" si="5"/>
        <v>2380.1736156</v>
      </c>
      <c r="Y15" s="61">
        <f t="shared" ca="1" si="6"/>
        <v>2618.19097716</v>
      </c>
      <c r="AA15" s="77">
        <f t="shared" ca="1" si="7"/>
        <v>357.02604234</v>
      </c>
      <c r="AB15" s="93">
        <f t="shared" ca="1" si="8"/>
        <v>122.61500444</v>
      </c>
      <c r="AC15" s="61">
        <f t="shared" ca="1" si="9"/>
        <v>-234.4110379</v>
      </c>
    </row>
    <row r="16" spans="1:29" ht="15.75" customHeight="1" x14ac:dyDescent="0.25">
      <c r="A16" s="391">
        <v>1</v>
      </c>
      <c r="B16" s="104" t="str">
        <f>IFERROR('LOT 7'!H2,"-")</f>
        <v>Lot 7 - Menuiserie intérieure</v>
      </c>
      <c r="C16" s="93">
        <f>'LOT 7'!X33</f>
        <v>0</v>
      </c>
      <c r="D16" s="93">
        <f>'LOT 7'!Y33</f>
        <v>901.58026</v>
      </c>
      <c r="E16" s="93">
        <f>'LOT 7'!Z33</f>
        <v>0</v>
      </c>
      <c r="F16" s="105">
        <f t="shared" si="0"/>
        <v>901.58026</v>
      </c>
      <c r="H16" s="55">
        <f t="shared" si="1"/>
        <v>0.1</v>
      </c>
      <c r="I16" s="58">
        <f t="shared" si="2"/>
        <v>90.158026</v>
      </c>
      <c r="J16" s="109">
        <v>0.22</v>
      </c>
      <c r="K16" s="58">
        <f t="shared" si="3"/>
        <v>198.3476572</v>
      </c>
      <c r="M16" s="59">
        <f ca="1">SYNTH!F26</f>
        <v>1785.1289148</v>
      </c>
      <c r="O16" s="55">
        <f ca="1">IFERROR((SYNTH!G26-SYNTH!F26)/SYNTH!F26,"-")</f>
        <v>0.1</v>
      </c>
      <c r="P16" s="60">
        <f ca="1">IFERROR((SYNTH!G26-SYNTH!F26),"-")</f>
        <v>178.51289148</v>
      </c>
      <c r="Q16" s="61">
        <f ca="1">SYNTH!G26</f>
        <v>1963.64180628</v>
      </c>
      <c r="S16" s="109">
        <v>0.5</v>
      </c>
      <c r="T16" s="94">
        <v>0</v>
      </c>
      <c r="U16" s="95">
        <f t="shared" ca="1" si="4"/>
        <v>-595.0429716</v>
      </c>
      <c r="V16" s="62">
        <f ca="1">IF($T$5=1,(SUM(F16,I16,K16)+T16)*IFERROR(SUM(INDEX('LOT 7'!X:Z,MATCH("TOTAL TTC",'LOT 7'!H:H,0),0))/F16,1+$AC$3)-Q16,0)</f>
        <v>-654.54726876</v>
      </c>
      <c r="X16" s="77">
        <f t="shared" ca="1" si="5"/>
        <v>1190.0859432</v>
      </c>
      <c r="Y16" s="61">
        <f t="shared" ca="1" si="6"/>
        <v>1309.09453752</v>
      </c>
      <c r="AA16" s="77">
        <f t="shared" ca="1" si="7"/>
        <v>178.51289148</v>
      </c>
      <c r="AB16" s="93">
        <f t="shared" ca="1" si="8"/>
        <v>61.30745768</v>
      </c>
      <c r="AC16" s="61">
        <f t="shared" ca="1" si="9"/>
        <v>-117.2054338</v>
      </c>
    </row>
    <row r="17" spans="1:29" ht="15.75" customHeight="1" x14ac:dyDescent="0.25">
      <c r="A17" s="391">
        <v>1</v>
      </c>
      <c r="B17" s="104" t="str">
        <f>IFERROR('LOT 8'!H2,"-")</f>
        <v>Lot 8 - Menuiserie extérieure</v>
      </c>
      <c r="C17" s="93">
        <f>'LOT 8'!X33</f>
        <v>0</v>
      </c>
      <c r="D17" s="93">
        <f>'LOT 8'!Y33</f>
        <v>1352.371045</v>
      </c>
      <c r="E17" s="93">
        <f>'LOT 8'!Z33</f>
        <v>0</v>
      </c>
      <c r="F17" s="105">
        <f t="shared" si="0"/>
        <v>1352.371045</v>
      </c>
      <c r="H17" s="55">
        <f t="shared" si="1"/>
        <v>0.1</v>
      </c>
      <c r="I17" s="58">
        <f t="shared" si="2"/>
        <v>135.2371045</v>
      </c>
      <c r="J17" s="109">
        <v>0.22</v>
      </c>
      <c r="K17" s="58">
        <f t="shared" si="3"/>
        <v>297.5216299</v>
      </c>
      <c r="M17" s="59">
        <f ca="1">SYNTH!F27</f>
        <v>2677.6946691</v>
      </c>
      <c r="O17" s="55">
        <f ca="1">IFERROR((SYNTH!G27-SYNTH!F27)/SYNTH!F27,"-")</f>
        <v>0.1</v>
      </c>
      <c r="P17" s="60">
        <f ca="1">IFERROR((SYNTH!G27-SYNTH!F27),"-")</f>
        <v>267.76946691</v>
      </c>
      <c r="Q17" s="61">
        <f ca="1">SYNTH!G27</f>
        <v>2945.46413601</v>
      </c>
      <c r="S17" s="109">
        <v>0.5</v>
      </c>
      <c r="T17" s="94">
        <v>0</v>
      </c>
      <c r="U17" s="95">
        <f t="shared" ca="1" si="4"/>
        <v>-892.5648897</v>
      </c>
      <c r="V17" s="62">
        <f ca="1">IF($T$5=1,(SUM(F17,I17,K17)+T17)*IFERROR(SUM(INDEX('LOT 8'!X:Z,MATCH("TOTAL TTC",'LOT 8'!H:H,0),0))/F17,1+$AC$3)-Q17,0)</f>
        <v>-981.82137867</v>
      </c>
      <c r="X17" s="77">
        <f t="shared" ca="1" si="5"/>
        <v>1785.1297794</v>
      </c>
      <c r="Y17" s="61">
        <f t="shared" ca="1" si="6"/>
        <v>1963.64275734</v>
      </c>
      <c r="AA17" s="77">
        <f t="shared" ca="1" si="7"/>
        <v>267.76946691</v>
      </c>
      <c r="AB17" s="93">
        <f t="shared" ca="1" si="8"/>
        <v>91.96123106</v>
      </c>
      <c r="AC17" s="61">
        <f t="shared" ca="1" si="9"/>
        <v>-175.80823585</v>
      </c>
    </row>
    <row r="18" spans="1:29" ht="15.75" customHeight="1" x14ac:dyDescent="0.25">
      <c r="A18" s="391">
        <v>1</v>
      </c>
      <c r="B18" s="104" t="str">
        <f>IFERROR('LOT 9'!H2,"-")</f>
        <v>Lot 9 - Peinture et finitions</v>
      </c>
      <c r="C18" s="93">
        <f>'LOT 9'!X33</f>
        <v>0</v>
      </c>
      <c r="D18" s="93">
        <f>'LOT 9'!Y33</f>
        <v>4507.903919</v>
      </c>
      <c r="E18" s="93">
        <f>'LOT 9'!Z33</f>
        <v>0</v>
      </c>
      <c r="F18" s="105">
        <f t="shared" si="0"/>
        <v>4507.903919</v>
      </c>
      <c r="H18" s="55">
        <f t="shared" si="1"/>
        <v>0.1</v>
      </c>
      <c r="I18" s="58">
        <f t="shared" si="2"/>
        <v>450.7903919</v>
      </c>
      <c r="J18" s="109">
        <v>0.22</v>
      </c>
      <c r="K18" s="58">
        <f t="shared" si="3"/>
        <v>991.73886218</v>
      </c>
      <c r="M18" s="59">
        <f ca="1">SYNTH!F28</f>
        <v>8925.64975962</v>
      </c>
      <c r="O18" s="55">
        <f ca="1">IFERROR((SYNTH!G28-SYNTH!F28)/SYNTH!F28,"-")</f>
        <v>0.1</v>
      </c>
      <c r="P18" s="60">
        <f ca="1">IFERROR((SYNTH!G28-SYNTH!F28),"-")</f>
        <v>892.564975962001</v>
      </c>
      <c r="Q18" s="61">
        <f ca="1">SYNTH!G28</f>
        <v>9818.214735582</v>
      </c>
      <c r="S18" s="109">
        <v>0.5</v>
      </c>
      <c r="T18" s="94">
        <v>0</v>
      </c>
      <c r="U18" s="95">
        <f t="shared" ca="1" si="4"/>
        <v>-2975.21658654</v>
      </c>
      <c r="V18" s="62">
        <f ca="1">IF($T$5=1,(SUM(F18,I18,K18)+T18)*IFERROR(SUM(INDEX('LOT 9'!X:Z,MATCH("TOTAL TTC",'LOT 9'!H:H,0),0))/F18,1+$AC$3)-Q18,0)</f>
        <v>-3272.738245194</v>
      </c>
      <c r="X18" s="77">
        <f t="shared" ca="1" si="5"/>
        <v>5950.43317308</v>
      </c>
      <c r="Y18" s="61">
        <f t="shared" ca="1" si="6"/>
        <v>6545.476490388</v>
      </c>
      <c r="AA18" s="77">
        <f t="shared" ca="1" si="7"/>
        <v>892.564975962001</v>
      </c>
      <c r="AB18" s="93">
        <f t="shared" ca="1" si="8"/>
        <v>306.537466492</v>
      </c>
      <c r="AC18" s="61">
        <f t="shared" ca="1" si="9"/>
        <v>-586.027509470001</v>
      </c>
    </row>
    <row r="19" spans="1:29" ht="15.75" customHeight="1" x14ac:dyDescent="0.25">
      <c r="A19" s="391">
        <v>1</v>
      </c>
      <c r="B19" s="104" t="str">
        <f>IFERROR('LOT 10'!H2,"-")</f>
        <v>Lot 10 - Mezzanine</v>
      </c>
      <c r="C19" s="93">
        <f>'LOT 10'!X33</f>
        <v>0</v>
      </c>
      <c r="D19" s="93">
        <f>'LOT 10'!Y33</f>
        <v>901.58026</v>
      </c>
      <c r="E19" s="93">
        <f>'LOT 10'!Z33</f>
        <v>0</v>
      </c>
      <c r="F19" s="105">
        <f t="shared" si="0"/>
        <v>901.58026</v>
      </c>
      <c r="H19" s="55">
        <f t="shared" si="1"/>
        <v>0.1</v>
      </c>
      <c r="I19" s="58">
        <f t="shared" si="2"/>
        <v>90.158026</v>
      </c>
      <c r="J19" s="109">
        <v>0.22</v>
      </c>
      <c r="K19" s="58">
        <f t="shared" si="3"/>
        <v>198.3476572</v>
      </c>
      <c r="M19" s="59">
        <f ca="1">SYNTH!F29</f>
        <v>1785.1289148</v>
      </c>
      <c r="O19" s="55">
        <f ca="1">IFERROR((SYNTH!G29-SYNTH!F29)/SYNTH!F29,"-")</f>
        <v>0.1</v>
      </c>
      <c r="P19" s="60">
        <f ca="1">IFERROR((SYNTH!G29-SYNTH!F29),"-")</f>
        <v>178.51289148</v>
      </c>
      <c r="Q19" s="61">
        <f ca="1">SYNTH!G29</f>
        <v>1963.64180628</v>
      </c>
      <c r="S19" s="109">
        <v>0.5</v>
      </c>
      <c r="T19" s="94">
        <v>0</v>
      </c>
      <c r="U19" s="95">
        <f t="shared" ca="1" si="4"/>
        <v>-595.0429716</v>
      </c>
      <c r="V19" s="62">
        <f ca="1">IF($T$5=1,(SUM(F19,I19,K19)+T19)*IFERROR(SUM(INDEX('LOT 10'!X:Z,MATCH("TOTAL TTC",'LOT 10'!H:H,0),0))/F19,1+$AC$3)-Q19,0)</f>
        <v>-654.54726876</v>
      </c>
      <c r="X19" s="77">
        <f t="shared" ca="1" si="5"/>
        <v>1190.0859432</v>
      </c>
      <c r="Y19" s="61">
        <f t="shared" ca="1" si="6"/>
        <v>1309.09453752</v>
      </c>
      <c r="AA19" s="77">
        <f t="shared" ca="1" si="7"/>
        <v>178.51289148</v>
      </c>
      <c r="AB19" s="93">
        <f t="shared" ca="1" si="8"/>
        <v>61.30745768</v>
      </c>
      <c r="AC19" s="61">
        <f t="shared" ca="1" si="9"/>
        <v>-117.2054338</v>
      </c>
    </row>
    <row r="20" spans="1:29" ht="15.75" customHeight="1" x14ac:dyDescent="0.25">
      <c r="A20" s="391">
        <v>0</v>
      </c>
      <c r="B20" s="104" t="str">
        <f>IFERROR('LOT 11'!H2,"-")</f>
        <v>Lot 11 - Rénovation SDB R+1.</v>
      </c>
      <c r="C20" s="93">
        <f>'LOT 11'!X33</f>
        <v>0</v>
      </c>
      <c r="D20" s="93">
        <f>'LOT 11'!Y33</f>
        <v>0</v>
      </c>
      <c r="E20" s="93">
        <f>'LOT 11'!Z33</f>
        <v>0</v>
      </c>
      <c r="F20" s="105">
        <f t="shared" si="0"/>
        <v>0</v>
      </c>
      <c r="H20" s="55">
        <f t="shared" si="1"/>
        <v>0.1</v>
      </c>
      <c r="I20" s="58">
        <f t="shared" si="2"/>
        <v>0</v>
      </c>
      <c r="J20" s="109">
        <v>0.15</v>
      </c>
      <c r="K20" s="58">
        <f t="shared" si="3"/>
        <v>0</v>
      </c>
      <c r="M20" s="59">
        <f ca="1">SYNTH!F30</f>
        <v>0</v>
      </c>
      <c r="O20" s="55" t="str">
        <f ca="1">IFERROR((SYNTH!G30-SYNTH!F30)/SYNTH!F30,"-")</f>
        <v>-</v>
      </c>
      <c r="P20" s="60">
        <f ca="1">IFERROR((SYNTH!G30-SYNTH!F30),"-")</f>
        <v>0</v>
      </c>
      <c r="Q20" s="61">
        <f ca="1">SYNTH!G30</f>
        <v>0</v>
      </c>
      <c r="S20" s="109">
        <v>0.5</v>
      </c>
      <c r="T20" s="94">
        <v>0</v>
      </c>
      <c r="U20" s="95">
        <f t="shared" ca="1" si="4"/>
        <v>0</v>
      </c>
      <c r="V20" s="62">
        <f ca="1">IF($T$5=1,(SUM(F20,I20,K20)+T20)*IFERROR(SUM(INDEX('LOT 11'!X:Z,MATCH("TOTAL TTC",'LOT 11'!H:H,0),0))/F20,1+$AC$3)-Q20,0)</f>
        <v>0</v>
      </c>
      <c r="X20" s="77">
        <f t="shared" ca="1" si="5"/>
        <v>0</v>
      </c>
      <c r="Y20" s="61">
        <f t="shared" ca="1" si="6"/>
        <v>0</v>
      </c>
      <c r="AA20" s="77">
        <f t="shared" ca="1" si="7"/>
        <v>0</v>
      </c>
      <c r="AB20" s="93">
        <f t="shared" ca="1" si="8"/>
        <v>0</v>
      </c>
      <c r="AC20" s="61">
        <f t="shared" ca="1" si="9"/>
        <v>0</v>
      </c>
    </row>
    <row r="21" spans="1:29" ht="15.75" customHeight="1" x14ac:dyDescent="0.25">
      <c r="A21" s="391">
        <v>0</v>
      </c>
      <c r="B21" s="104" t="str">
        <f>IFERROR('LOT 12'!H2,"-")</f>
        <v>Lot 12 - Spécifique</v>
      </c>
      <c r="C21" s="93">
        <f>'LOT 12'!X33</f>
        <v>0</v>
      </c>
      <c r="D21" s="93">
        <f>'LOT 12'!Y33</f>
        <v>0</v>
      </c>
      <c r="E21" s="93">
        <f>'LOT 12'!Z33</f>
        <v>0</v>
      </c>
      <c r="F21" s="105">
        <f t="shared" si="0"/>
        <v>0</v>
      </c>
      <c r="H21" s="55">
        <f t="shared" si="1"/>
        <v>0.1</v>
      </c>
      <c r="I21" s="58">
        <f t="shared" si="2"/>
        <v>0</v>
      </c>
      <c r="J21" s="109">
        <v>0.15</v>
      </c>
      <c r="K21" s="58">
        <f t="shared" si="3"/>
        <v>0</v>
      </c>
      <c r="M21" s="59">
        <f ca="1">SYNTH!F31</f>
        <v>0</v>
      </c>
      <c r="O21" s="64" t="str">
        <f ca="1">IFERROR((SYNTH!G31-SYNTH!F31)/SYNTH!F31,"-")</f>
        <v>-</v>
      </c>
      <c r="P21" s="66">
        <f ca="1">IFERROR((SYNTH!G31-SYNTH!F31),"-")</f>
        <v>0</v>
      </c>
      <c r="Q21" s="67">
        <f ca="1">SYNTH!G31</f>
        <v>0</v>
      </c>
      <c r="S21" s="110">
        <v>0.5</v>
      </c>
      <c r="T21" s="68">
        <v>0</v>
      </c>
      <c r="U21" s="69">
        <f t="shared" ca="1" si="4"/>
        <v>0</v>
      </c>
      <c r="V21" s="70">
        <f ca="1">IF($T$5=1,(SUM(F21,I21,K21)+T21)*IFERROR(SUM(INDEX('LOT 12'!X:Z,MATCH("TOTAL TTC",'LOT 12'!H:H,0),0))/F21,1+$AC$3)-Q21,0)</f>
        <v>0</v>
      </c>
      <c r="X21" s="78">
        <f t="shared" ca="1" si="5"/>
        <v>0</v>
      </c>
      <c r="Y21" s="67">
        <f t="shared" ca="1" si="6"/>
        <v>0</v>
      </c>
      <c r="AA21" s="78">
        <f t="shared" ca="1" si="7"/>
        <v>0</v>
      </c>
      <c r="AB21" s="79">
        <f t="shared" ca="1" si="8"/>
        <v>0</v>
      </c>
      <c r="AC21" s="67">
        <f t="shared" ca="1" si="9"/>
        <v>0</v>
      </c>
    </row>
    <row r="22" spans="1:29" ht="15.75" customHeight="1" x14ac:dyDescent="0.25">
      <c r="A22" s="391">
        <v>0</v>
      </c>
      <c r="B22" s="106" t="str">
        <f>IFERROR('LOT 13'!H2,"-")</f>
        <v>Lot 13 - Études</v>
      </c>
      <c r="C22" s="79">
        <f>'LOT 13'!X33</f>
        <v>0</v>
      </c>
      <c r="D22" s="79">
        <f>'LOT 13'!Y33</f>
        <v>0</v>
      </c>
      <c r="E22" s="79">
        <f>'LOT 13'!Z33</f>
        <v>0</v>
      </c>
      <c r="F22" s="107">
        <f t="shared" si="0"/>
        <v>0</v>
      </c>
      <c r="H22" s="64">
        <f t="shared" si="1"/>
        <v>0.1</v>
      </c>
      <c r="I22" s="65">
        <f t="shared" si="2"/>
        <v>0</v>
      </c>
      <c r="J22" s="110">
        <v>0.15</v>
      </c>
      <c r="K22" s="65">
        <f t="shared" si="3"/>
        <v>0</v>
      </c>
      <c r="M22" s="59">
        <f ca="1">SYNTH!F32</f>
        <v>0</v>
      </c>
      <c r="O22" s="64" t="str">
        <f ca="1">IFERROR((SYNTH!G32-SYNTH!F32)/SYNTH!F32,"-")</f>
        <v>-</v>
      </c>
      <c r="P22" s="66">
        <f ca="1">IFERROR((SYNTH!G32-SYNTH!F32),"-")</f>
        <v>0</v>
      </c>
      <c r="Q22" s="67">
        <f ca="1">SYNTH!G32</f>
        <v>0</v>
      </c>
      <c r="S22" s="110">
        <v>0.5</v>
      </c>
      <c r="T22" s="68">
        <v>0</v>
      </c>
      <c r="U22" s="69">
        <f t="shared" ca="1" si="4"/>
        <v>0</v>
      </c>
      <c r="V22" s="70">
        <f ca="1">IF($T$5=1,(SUM(F22,I22,K22)+T22)*IFERROR(SUM(INDEX('LOT 13'!X:Z,MATCH("TOTAL TTC",'LOT 13'!H:H,0),0))/F22,1+$AC$3)-Q22,0)</f>
        <v>0</v>
      </c>
      <c r="X22" s="78">
        <f t="shared" ca="1" si="5"/>
        <v>0</v>
      </c>
      <c r="Y22" s="67">
        <f t="shared" ca="1" si="6"/>
        <v>0</v>
      </c>
      <c r="AA22" s="78">
        <f t="shared" ca="1" si="7"/>
        <v>0</v>
      </c>
      <c r="AB22" s="79">
        <f t="shared" ca="1" si="8"/>
        <v>0</v>
      </c>
      <c r="AC22" s="67">
        <f t="shared" ca="1" si="9"/>
        <v>0</v>
      </c>
    </row>
    <row r="23" spans="1:29" ht="15.75" customHeight="1" x14ac:dyDescent="0.25">
      <c r="B23" s="99" t="s">
        <v>65</v>
      </c>
      <c r="C23" s="100">
        <f>SUM(C9:C22)</f>
        <v>0</v>
      </c>
      <c r="D23" s="100">
        <f>SUM(D9:D22)</f>
        <v>24793.38843</v>
      </c>
      <c r="E23" s="100">
        <f>SUM(E9:E22)</f>
        <v>0</v>
      </c>
      <c r="F23" s="101">
        <f>SUM(F9:F22)</f>
        <v>24793.38843</v>
      </c>
      <c r="H23" s="72"/>
      <c r="I23" s="71">
        <f>SUM(I9:I22)</f>
        <v>2479.338843</v>
      </c>
      <c r="K23" s="71">
        <f>SUM(K9:K22)</f>
        <v>5454.5454546</v>
      </c>
      <c r="M23" s="73">
        <f ca="1">SUM(M9:M22)</f>
        <v>49090.9090914</v>
      </c>
      <c r="P23" s="73">
        <f ca="1">SUM(P9:P22)</f>
        <v>4909.09090914</v>
      </c>
      <c r="Q23" s="73">
        <f ca="1">SUM(Q9:Q22)</f>
        <v>54000.00000054</v>
      </c>
      <c r="S23" s="47"/>
      <c r="U23" s="112">
        <f ca="1">SUM(U9:U22)</f>
        <v>-16363.6363638</v>
      </c>
      <c r="V23" s="101">
        <f ca="1">SUM(V9:V22)</f>
        <v>-18000.00000018</v>
      </c>
      <c r="X23" s="112">
        <f ca="1">SUM(X9:X22)</f>
        <v>32727.2727276</v>
      </c>
      <c r="Y23" s="101">
        <f ca="1">SUM(Y9:Y22)</f>
        <v>36000.00000036</v>
      </c>
      <c r="AA23" s="112">
        <f ca="1">SUM(AA9:AA22)</f>
        <v>4909.09090914</v>
      </c>
      <c r="AB23" s="100">
        <f ca="1">SUM(AB9:AB22)</f>
        <v>1685.95041324</v>
      </c>
      <c r="AC23" s="101">
        <f ca="1">SUM(AC9:AC22)</f>
        <v>-3223.1404959</v>
      </c>
    </row>
    <row r="24" spans="1:29" ht="15.75" customHeight="1" x14ac:dyDescent="0.25">
      <c r="F24" s="75"/>
    </row>
    <row r="25" spans="1:29" ht="15.75" customHeight="1" x14ac:dyDescent="0.25"/>
    <row r="26" spans="1:29" ht="15.75" customHeight="1" x14ac:dyDescent="0.25"/>
    <row r="27" spans="1:29" ht="15.75" customHeight="1" x14ac:dyDescent="0.25">
      <c r="S27" s="74"/>
    </row>
    <row r="28" spans="1:29" ht="15.75" customHeight="1" x14ac:dyDescent="0.25">
      <c r="S28" s="74"/>
      <c r="T28" s="80"/>
    </row>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spans="5:5" ht="15.75" customHeight="1" x14ac:dyDescent="0.25"/>
    <row r="50" spans="5:5" ht="15.75" customHeight="1" x14ac:dyDescent="0.25"/>
    <row r="51" spans="5:5" ht="15.75" customHeight="1" x14ac:dyDescent="0.25"/>
    <row r="52" spans="5:5" ht="15.75" customHeight="1" x14ac:dyDescent="0.25"/>
    <row r="53" spans="5:5" ht="15.75" customHeight="1" x14ac:dyDescent="0.25"/>
    <row r="54" spans="5:5" ht="15.75" customHeight="1" x14ac:dyDescent="0.25"/>
    <row r="55" spans="5:5" ht="15.75" customHeight="1" x14ac:dyDescent="0.25"/>
    <row r="56" spans="5:5" ht="15.75" customHeight="1" x14ac:dyDescent="0.25"/>
    <row r="57" spans="5:5" ht="15.75" customHeight="1" x14ac:dyDescent="0.25"/>
    <row r="58" spans="5:5" ht="15.75" customHeight="1" x14ac:dyDescent="0.25"/>
    <row r="59" spans="5:5" ht="15.75" customHeight="1" x14ac:dyDescent="0.25"/>
    <row r="60" spans="5:5" ht="15.75" customHeight="1" x14ac:dyDescent="0.25"/>
    <row r="61" spans="5:5" ht="15.75" customHeight="1" x14ac:dyDescent="0.25"/>
    <row r="62" spans="5:5" ht="15.75" customHeight="1" x14ac:dyDescent="0.25"/>
    <row r="63" spans="5:5" ht="15.75" customHeight="1" x14ac:dyDescent="0.25"/>
    <row r="64" spans="5:5" ht="15.75" customHeight="1" x14ac:dyDescent="0.25">
      <c r="E64" s="116"/>
    </row>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sheetData>
  <mergeCells count="1">
    <mergeCell ref="B1:Q3"/>
  </mergeCells>
  <conditionalFormatting sqref="B9:AC22">
    <cfRule type="expression" dxfId="1" priority="1">
      <formula>$A9=0</formula>
    </cfRule>
  </conditionalFormatting>
  <dataValidations count="1">
    <dataValidation type="list" allowBlank="1" showInputMessage="1" showErrorMessage="1" sqref="A9:A22" xr:uid="{E2A313CC-DA4E-4D8A-ABC5-3D07CDB2D582}">
      <formula1>"1,0"</formula1>
    </dataValidation>
  </dataValidations>
  <printOptions horizontalCentered="1"/>
  <pageMargins left="0.25" right="0.25" top="0.55000000000000004" bottom="0.55000000000000004" header="0.2" footer="0.2"/>
  <pageSetup paperSize="9" scale="55" firstPageNumber="2" fitToHeight="0" orientation="portrait" useFirstPageNumber="1" r:id="rId1"/>
  <headerFooter>
    <oddHeader>&amp;C&amp;"Quicksand,Bold"&amp;11template&amp;R&amp;"Quicksand"&amp;8BYMX</oddHeader>
    <oddFooter>&amp;L&amp;"Quicksand"&amp;8BYM Construction - SIREN 930784152 - TVA FR 82930784152&amp;R&amp;"Quicksand"&amp;8&amp;P/3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056A-7C17-4FD7-B9C0-92034F09A47A}">
  <sheetPr codeName="Feuil3">
    <tabColor rgb="FFFF000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"&amp;SYNTH!B19&amp;" - "&amp;SYNTH!C19</f>
        <v>Lot 0 -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BYM!A9</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s">
        <v>88</v>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20.25" customHeight="1" x14ac:dyDescent="0.25">
      <c r="A13" s="196"/>
      <c r="B13" s="229">
        <v>1</v>
      </c>
      <c r="C13" s="230">
        <v>1</v>
      </c>
      <c r="D13" s="231">
        <v>0.2</v>
      </c>
      <c r="E13" s="196"/>
      <c r="F13" s="196"/>
      <c r="G13" s="196"/>
      <c r="H13" s="232" t="s">
        <v>88</v>
      </c>
      <c r="I13" s="229" t="s">
        <v>89</v>
      </c>
      <c r="J13" s="233">
        <v>6</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c r="A17" s="225" t="s">
        <v>90</v>
      </c>
      <c r="B17" s="226" t="s">
        <v>88</v>
      </c>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c r="A22" s="225" t="s">
        <v>91</v>
      </c>
      <c r="B22" s="226" t="s">
        <v>88</v>
      </c>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c r="A23" s="196"/>
      <c r="B23" s="229">
        <v>1</v>
      </c>
      <c r="C23" s="230">
        <v>1</v>
      </c>
      <c r="D23" s="231">
        <v>0.2</v>
      </c>
      <c r="E23" s="196"/>
      <c r="F23" s="196"/>
      <c r="G23" s="196"/>
      <c r="H23" s="232" t="s">
        <v>88</v>
      </c>
      <c r="I23" s="229" t="s">
        <v>89</v>
      </c>
      <c r="J23" s="233">
        <v>1</v>
      </c>
      <c r="K23" s="23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c r="A24" s="196"/>
      <c r="B24" s="229">
        <v>1</v>
      </c>
      <c r="C24" s="230">
        <v>1</v>
      </c>
      <c r="D24" s="231">
        <v>0.2</v>
      </c>
      <c r="E24" s="196"/>
      <c r="F24" s="196"/>
      <c r="G24" s="196"/>
      <c r="H24" s="232" t="s">
        <v>88</v>
      </c>
      <c r="I24" s="229" t="s">
        <v>89</v>
      </c>
      <c r="J24" s="233">
        <v>1</v>
      </c>
      <c r="K24" s="23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c r="A25" s="196"/>
      <c r="B25" s="229">
        <v>1</v>
      </c>
      <c r="C25" s="230">
        <v>1</v>
      </c>
      <c r="D25" s="231">
        <v>0.2</v>
      </c>
      <c r="E25" s="196"/>
      <c r="F25" s="196"/>
      <c r="G25" s="196"/>
      <c r="H25" s="232" t="s">
        <v>88</v>
      </c>
      <c r="I25" s="229" t="s">
        <v>89</v>
      </c>
      <c r="J25" s="233">
        <v>1</v>
      </c>
      <c r="K25" s="23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c r="A27" s="225" t="s">
        <v>92</v>
      </c>
      <c r="B27" s="226" t="s">
        <v>88</v>
      </c>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c r="A28" s="196"/>
      <c r="B28" s="229">
        <v>1</v>
      </c>
      <c r="C28" s="230">
        <v>1</v>
      </c>
      <c r="D28" s="231">
        <v>0.2</v>
      </c>
      <c r="E28" s="196"/>
      <c r="F28" s="196"/>
      <c r="G28" s="196"/>
      <c r="H28" s="232" t="s">
        <v>88</v>
      </c>
      <c r="I28" s="229" t="s">
        <v>89</v>
      </c>
      <c r="J28" s="233">
        <v>1</v>
      </c>
      <c r="K28" s="23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c r="A29" s="196"/>
      <c r="B29" s="229">
        <v>1</v>
      </c>
      <c r="C29" s="230">
        <v>1</v>
      </c>
      <c r="D29" s="231">
        <v>0.2</v>
      </c>
      <c r="E29" s="196"/>
      <c r="F29" s="196"/>
      <c r="G29" s="196"/>
      <c r="H29" s="232" t="s">
        <v>88</v>
      </c>
      <c r="I29" s="229" t="s">
        <v>89</v>
      </c>
      <c r="J29" s="233">
        <v>1</v>
      </c>
      <c r="K29" s="23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c r="A30" s="196"/>
      <c r="B30" s="229">
        <v>1</v>
      </c>
      <c r="C30" s="230">
        <v>1</v>
      </c>
      <c r="D30" s="231">
        <v>0.2</v>
      </c>
      <c r="E30" s="196"/>
      <c r="F30" s="196"/>
      <c r="G30" s="196"/>
      <c r="H30" s="232" t="s">
        <v>88</v>
      </c>
      <c r="I30" s="229" t="s">
        <v>89</v>
      </c>
      <c r="J30" s="233">
        <v>1</v>
      </c>
      <c r="K30" s="23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15.75" customHeight="1" x14ac:dyDescent="0.25">
      <c r="A39" s="196"/>
      <c r="B39" s="196"/>
      <c r="C39" s="196"/>
      <c r="D39" s="196"/>
      <c r="E39" s="196"/>
      <c r="F39" s="196"/>
      <c r="G39" s="196"/>
      <c r="H39" s="221"/>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8F530-6049-4BAD-96FA-9A986B3A30C3}">
  <sheetPr codeName="Feuil18">
    <tabColor rgb="FF00B0F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BYM!J10</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"&amp;SYNTH!B20&amp;" - "&amp;SYNTH!C20</f>
        <v>Lot 1 - Cloison, placo et isolation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BYM!S10*BYM!$T$5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BYM!A10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10710.69832404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inlineStr">
        <is>
          <t xml:space="preserve">Cloison, placo et isolation</t>
        </is>
      </c>
      <c r="C12" s="196"/>
      <c r="D12" s="196"/>
      <c r="E12" s="196"/>
      <c r="F12" s="196"/>
      <c r="G12" s="196"/>
      <c r="H12" s="227" t="str">
        <f>A12&amp;" - "&amp;B12</f>
        <v>1.1 - Cloison, placo et isolation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126" customHeight="1" x14ac:dyDescent="0.25">
      <c r="A13" s="196"/>
      <c r="B13" s="229">
        <v>1</v>
      </c>
      <c r="C13" s="230">
        <v>1</v>
      </c>
      <c r="D13" s="231">
        <v>0.1</v>
      </c>
      <c r="E13" s="196"/>
      <c r="F13" s="196"/>
      <c r="G13" s="196"/>
      <c r="H13" s="232" t="inlineStr">
        <is>
          <t xml:space="preserve">• Cloisons séparatrices phoniques entre chambres et couloir : ossature métallique 120/70 mm avec bande résiliente périphérique, isolant acoustique en laine de verre 70 mm, double parement de plaques de plâtre phoniques, réservation pour le passage de l'électricien, traitement des joints en deux passes, parement prêt à peindre
• Doublage isolé de l'intégralité des murs périphériques : ossature, isolant en laine de verre et parement en plaque de plâtre, joints traités
• Faux plafonds en plaque de plâtre sur ossature métallique suspendue, joints traités
• Baguettes d'angle et cornières de protection sur les arêtes</t>
        </is>
      </c>
      <c r="I13" s="229" t="inlineStr">
        <is>
          <t xml:space="preserve">Ens</t>
        </is>
      </c>
      <c r="J13" s="233">
        <v>1</v>
      </c>
      <c r="K13" s="234">
        <f>+R13*(1+$C$1+$C$2)*(1+$C$3)*W13/J13</f>
        <v>10710.69832404</v>
      </c>
      <c r="L13" s="235">
        <f>IF($B13*$C$7=0,0,K13*J13*C13)</f>
        <v>10710.69832404</v>
      </c>
      <c r="M13" s="224"/>
      <c r="N13" s="222"/>
      <c r="O13" s="23"/>
      <c r="P13" s="30">
        <f>$C$1</f>
        <v>0.22</v>
      </c>
      <c r="Q13" s="169">
        <f>$C$2</f>
        <v>0.1</v>
      </c>
      <c r="R13" s="29">
        <f>SUM(X13:Z13)</f>
        <v>5409.443598</v>
      </c>
      <c r="S13" s="10"/>
      <c r="T13" s="84">
        <v>0</v>
      </c>
      <c r="U13" s="85">
        <v>5409.443598</v>
      </c>
      <c r="V13" s="86">
        <v>0</v>
      </c>
      <c r="W13" s="175">
        <v>1</v>
      </c>
      <c r="X13" s="87">
        <f t="shared" ref="X13:Z15" si="0">+T13*$W13*$J13*$C$7</f>
        <v>0</v>
      </c>
      <c r="Y13" s="88">
        <f t="shared" si="0"/>
        <v>5409.443598</v>
      </c>
      <c r="Z13" s="89">
        <f t="shared" si="0"/>
        <v>0</v>
      </c>
      <c r="AA13" s="1"/>
      <c r="AB13" s="1"/>
      <c r="AC13" s="1"/>
      <c r="AD13" s="23"/>
      <c r="AE13" s="1"/>
      <c r="AF13" s="1"/>
      <c r="AG13" s="1"/>
      <c r="AH13" s="1"/>
      <c r="AI13" s="1"/>
      <c r="AJ13" s="1"/>
      <c r="AK13" s="1"/>
      <c r="AL13" s="1"/>
      <c r="AM13" s="1"/>
      <c r="AN13" s="1"/>
      <c r="AO13" s="1"/>
    </row>
    <row r="14" spans="1:41"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10710.69832404</v>
      </c>
      <c r="M16" s="224"/>
      <c r="N16" s="222"/>
      <c r="O16" s="23"/>
      <c r="P16" s="34"/>
      <c r="Q16" s="170"/>
      <c r="R16" s="25"/>
      <c r="S16" s="10"/>
      <c r="T16" s="159">
        <f>+SUM(T13:T15)</f>
        <v>0</v>
      </c>
      <c r="U16" s="160">
        <f>+SUM(U13:U15)</f>
        <v>5409.443598</v>
      </c>
      <c r="V16" s="161">
        <f>+SUM(V13:V15)</f>
        <v>0</v>
      </c>
      <c r="W16" s="175"/>
      <c r="X16" s="159">
        <f>+SUM(X13:X15)</f>
        <v>0</v>
      </c>
      <c r="Y16" s="160">
        <f>+SUM(Y13:Y15)</f>
        <v>5409.443598</v>
      </c>
      <c r="Z16" s="161">
        <f>+SUM(Z13:Z15)</f>
        <v>0</v>
      </c>
      <c r="AA16" s="1"/>
      <c r="AB16" s="1"/>
      <c r="AC16" s="1"/>
      <c r="AD16" s="23"/>
      <c r="AE16" s="1"/>
      <c r="AF16" s="1"/>
      <c r="AG16" s="1"/>
      <c r="AH16" s="1"/>
      <c r="AI16" s="1"/>
      <c r="AJ16" s="1"/>
      <c r="AK16" s="1"/>
      <c r="AL16" s="1"/>
      <c r="AM16" s="1"/>
      <c r="AN16" s="1"/>
      <c r="AO16" s="1"/>
    </row>
    <row r="17" spans="1:41" ht="15" customHeight="1" x14ac:dyDescent="0.25" hidden="1">
      <c r="A17" s="225" t="s">
        <v>90</v>
      </c>
      <c r="B17" s="226"/>
      <c r="C17" s="196"/>
      <c r="D17" s="196"/>
      <c r="E17" s="196"/>
      <c r="F17" s="196"/>
      <c r="G17" s="196"/>
      <c r="H17" s="227" t="str">
        <f>A17&amp;" - "&amp;B17</f>
        <v>1.2 -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hidden="1">
      <c r="A22" s="225" t="s">
        <v>91</v>
      </c>
      <c r="B22" s="226"/>
      <c r="C22" s="196"/>
      <c r="D22" s="196"/>
      <c r="E22" s="196"/>
      <c r="F22" s="196"/>
      <c r="G22" s="196"/>
      <c r="H22" s="227" t="str">
        <f>A22&amp;" - "&amp;B22</f>
        <v>1.3 -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hidden="1">
      <c r="A23" s="196"/>
      <c r="B23" s="229">
        <v>0</v>
      </c>
      <c r="C23" s="230">
        <v>1</v>
      </c>
      <c r="D23" s="231">
        <v>0.2</v>
      </c>
      <c r="E23" s="196"/>
      <c r="F23" s="196"/>
      <c r="G23" s="196"/>
      <c r="H23" s="232"/>
      <c r="I23" s="229" t="s">
        <v>89</v>
      </c>
      <c r="J23" s="233">
        <v>1</v>
      </c>
      <c r="K23" s="23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hidden="1">
      <c r="A24" s="196"/>
      <c r="B24" s="229">
        <v>0</v>
      </c>
      <c r="C24" s="230">
        <v>1</v>
      </c>
      <c r="D24" s="231">
        <v>0.2</v>
      </c>
      <c r="E24" s="196"/>
      <c r="F24" s="196"/>
      <c r="G24" s="196"/>
      <c r="H24" s="232"/>
      <c r="I24" s="229" t="s">
        <v>89</v>
      </c>
      <c r="J24" s="233">
        <v>1</v>
      </c>
      <c r="K24" s="23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hidden="1">
      <c r="A25" s="196"/>
      <c r="B25" s="229">
        <v>0</v>
      </c>
      <c r="C25" s="230">
        <v>1</v>
      </c>
      <c r="D25" s="231">
        <v>0.2</v>
      </c>
      <c r="E25" s="196"/>
      <c r="F25" s="196"/>
      <c r="G25" s="196"/>
      <c r="H25" s="232"/>
      <c r="I25" s="229" t="s">
        <v>89</v>
      </c>
      <c r="J25" s="233">
        <v>1</v>
      </c>
      <c r="K25" s="23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hidden="1">
      <c r="A27" s="225" t="s">
        <v>92</v>
      </c>
      <c r="B27" s="226"/>
      <c r="C27" s="196"/>
      <c r="D27" s="196"/>
      <c r="E27" s="196"/>
      <c r="F27" s="196"/>
      <c r="G27" s="196"/>
      <c r="H27" s="227" t="str">
        <f>A27&amp;" - "&amp;B27</f>
        <v>1.4 - </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hidden="1">
      <c r="A28" s="196"/>
      <c r="B28" s="229">
        <v>0</v>
      </c>
      <c r="C28" s="230">
        <v>1</v>
      </c>
      <c r="D28" s="231">
        <v>0.2</v>
      </c>
      <c r="E28" s="196"/>
      <c r="F28" s="196"/>
      <c r="G28" s="196"/>
      <c r="H28" s="232"/>
      <c r="I28" s="229" t="s">
        <v>89</v>
      </c>
      <c r="J28" s="233">
        <v>1</v>
      </c>
      <c r="K28" s="23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hidden="1">
      <c r="A29" s="196"/>
      <c r="B29" s="229">
        <v>0</v>
      </c>
      <c r="C29" s="230">
        <v>1</v>
      </c>
      <c r="D29" s="231">
        <v>0.2</v>
      </c>
      <c r="E29" s="196"/>
      <c r="F29" s="196"/>
      <c r="G29" s="196"/>
      <c r="H29" s="232"/>
      <c r="I29" s="229" t="s">
        <v>89</v>
      </c>
      <c r="J29" s="233">
        <v>1</v>
      </c>
      <c r="K29" s="23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hidden="1">
      <c r="A30" s="196"/>
      <c r="B30" s="229">
        <v>0</v>
      </c>
      <c r="C30" s="230">
        <v>1</v>
      </c>
      <c r="D30" s="231">
        <v>0.2</v>
      </c>
      <c r="E30" s="196"/>
      <c r="F30" s="196"/>
      <c r="G30" s="196"/>
      <c r="H30" s="232"/>
      <c r="I30" s="229" t="s">
        <v>89</v>
      </c>
      <c r="J30" s="233">
        <v>1</v>
      </c>
      <c r="K30" s="23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10710.69832404</v>
      </c>
      <c r="M33" s="224"/>
      <c r="N33" s="222"/>
      <c r="O33" s="23"/>
      <c r="P33" s="6"/>
      <c r="Q33" s="1"/>
      <c r="R33" s="173"/>
      <c r="S33" s="10"/>
      <c r="T33" s="167">
        <f>+T31+T26+T21+T16</f>
        <v>0</v>
      </c>
      <c r="U33" s="168">
        <f>+U31+U26+U21+U16</f>
        <v>5409.443598</v>
      </c>
      <c r="V33" s="37">
        <f>+V31+V26+V21+V16</f>
        <v>0</v>
      </c>
      <c r="W33" s="176"/>
      <c r="X33" s="167">
        <f>+X31+X26+X21+X16</f>
        <v>0</v>
      </c>
      <c r="Y33" s="168">
        <f>+Y31+Y26+Y21+Y16</f>
        <v>5409.443598</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1071.069832404</v>
      </c>
      <c r="M34" s="224"/>
      <c r="N34" s="222"/>
      <c r="O34" s="23"/>
      <c r="P34" s="6"/>
      <c r="Q34" s="1"/>
      <c r="R34" s="173"/>
      <c r="S34" s="10"/>
      <c r="T34" s="38">
        <f t="array" ref="T34">SUMPRODUCT(($D$13:$D$30=0.1)*T13:T30*$D$13:$D$30)</f>
        <v>0</v>
      </c>
      <c r="U34" s="39">
        <f t="array" ref="U34">SUMPRODUCT(($D$13:$D$30=0.1)*U13:U30*$D$13:$D$30)</f>
        <v>540.9443598</v>
      </c>
      <c r="V34" s="40">
        <f t="array" ref="V34">SUMPRODUCT(($D$13:$D$30=0.1)*V13:V30*$D$13:$D$30)</f>
        <v>0</v>
      </c>
      <c r="W34" s="176"/>
      <c r="X34" s="38">
        <f t="array" ref="X34">SUMPRODUCT(($D$13:$D$30=0.1)*X13:X30*$D$13:$D$30)</f>
        <v>0</v>
      </c>
      <c r="Y34" s="39">
        <f t="array" ref="Y34">SUMPRODUCT(($D$13:$D$30=0.1)*Y13:Y30*$D$13:$D$30)</f>
        <v>540.9443598</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11781.768156444</v>
      </c>
      <c r="M36" s="224"/>
      <c r="N36" s="222"/>
      <c r="O36" s="23"/>
      <c r="P36" s="8"/>
      <c r="Q36" s="22"/>
      <c r="R36" s="174"/>
      <c r="S36" s="10"/>
      <c r="T36" s="42">
        <f>T33+T34+T35</f>
        <v>0</v>
      </c>
      <c r="U36" s="43">
        <f>U33+U34+U35</f>
        <v>5950.3879578</v>
      </c>
      <c r="V36" s="41">
        <f>V33+V34+V35</f>
        <v>0</v>
      </c>
      <c r="W36" s="176"/>
      <c r="X36" s="42">
        <f>X33+X34+X35</f>
        <v>0</v>
      </c>
      <c r="Y36" s="43">
        <f>Y33+Y34+Y35</f>
        <v>5950.3879578</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F4D5-1ACD-442E-A947-6C9DE70A707C}">
  <sheetPr codeName="Feuil5">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BYM!J12</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"&amp;SYNTH!B22&amp;" - "&amp;SYNTH!C22</f>
        <v>Lot 3 - Plomberie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3570.2604234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3.1</v>
      </c>
      <c r="B12" s="226" t="inlineStr">
        <is>
          <t xml:space="preserve">Plomberie</t>
        </is>
      </c>
      <c r="C12" s="196"/>
      <c r="D12" s="196"/>
      <c r="E12" s="196"/>
      <c r="F12" s="196"/>
      <c r="G12" s="196"/>
      <c r="H12" s="227" t="str">
        <f>A12&amp;" - "&amp;B12</f>
        <v>3.1 - Plomberie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41" customHeight="1" x14ac:dyDescent="0.25">
      <c r="A13" s="196"/>
      <c r="B13" s="229">
        <v>1</v>
      </c>
      <c r="C13" s="230">
        <v>1</v>
      </c>
      <c r="D13" s="231">
        <v>0.1</v>
      </c>
      <c r="E13" s="196"/>
      <c r="F13" s="196"/>
      <c r="G13" s="196"/>
      <c r="H13" s="232" t="inlineStr">
        <is>
          <t xml:space="preserve">• Dépose intégrale des appareils sanitaires, de la robinetterie et des canalisations existantes, condamnation des réseaux
• Création des arrivées d'eau froide du lave linge, du lavabo, de la douche et du ballon
• Fourniture, pose et raccordement du ballon d'eau chaude électrique avec groupe de sécurité et évacuation
• Création des arrivées d'eau chaude du lavabo et de la douche
• Création des évacuations avec siphons et raccordement de l'ensemble au réseau existant
• Fourniture et pose du lavabo et de sa robinetterie, du WC, et du receveur de douche avec bonde et robinetterie</t>
        </is>
      </c>
      <c r="I13" s="229" t="inlineStr">
        <is>
          <t xml:space="preserve">Ens</t>
        </is>
      </c>
      <c r="J13" s="233">
        <v>1</v>
      </c>
      <c r="K13" s="234">
        <f>+R13*(1+$C$1+$C$2)*(1+$C$3)*W13/J13</f>
        <v>3570.2604234</v>
      </c>
      <c r="L13" s="235">
        <f>IF($B13*$C$7=0,0,K13*J13*C13)</f>
        <v>3570.2604234</v>
      </c>
      <c r="M13" s="224"/>
      <c r="N13" s="222"/>
      <c r="O13" s="23"/>
      <c r="P13" s="30">
        <f>$C$1</f>
        <v>0.22</v>
      </c>
      <c r="Q13" s="169">
        <f>$C$2</f>
        <v>0.1</v>
      </c>
      <c r="R13" s="29">
        <f>SUM(X13:Z13)</f>
        <v>1803.16183</v>
      </c>
      <c r="S13" s="10"/>
      <c r="T13" s="84">
        <v>0</v>
      </c>
      <c r="U13" s="85">
        <v>1803.16183</v>
      </c>
      <c r="V13" s="86">
        <v>0</v>
      </c>
      <c r="W13" s="175">
        <v>1</v>
      </c>
      <c r="X13" s="87">
        <f t="shared" ref="X13:Z15" si="0">+T13*$W13*$J13*$C$7</f>
        <v>0</v>
      </c>
      <c r="Y13" s="88">
        <f t="shared" si="0"/>
        <v>1803.16183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3570.2604234</v>
      </c>
      <c r="M16" s="224"/>
      <c r="N16" s="222"/>
      <c r="O16" s="23"/>
      <c r="P16" s="34"/>
      <c r="Q16" s="170"/>
      <c r="R16" s="25"/>
      <c r="S16" s="10"/>
      <c r="T16" s="159">
        <f>+SUM(T13:T15)</f>
        <v>0</v>
      </c>
      <c r="U16" s="160">
        <f>+SUM(U13:U15)</f>
        <v>1803.16183</v>
      </c>
      <c r="V16" s="161">
        <f>+SUM(V13:V15)</f>
        <v>0</v>
      </c>
      <c r="W16" s="175"/>
      <c r="X16" s="159">
        <f>+SUM(X13:X15)</f>
        <v>0</v>
      </c>
      <c r="Y16" s="160">
        <f>+SUM(Y13:Y15)</f>
        <v>1803.16183</v>
      </c>
      <c r="Z16" s="161">
        <f>+SUM(Z13:Z15)</f>
        <v>0</v>
      </c>
      <c r="AA16" s="1"/>
      <c r="AB16" s="1"/>
      <c r="AC16" s="23"/>
      <c r="AD16" s="1"/>
      <c r="AE16" s="1"/>
      <c r="AF16" s="1"/>
      <c r="AG16" s="1"/>
      <c r="AH16" s="1"/>
      <c r="AI16" s="1"/>
      <c r="AJ16" s="1"/>
      <c r="AK16" s="1"/>
      <c r="AL16" s="1"/>
      <c r="AM16" s="1"/>
      <c r="AN16" s="1"/>
    </row>
    <row r="17" spans="1:40" ht="15" customHeight="1" x14ac:dyDescent="0.25" hidden="1">
      <c r="A17" s="225">
        <v>3.2</v>
      </c>
      <c r="B17" s="226"/>
      <c r="C17" s="196"/>
      <c r="D17" s="196"/>
      <c r="E17" s="196"/>
      <c r="F17" s="196"/>
      <c r="G17" s="196"/>
      <c r="H17" s="227" t="str">
        <f>A17&amp;" - "&amp;B17</f>
        <v>3.2 -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3.3</v>
      </c>
      <c r="B22" s="226"/>
      <c r="C22" s="196"/>
      <c r="D22" s="196"/>
      <c r="E22" s="196"/>
      <c r="F22" s="196"/>
      <c r="G22" s="196"/>
      <c r="H22" s="227" t="str">
        <f>A22&amp;" - "&amp;B22</f>
        <v>3.3 -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3.4</v>
      </c>
      <c r="B27" s="226"/>
      <c r="C27" s="196"/>
      <c r="D27" s="196"/>
      <c r="E27" s="196"/>
      <c r="F27" s="196"/>
      <c r="G27" s="196"/>
      <c r="H27" s="227" t="str">
        <f>A27&amp;" - "&amp;B27</f>
        <v>3.4 -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3570.2604234</v>
      </c>
      <c r="M33" s="224"/>
      <c r="N33" s="222"/>
      <c r="O33" s="23"/>
      <c r="P33" s="6"/>
      <c r="Q33" s="1"/>
      <c r="R33" s="173"/>
      <c r="S33" s="10"/>
      <c r="T33" s="167">
        <f>+T31+T26+T21+T16</f>
        <v>0</v>
      </c>
      <c r="U33" s="168">
        <f>+U31+U26+U21+U16</f>
        <v>1803.16183</v>
      </c>
      <c r="V33" s="37">
        <f>+V31+V26+V21+V16</f>
        <v>0</v>
      </c>
      <c r="W33" s="176"/>
      <c r="X33" s="167">
        <f>+X31+X26+X21+X16</f>
        <v>0</v>
      </c>
      <c r="Y33" s="168">
        <f>+Y31+Y26+Y21+Y16</f>
        <v>1803.16183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357.02604234</v>
      </c>
      <c r="M34" s="224"/>
      <c r="N34" s="222"/>
      <c r="O34" s="23"/>
      <c r="P34" s="6"/>
      <c r="Q34" s="1"/>
      <c r="R34" s="173"/>
      <c r="S34" s="10"/>
      <c r="T34" s="38">
        <f t="array" ref="T34">SUMPRODUCT(($D$13:$D$30=0.1)*T13:T30*$D$13:$D$30)</f>
        <v>0</v>
      </c>
      <c r="U34" s="39">
        <f t="array" ref="U34">SUMPRODUCT(($D$13:$D$30=0.1)*U13:U30*$D$13:$D$30)</f>
        <v>180.316183</v>
      </c>
      <c r="V34" s="40">
        <f t="array" ref="V34">SUMPRODUCT(($D$13:$D$30=0.1)*V13:V30*$D$13:$D$30)</f>
        <v>0</v>
      </c>
      <c r="W34" s="176"/>
      <c r="X34" s="38">
        <f t="array" ref="X34">SUMPRODUCT(($D$13:$D$30=0.1)*X13:X30*$D$13:$D$30)</f>
        <v>0</v>
      </c>
      <c r="Y34" s="39">
        <f t="array" ref="Y34">SUMPRODUCT(($D$13:$D$30=0.1)*Y13:Y30*$D$13:$D$30)</f>
        <v>180.316183</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3927.28646574</v>
      </c>
      <c r="M36" s="224"/>
      <c r="N36" s="222"/>
      <c r="O36" s="23"/>
      <c r="P36" s="8"/>
      <c r="Q36" s="22"/>
      <c r="R36" s="174"/>
      <c r="S36" s="10"/>
      <c r="T36" s="42">
        <f>T33+T34+T35</f>
        <v>0</v>
      </c>
      <c r="U36" s="43">
        <f>U33+U34+U35</f>
        <v>1983.478013</v>
      </c>
      <c r="V36" s="41">
        <f>V33+V34+V35</f>
        <v>0</v>
      </c>
      <c r="W36" s="176"/>
      <c r="X36" s="42">
        <f>X33+X34+X35</f>
        <v>0</v>
      </c>
      <c r="Y36" s="43">
        <f>Y33+Y34+Y35</f>
        <v>1983.478013</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112FF-0A00-428F-9E70-61EF741246C2}">
  <sheetPr codeName="Feuil6">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BYM!J13</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"&amp;SYNTH!B23&amp;" - "&amp;SYNTH!C23</f>
        <v>Lot 4 - VMC</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BYM!S13*BYM!$T$5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BYM!A13</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4462.78470462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4.0999999999999996</v>
      </c>
      <c r="B12" s="226" t="inlineStr">
        <is>
          <t xml:space="preserve">VMC</t>
        </is>
      </c>
      <c r="C12" s="196"/>
      <c r="D12" s="196"/>
      <c r="E12" s="196"/>
      <c r="F12" s="196"/>
      <c r="G12" s="196"/>
      <c r="H12" s="227" t="str">
        <f>A12&amp;" - "&amp;B12</f>
        <v>4.1 - VMC</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36" customHeight="1" x14ac:dyDescent="0.25">
      <c r="A13" s="196"/>
      <c r="B13" s="229">
        <v>1</v>
      </c>
      <c r="C13" s="230">
        <v>1</v>
      </c>
      <c r="D13" s="231">
        <v>0.1</v>
      </c>
      <c r="E13" s="196"/>
      <c r="F13" s="196"/>
      <c r="G13" s="196"/>
      <c r="H13" s="232" t="inlineStr">
        <is>
          <t xml:space="preserve">• Fourniture, pose et raccordement d'une VMC d'extraction pour la douche, bouche d'extraction et gaine d'évacuation</t>
        </is>
      </c>
      <c r="I13" s="229" t="inlineStr">
        <is>
          <t xml:space="preserve">Ens</t>
        </is>
      </c>
      <c r="J13" s="233">
        <v>1</v>
      </c>
      <c r="K13" s="234">
        <f>+R13*(1+$C$1+$C$2)*(1+$C$3)*W13/J13</f>
        <v>4462.78470462</v>
      </c>
      <c r="L13" s="235">
        <f>IF($B13*$C$7=0,0,K13*J13*C13)</f>
        <v>4462.78470462</v>
      </c>
      <c r="M13" s="224"/>
      <c r="N13" s="222"/>
      <c r="O13" s="23"/>
      <c r="P13" s="30">
        <f>$C$1</f>
        <v>0.22</v>
      </c>
      <c r="Q13" s="169">
        <f>$C$2</f>
        <v>0.1</v>
      </c>
      <c r="R13" s="29">
        <f>SUM(X13:Z13)</f>
        <v>2253.931669</v>
      </c>
      <c r="S13" s="10"/>
      <c r="T13" s="84">
        <v>0</v>
      </c>
      <c r="U13" s="85">
        <v>2253.931669</v>
      </c>
      <c r="V13" s="86">
        <v>0</v>
      </c>
      <c r="W13" s="175">
        <v>1</v>
      </c>
      <c r="X13" s="87">
        <f t="shared" ref="X13:Z15" si="0">+T13*$W13*$J13*$C$7</f>
        <v>0</v>
      </c>
      <c r="Y13" s="88">
        <f t="shared" si="0"/>
        <v>2253.931669</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4462.78470462</v>
      </c>
      <c r="M16" s="224"/>
      <c r="N16" s="222"/>
      <c r="O16" s="23"/>
      <c r="P16" s="34"/>
      <c r="Q16" s="170"/>
      <c r="R16" s="25"/>
      <c r="S16" s="10"/>
      <c r="T16" s="159">
        <f>+SUM(T13:T15)</f>
        <v>0</v>
      </c>
      <c r="U16" s="160">
        <f>+SUM(U13:U15)</f>
        <v>2253.931669</v>
      </c>
      <c r="V16" s="161">
        <f>+SUM(V13:V15)</f>
        <v>0</v>
      </c>
      <c r="W16" s="175"/>
      <c r="X16" s="159">
        <f>+SUM(X13:X15)</f>
        <v>0</v>
      </c>
      <c r="Y16" s="160">
        <f>+SUM(Y13:Y15)</f>
        <v>2253.931669</v>
      </c>
      <c r="Z16" s="161">
        <f>+SUM(Z13:Z15)</f>
        <v>0</v>
      </c>
      <c r="AA16" s="1"/>
      <c r="AB16" s="1"/>
      <c r="AC16" s="23"/>
      <c r="AD16" s="1"/>
      <c r="AE16" s="1"/>
      <c r="AF16" s="1"/>
      <c r="AG16" s="1"/>
      <c r="AH16" s="1"/>
      <c r="AI16" s="1"/>
      <c r="AJ16" s="1"/>
      <c r="AK16" s="1"/>
      <c r="AL16" s="1"/>
      <c r="AM16" s="1"/>
      <c r="AN16" s="1"/>
    </row>
    <row r="17" spans="1:40" ht="15" customHeight="1" x14ac:dyDescent="0.25" hidden="1">
      <c r="A17" s="225">
        <v>4.2</v>
      </c>
      <c r="B17" s="226"/>
      <c r="C17" s="196"/>
      <c r="D17" s="196"/>
      <c r="E17" s="196"/>
      <c r="F17" s="196"/>
      <c r="G17" s="196"/>
      <c r="H17" s="227" t="str">
        <f>A17&amp;" - "&amp;B17</f>
        <v>4.2 -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4.3</v>
      </c>
      <c r="B22" s="226"/>
      <c r="C22" s="196"/>
      <c r="D22" s="196"/>
      <c r="E22" s="196"/>
      <c r="F22" s="196"/>
      <c r="G22" s="196"/>
      <c r="H22" s="227" t="str">
        <f>A22&amp;" - "&amp;B22</f>
        <v>4.3 -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4.4000000000000004</v>
      </c>
      <c r="B27" s="226"/>
      <c r="C27" s="196"/>
      <c r="D27" s="196"/>
      <c r="E27" s="196"/>
      <c r="F27" s="196"/>
      <c r="G27" s="196"/>
      <c r="H27" s="227" t="str">
        <f>A27&amp;" - "&amp;B27</f>
        <v>4.4 -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4462.78470462</v>
      </c>
      <c r="M33" s="224"/>
      <c r="N33" s="222"/>
      <c r="O33" s="23"/>
      <c r="P33" s="6"/>
      <c r="Q33" s="1"/>
      <c r="R33" s="173"/>
      <c r="S33" s="10"/>
      <c r="T33" s="167">
        <f>+T31+T26+T21+T16</f>
        <v>0</v>
      </c>
      <c r="U33" s="168">
        <f>+U31+U26+U21+U16</f>
        <v>2253.931669</v>
      </c>
      <c r="V33" s="37">
        <f>+V31+V26+V21+V16</f>
        <v>0</v>
      </c>
      <c r="W33" s="176"/>
      <c r="X33" s="167">
        <f>+X31+X26+X21+X16</f>
        <v>0</v>
      </c>
      <c r="Y33" s="168">
        <f>+Y31+Y26+Y21+Y16</f>
        <v>2253.931669</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446.278470462</v>
      </c>
      <c r="M34" s="224"/>
      <c r="N34" s="222"/>
      <c r="O34" s="23"/>
      <c r="P34" s="6"/>
      <c r="Q34" s="1"/>
      <c r="R34" s="173"/>
      <c r="S34" s="10"/>
      <c r="T34" s="38">
        <f t="array" ref="T34">SUMPRODUCT(($D$13:$D$30=0.1)*T13:T30*$D$13:$D$30)</f>
        <v>0</v>
      </c>
      <c r="U34" s="39">
        <f t="array" ref="U34">SUMPRODUCT(($D$13:$D$30=0.1)*U13:U30*$D$13:$D$30)</f>
        <v>225.3931669</v>
      </c>
      <c r="V34" s="40">
        <f t="array" ref="V34">SUMPRODUCT(($D$13:$D$30=0.1)*V13:V30*$D$13:$D$30)</f>
        <v>0</v>
      </c>
      <c r="W34" s="176"/>
      <c r="X34" s="38">
        <f t="array" ref="X34">SUMPRODUCT(($D$13:$D$30=0.1)*X13:X30*$D$13:$D$30)</f>
        <v>0</v>
      </c>
      <c r="Y34" s="39">
        <f t="array" ref="Y34">SUMPRODUCT(($D$13:$D$30=0.1)*Y13:Y30*$D$13:$D$30)</f>
        <v>225.3931669</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4909.063175082</v>
      </c>
      <c r="M36" s="224"/>
      <c r="N36" s="222"/>
      <c r="O36" s="23"/>
      <c r="P36" s="8"/>
      <c r="Q36" s="22"/>
      <c r="R36" s="174"/>
      <c r="S36" s="10"/>
      <c r="T36" s="42">
        <f>T33+T34+T35</f>
        <v>0</v>
      </c>
      <c r="U36" s="43">
        <f>U33+U34+U35</f>
        <v>2479.3248359</v>
      </c>
      <c r="V36" s="41">
        <f>V33+V34+V35</f>
        <v>0</v>
      </c>
      <c r="W36" s="176"/>
      <c r="X36" s="42">
        <f>X33+X34+X35</f>
        <v>0</v>
      </c>
      <c r="Y36" s="43">
        <f>Y33+Y34+Y35</f>
        <v>2479.3248359</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9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
Option : • Radiateurs électriques des caves 1, 2 et 4</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5"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4222-1813-41BE-89CA-F3840BE3ADAC}">
  <sheetPr codeName="Feuil7">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BYM!J14</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"&amp;SYNTH!B24&amp;" - "&amp;SYNTH!C24</f>
        <v>Lot 5 - Sol, parquet et carrelage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BYM!S14*BYM!$T$5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BYM!A14</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6247.9550925</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5.0999999999999996</v>
      </c>
      <c r="B12" s="226" t="inlineStr">
        <is>
          <t xml:space="preserve">Sol, parquet et carrelage</t>
        </is>
      </c>
      <c r="C12" s="196"/>
      <c r="D12" s="196"/>
      <c r="E12" s="196"/>
      <c r="F12" s="196"/>
      <c r="G12" s="196"/>
      <c r="H12" s="227" t="str">
        <f>A12&amp;" - "&amp;B12</f>
        <v>5.1 - Sol, parquet et carrelage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Préparation, ragréage et mise à niveau des supports avant pose
• Fourniture et pose d'une sous couche puis d'un parquet stratifié dans les trois chambres et le salon séjour
• Fourniture et pose de carrelage 40 par 40 dans la douche et les WC
• Plinthes assorties aux revêtements</t>
        </is>
      </c>
      <c r="I13" s="229" t="inlineStr">
        <is>
          <t xml:space="preserve">Ens</t>
        </is>
      </c>
      <c r="J13" s="233">
        <v>1</v>
      </c>
      <c r="K13" s="234">
        <f>+R13*(1+$C$1+$C$2)*(1+$C$3)*W13/J13</f>
        <v>6247.9550925</v>
      </c>
      <c r="L13" s="235">
        <f>IF($B13*$C$7=0,0,K13*J13*C13)</f>
        <v>6247.9550925</v>
      </c>
      <c r="M13" s="224"/>
      <c r="N13" s="222"/>
      <c r="O13" s="23"/>
      <c r="P13" s="30">
        <f>$C$1</f>
        <v>0.22</v>
      </c>
      <c r="Q13" s="169">
        <f>$C$2</f>
        <v>0.1</v>
      </c>
      <c r="R13" s="29">
        <f>SUM(X13:Z13)</f>
        <v>3155.532875</v>
      </c>
      <c r="S13" s="10"/>
      <c r="T13" s="84">
        <v>0</v>
      </c>
      <c r="U13" s="85">
        <v>3155.532875</v>
      </c>
      <c r="V13" s="86">
        <v>0</v>
      </c>
      <c r="W13" s="175">
        <v>1</v>
      </c>
      <c r="X13" s="87">
        <f t="shared" ref="X13:Z15" si="0">+T13*$W13*$J13*$C$7</f>
        <v>0</v>
      </c>
      <c r="Y13" s="88">
        <f t="shared" si="0"/>
        <v>3155.532875</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6247.9550925</v>
      </c>
      <c r="M16" s="224"/>
      <c r="N16" s="222"/>
      <c r="O16" s="23"/>
      <c r="P16" s="34"/>
      <c r="Q16" s="170"/>
      <c r="R16" s="25"/>
      <c r="S16" s="10"/>
      <c r="T16" s="159">
        <f>+SUM(T13:T15)</f>
        <v>0</v>
      </c>
      <c r="U16" s="160">
        <f>+SUM(U13:U15)</f>
        <v>3155.532875</v>
      </c>
      <c r="V16" s="161">
        <f>+SUM(V13:V15)</f>
        <v>0</v>
      </c>
      <c r="W16" s="175"/>
      <c r="X16" s="159">
        <f>+SUM(X13:X15)</f>
        <v>0</v>
      </c>
      <c r="Y16" s="160">
        <f>+SUM(Y13:Y15)</f>
        <v>3155.532875</v>
      </c>
      <c r="Z16" s="161">
        <f>+SUM(Z13:Z15)</f>
        <v>0</v>
      </c>
      <c r="AA16" s="1"/>
      <c r="AB16" s="1"/>
      <c r="AC16" s="23"/>
      <c r="AD16" s="1"/>
      <c r="AE16" s="1"/>
      <c r="AF16" s="1"/>
      <c r="AG16" s="1"/>
      <c r="AH16" s="1"/>
      <c r="AI16" s="1"/>
      <c r="AJ16" s="1"/>
      <c r="AK16" s="1"/>
      <c r="AL16" s="1"/>
      <c r="AM16" s="1"/>
      <c r="AN16" s="1"/>
    </row>
    <row r="17" spans="1:40" ht="15" customHeight="1" x14ac:dyDescent="0.25" hidden="1">
      <c r="A17" s="225">
        <v>5.2</v>
      </c>
      <c r="B17" s="226"/>
      <c r="C17" s="196"/>
      <c r="D17" s="196"/>
      <c r="E17" s="196"/>
      <c r="F17" s="196"/>
      <c r="G17" s="196"/>
      <c r="H17" s="227" t="str">
        <f>A17&amp;" - "&amp;B17</f>
        <v>5.2 -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5.3</v>
      </c>
      <c r="B22" s="226"/>
      <c r="C22" s="196"/>
      <c r="D22" s="196"/>
      <c r="E22" s="196"/>
      <c r="F22" s="196"/>
      <c r="G22" s="196"/>
      <c r="H22" s="227" t="str">
        <f>A22&amp;" - "&amp;B22</f>
        <v>5.3 -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5.4</v>
      </c>
      <c r="B27" s="226"/>
      <c r="C27" s="196"/>
      <c r="D27" s="196"/>
      <c r="E27" s="196"/>
      <c r="F27" s="196"/>
      <c r="G27" s="196"/>
      <c r="H27" s="227" t="str">
        <f>A27&amp;" - "&amp;B27</f>
        <v>5.4 -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6247.9550925</v>
      </c>
      <c r="M33" s="224"/>
      <c r="N33" s="222"/>
      <c r="O33" s="23"/>
      <c r="P33" s="6"/>
      <c r="Q33" s="1"/>
      <c r="R33" s="173"/>
      <c r="S33" s="10"/>
      <c r="T33" s="167">
        <f>+T31+T26+T21+T16</f>
        <v>0</v>
      </c>
      <c r="U33" s="168">
        <f>+U31+U26+U21+U16</f>
        <v>3155.532875</v>
      </c>
      <c r="V33" s="37">
        <f>+V31+V26+V21+V16</f>
        <v>0</v>
      </c>
      <c r="W33" s="176"/>
      <c r="X33" s="167">
        <f>+X31+X26+X21+X16</f>
        <v>0</v>
      </c>
      <c r="Y33" s="168">
        <f>+Y31+Y26+Y21+Y16</f>
        <v>3155.532875</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624.79550925</v>
      </c>
      <c r="M34" s="224"/>
      <c r="N34" s="222"/>
      <c r="O34" s="23"/>
      <c r="P34" s="6"/>
      <c r="Q34" s="1"/>
      <c r="R34" s="173"/>
      <c r="S34" s="10"/>
      <c r="T34" s="38">
        <f t="array" ref="T34">SUMPRODUCT(($D$13:$D$30=0.1)*T13:T30*$D$13:$D$30)</f>
        <v>0</v>
      </c>
      <c r="U34" s="39">
        <f t="array" ref="U34">SUMPRODUCT(($D$13:$D$30=0.1)*U13:U30*$D$13:$D$30)</f>
        <v>315.5532875</v>
      </c>
      <c r="V34" s="40">
        <f t="array" ref="V34">SUMPRODUCT(($D$13:$D$30=0.1)*V13:V30*$D$13:$D$30)</f>
        <v>0</v>
      </c>
      <c r="W34" s="176"/>
      <c r="X34" s="38">
        <f t="array" ref="X34">SUMPRODUCT(($D$13:$D$30=0.1)*X13:X30*$D$13:$D$30)</f>
        <v>0</v>
      </c>
      <c r="Y34" s="39">
        <f t="array" ref="Y34">SUMPRODUCT(($D$13:$D$30=0.1)*Y13:Y30*$D$13:$D$30)</f>
        <v>315.5532875</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6872.75060175</v>
      </c>
      <c r="M36" s="224"/>
      <c r="N36" s="222"/>
      <c r="O36" s="23"/>
      <c r="P36" s="8"/>
      <c r="Q36" s="22"/>
      <c r="R36" s="174"/>
      <c r="S36" s="10"/>
      <c r="T36" s="42">
        <f>T33+T34+T35</f>
        <v>0</v>
      </c>
      <c r="U36" s="43">
        <f>U33+U34+U35</f>
        <v>3471.0861625</v>
      </c>
      <c r="V36" s="41">
        <f>V33+V34+V35</f>
        <v>0</v>
      </c>
      <c r="W36" s="176"/>
      <c r="X36" s="42">
        <f>X33+X34+X35</f>
        <v>0</v>
      </c>
      <c r="Y36" s="43">
        <f>Y33+Y34+Y35</f>
        <v>3471.0861625</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6"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2A2A-0B1E-4F00-8526-684CF32B1AE0}">
  <sheetPr codeName="Feuil8">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BYM!J15</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"&amp;SYNTH!B25&amp;" - "&amp;SYNTH!C25</f>
        <v>Lot 6 - Salle de bain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BYM!S15*BYM!$T$5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BYM!A15</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3570.2604234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6.1</v>
      </c>
      <c r="B12" s="226" t="inlineStr">
        <is>
          <t xml:space="preserve">Salle de bain</t>
        </is>
      </c>
      <c r="C12" s="196"/>
      <c r="D12" s="196"/>
      <c r="E12" s="196"/>
      <c r="F12" s="196"/>
      <c r="G12" s="196"/>
      <c r="H12" s="227" t="str">
        <f>A12&amp;" - "&amp;B12</f>
        <v>6.1 - Salle de bain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Fourniture du bac à douche et pose de la paroi de douche
• 2 Laves mains avec robinets
• Meuble sous vasque avec vasque et mitigeur
• Colonne de rangement
• Miroir avec éclairage intégré</t>
        </is>
      </c>
      <c r="I13" s="229" t="inlineStr">
        <is>
          <t xml:space="preserve">Ens</t>
        </is>
      </c>
      <c r="J13" s="233">
        <v>1</v>
      </c>
      <c r="K13" s="234">
        <f>+R13*(1+$C$1+$C$2)*(1+$C$3)*W13/J13</f>
        <v>3570.2604234</v>
      </c>
      <c r="L13" s="235">
        <f>IF($B13*$C$7=0,0,K13*J13*C13)</f>
        <v>3570.2604234</v>
      </c>
      <c r="M13" s="224"/>
      <c r="N13" s="222"/>
      <c r="O13" s="23"/>
      <c r="P13" s="30">
        <f>$C$1</f>
        <v>0.22</v>
      </c>
      <c r="Q13" s="169">
        <f>$C$2</f>
        <v>0.1</v>
      </c>
      <c r="R13" s="29">
        <f>SUM(X13:Z13)</f>
        <v>1803.16183</v>
      </c>
      <c r="S13" s="10"/>
      <c r="T13" s="84">
        <v>0</v>
      </c>
      <c r="U13" s="85">
        <v>1803.16183</v>
      </c>
      <c r="V13" s="86">
        <v>0</v>
      </c>
      <c r="W13" s="175">
        <v>1</v>
      </c>
      <c r="X13" s="87">
        <f t="shared" ref="X13:Z15" si="0">+T13*$W13*$J13*$C$7</f>
        <v>0</v>
      </c>
      <c r="Y13" s="88">
        <f t="shared" si="0"/>
        <v>1803.16183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3570.2604234</v>
      </c>
      <c r="M16" s="224"/>
      <c r="N16" s="222"/>
      <c r="O16" s="23"/>
      <c r="P16" s="34"/>
      <c r="Q16" s="170"/>
      <c r="R16" s="25"/>
      <c r="S16" s="10"/>
      <c r="T16" s="159">
        <f>+SUM(T13:T15)</f>
        <v>0</v>
      </c>
      <c r="U16" s="160">
        <f>+SUM(U13:U15)</f>
        <v>1803.16183</v>
      </c>
      <c r="V16" s="161">
        <f>+SUM(V13:V15)</f>
        <v>0</v>
      </c>
      <c r="W16" s="175"/>
      <c r="X16" s="159">
        <f>+SUM(X13:X15)</f>
        <v>0</v>
      </c>
      <c r="Y16" s="160">
        <f>+SUM(Y13:Y15)</f>
        <v>1803.16183</v>
      </c>
      <c r="Z16" s="161">
        <f>+SUM(Z13:Z15)</f>
        <v>0</v>
      </c>
      <c r="AA16" s="1"/>
      <c r="AB16" s="1"/>
      <c r="AC16" s="23"/>
      <c r="AD16" s="1"/>
      <c r="AE16" s="1"/>
      <c r="AF16" s="1"/>
      <c r="AG16" s="1"/>
      <c r="AH16" s="1"/>
      <c r="AI16" s="1"/>
      <c r="AJ16" s="1"/>
      <c r="AK16" s="1"/>
      <c r="AL16" s="1"/>
      <c r="AM16" s="1"/>
      <c r="AN16" s="1"/>
    </row>
    <row r="17" spans="1:40" ht="15" customHeight="1" x14ac:dyDescent="0.25" hidden="1">
      <c r="A17" s="225">
        <v>6.2</v>
      </c>
      <c r="B17" s="226"/>
      <c r="C17" s="196"/>
      <c r="D17" s="196"/>
      <c r="E17" s="196"/>
      <c r="F17" s="196"/>
      <c r="G17" s="196"/>
      <c r="H17" s="227" t="str">
        <f>A17&amp;" - "&amp;B17</f>
        <v>6.2 -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6.3</v>
      </c>
      <c r="B22" s="226"/>
      <c r="C22" s="196"/>
      <c r="D22" s="196"/>
      <c r="E22" s="196"/>
      <c r="F22" s="196"/>
      <c r="G22" s="196"/>
      <c r="H22" s="227" t="str">
        <f>A22&amp;" - "&amp;B22</f>
        <v>6.3 -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6.4</v>
      </c>
      <c r="B27" s="226"/>
      <c r="C27" s="196"/>
      <c r="D27" s="196"/>
      <c r="E27" s="196"/>
      <c r="F27" s="196"/>
      <c r="G27" s="196"/>
      <c r="H27" s="227" t="str">
        <f>A27&amp;" - "&amp;B27</f>
        <v>6.4 -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3570.2604234</v>
      </c>
      <c r="M33" s="224"/>
      <c r="N33" s="222"/>
      <c r="O33" s="23"/>
      <c r="P33" s="6"/>
      <c r="Q33" s="1"/>
      <c r="R33" s="173"/>
      <c r="S33" s="10"/>
      <c r="T33" s="167">
        <f>+T31+T26+T21+T16</f>
        <v>0</v>
      </c>
      <c r="U33" s="168">
        <f>+U31+U26+U21+U16</f>
        <v>1803.16183</v>
      </c>
      <c r="V33" s="37">
        <f>+V31+V26+V21+V16</f>
        <v>0</v>
      </c>
      <c r="W33" s="176"/>
      <c r="X33" s="167">
        <f>+X31+X26+X21+X16</f>
        <v>0</v>
      </c>
      <c r="Y33" s="168">
        <f>+Y31+Y26+Y21+Y16</f>
        <v>1803.16183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357.02604234</v>
      </c>
      <c r="M34" s="224"/>
      <c r="N34" s="222"/>
      <c r="O34" s="23"/>
      <c r="P34" s="6"/>
      <c r="Q34" s="1"/>
      <c r="R34" s="173"/>
      <c r="S34" s="10"/>
      <c r="T34" s="38">
        <f t="array" ref="T34">SUMPRODUCT(($D$13:$D$30=0.1)*T13:T30*$D$13:$D$30)</f>
        <v>0</v>
      </c>
      <c r="U34" s="39">
        <f t="array" ref="U34">SUMPRODUCT(($D$13:$D$30=0.1)*U13:U30*$D$13:$D$30)</f>
        <v>180.316183</v>
      </c>
      <c r="V34" s="40">
        <f t="array" ref="V34">SUMPRODUCT(($D$13:$D$30=0.1)*V13:V30*$D$13:$D$30)</f>
        <v>0</v>
      </c>
      <c r="W34" s="176"/>
      <c r="X34" s="38">
        <f t="array" ref="X34">SUMPRODUCT(($D$13:$D$30=0.1)*X13:X30*$D$13:$D$30)</f>
        <v>0</v>
      </c>
      <c r="Y34" s="39">
        <f t="array" ref="Y34">SUMPRODUCT(($D$13:$D$30=0.1)*Y13:Y30*$D$13:$D$30)</f>
        <v>180.316183</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3927.28646574</v>
      </c>
      <c r="M36" s="224"/>
      <c r="N36" s="222"/>
      <c r="O36" s="23"/>
      <c r="P36" s="8"/>
      <c r="Q36" s="22"/>
      <c r="R36" s="174"/>
      <c r="S36" s="10"/>
      <c r="T36" s="42">
        <f>T33+T34+T35</f>
        <v>0</v>
      </c>
      <c r="U36" s="43">
        <f>U33+U34+U35</f>
        <v>1983.478013</v>
      </c>
      <c r="V36" s="41">
        <f>V33+V34+V35</f>
        <v>0</v>
      </c>
      <c r="W36" s="176"/>
      <c r="X36" s="42">
        <f>X33+X34+X35</f>
        <v>0</v>
      </c>
      <c r="Y36" s="43">
        <f>Y33+Y34+Y35</f>
        <v>1983.478013</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7"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AB904-F244-4945-91A2-7A29C786F081}">
  <sheetPr codeName="Feuil9">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BYM!J16</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"&amp;SYNTH!B26&amp;" - "&amp;SYNTH!C26</f>
        <v>Lot 7 - Menuiserie intérieure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BYM!S16*BYM!$T$5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BYM!A16</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1785.1289148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7.1</v>
      </c>
      <c r="B12" s="226" t="inlineStr">
        <is>
          <t xml:space="preserve">Menuiserie intérieure</t>
        </is>
      </c>
      <c r="C12" s="196"/>
      <c r="D12" s="196"/>
      <c r="E12" s="196"/>
      <c r="F12" s="196"/>
      <c r="G12" s="196"/>
      <c r="H12" s="227" t="str">
        <f>A12&amp;" - "&amp;B12</f>
        <v>7.1 - Menuiserie intérieure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portes phoniques largeur 73 cm pour les chambres et la salle de bain, avec leur huisserie et leur poignée
• Fourniture et pose d'une porte phonique de 63 cm pour le WC, avec huisserie et poignée</t>
        </is>
      </c>
      <c r="I13" s="229" t="inlineStr">
        <is>
          <t xml:space="preserve">Ens</t>
        </is>
      </c>
      <c r="J13" s="233">
        <v>1</v>
      </c>
      <c r="K13" s="234">
        <f>+R13*(1+$C$1+$C$2)*(1+$C$3)*W13/J13</f>
        <v>1785.1289148</v>
      </c>
      <c r="L13" s="235">
        <f>IF($B13*$C$7=0,0,K13*J13*C13)</f>
        <v>1785.1289148</v>
      </c>
      <c r="M13" s="224"/>
      <c r="N13" s="222"/>
      <c r="O13" s="23"/>
      <c r="P13" s="30">
        <f>$C$1</f>
        <v>0.22</v>
      </c>
      <c r="Q13" s="169">
        <f>$C$2</f>
        <v>0.1</v>
      </c>
      <c r="R13" s="29">
        <f>SUM(X13:Z13)</f>
        <v>901.58026</v>
      </c>
      <c r="S13" s="10"/>
      <c r="T13" s="84">
        <v>0</v>
      </c>
      <c r="U13" s="85">
        <v>901.58026</v>
      </c>
      <c r="V13" s="86">
        <v>0</v>
      </c>
      <c r="W13" s="175">
        <v>1</v>
      </c>
      <c r="X13" s="87">
        <f t="shared" ref="X13:Z15" si="0">+T13*$W13*$J13*$C$7</f>
        <v>0</v>
      </c>
      <c r="Y13" s="88">
        <f t="shared" si="0"/>
        <v>901.58026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1785.1289148</v>
      </c>
      <c r="M16" s="224"/>
      <c r="N16" s="222"/>
      <c r="O16" s="23"/>
      <c r="P16" s="34"/>
      <c r="Q16" s="170"/>
      <c r="R16" s="25"/>
      <c r="S16" s="10"/>
      <c r="T16" s="159">
        <f>+SUM(T13:T15)</f>
        <v>0</v>
      </c>
      <c r="U16" s="160">
        <f>+SUM(U13:U15)</f>
        <v>901.58026</v>
      </c>
      <c r="V16" s="161">
        <f>+SUM(V13:V15)</f>
        <v>0</v>
      </c>
      <c r="W16" s="175"/>
      <c r="X16" s="159">
        <f>+SUM(X13:X15)</f>
        <v>0</v>
      </c>
      <c r="Y16" s="160">
        <f>+SUM(Y13:Y15)</f>
        <v>901.58026</v>
      </c>
      <c r="Z16" s="161">
        <f>+SUM(Z13:Z15)</f>
        <v>0</v>
      </c>
      <c r="AA16" s="1"/>
      <c r="AB16" s="1"/>
      <c r="AC16" s="23"/>
      <c r="AD16" s="1"/>
      <c r="AE16" s="1"/>
      <c r="AF16" s="1"/>
      <c r="AG16" s="1"/>
      <c r="AH16" s="1"/>
      <c r="AI16" s="1"/>
      <c r="AJ16" s="1"/>
      <c r="AK16" s="1"/>
      <c r="AL16" s="1"/>
      <c r="AM16" s="1"/>
      <c r="AN16" s="1"/>
    </row>
    <row r="17" spans="1:40" ht="15" customHeight="1" x14ac:dyDescent="0.25" hidden="1">
      <c r="A17" s="225">
        <v>7.2</v>
      </c>
      <c r="B17" s="226"/>
      <c r="C17" s="196"/>
      <c r="D17" s="196"/>
      <c r="E17" s="196"/>
      <c r="F17" s="196"/>
      <c r="G17" s="196"/>
      <c r="H17" s="227" t="str">
        <f>A17&amp;" - "&amp;B17</f>
        <v>7.2 -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7.3</v>
      </c>
      <c r="B22" s="226"/>
      <c r="C22" s="196"/>
      <c r="D22" s="196"/>
      <c r="E22" s="196"/>
      <c r="F22" s="196"/>
      <c r="G22" s="196"/>
      <c r="H22" s="227" t="str">
        <f>A22&amp;" - "&amp;B22</f>
        <v>7.3 -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7.4</v>
      </c>
      <c r="B27" s="226"/>
      <c r="C27" s="196"/>
      <c r="D27" s="196"/>
      <c r="E27" s="196"/>
      <c r="F27" s="196"/>
      <c r="G27" s="196"/>
      <c r="H27" s="227" t="str">
        <f>A27&amp;" - "&amp;B27</f>
        <v>7.4 -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1785.1289148</v>
      </c>
      <c r="M33" s="224"/>
      <c r="N33" s="222"/>
      <c r="O33" s="23"/>
      <c r="P33" s="6"/>
      <c r="Q33" s="1"/>
      <c r="R33" s="173"/>
      <c r="S33" s="10"/>
      <c r="T33" s="167">
        <f>+T31+T26+T21+T16</f>
        <v>0</v>
      </c>
      <c r="U33" s="168">
        <f>+U31+U26+U21+U16</f>
        <v>901.58026</v>
      </c>
      <c r="V33" s="37">
        <f>+V31+V26+V21+V16</f>
        <v>0</v>
      </c>
      <c r="W33" s="176"/>
      <c r="X33" s="167">
        <f>+X31+X26+X21+X16</f>
        <v>0</v>
      </c>
      <c r="Y33" s="168">
        <f>+Y31+Y26+Y21+Y16</f>
        <v>901.58026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178.51289148</v>
      </c>
      <c r="M34" s="224"/>
      <c r="N34" s="222"/>
      <c r="O34" s="23"/>
      <c r="P34" s="6"/>
      <c r="Q34" s="1"/>
      <c r="R34" s="173"/>
      <c r="S34" s="10"/>
      <c r="T34" s="38">
        <f t="array" ref="T34">SUMPRODUCT(($D$13:$D$30=0.1)*T13:T30*$D$13:$D$30)</f>
        <v>0</v>
      </c>
      <c r="U34" s="39">
        <f t="array" ref="U34">SUMPRODUCT(($D$13:$D$30=0.1)*U13:U30*$D$13:$D$30)</f>
        <v>90.158026</v>
      </c>
      <c r="V34" s="40">
        <f t="array" ref="V34">SUMPRODUCT(($D$13:$D$30=0.1)*V13:V30*$D$13:$D$30)</f>
        <v>0</v>
      </c>
      <c r="W34" s="176"/>
      <c r="X34" s="38">
        <f t="array" ref="X34">SUMPRODUCT(($D$13:$D$30=0.1)*X13:X30*$D$13:$D$30)</f>
        <v>0</v>
      </c>
      <c r="Y34" s="39">
        <f t="array" ref="Y34">SUMPRODUCT(($D$13:$D$30=0.1)*Y13:Y30*$D$13:$D$30)</f>
        <v>90.158026</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1963.64180628</v>
      </c>
      <c r="M36" s="224"/>
      <c r="N36" s="222"/>
      <c r="O36" s="23"/>
      <c r="P36" s="8"/>
      <c r="Q36" s="22"/>
      <c r="R36" s="174"/>
      <c r="S36" s="10"/>
      <c r="T36" s="42">
        <f>T33+T34+T35</f>
        <v>0</v>
      </c>
      <c r="U36" s="43">
        <f>U33+U34+U35</f>
        <v>991.738286</v>
      </c>
      <c r="V36" s="41">
        <f>V33+V34+V35</f>
        <v>0</v>
      </c>
      <c r="W36" s="176"/>
      <c r="X36" s="42">
        <f>X33+X34+X35</f>
        <v>0</v>
      </c>
      <c r="Y36" s="43">
        <f>Y33+Y34+Y35</f>
        <v>991.738286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8"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9EF7-FBA7-4C6D-87F4-713069635DED}">
  <sheetPr codeName="Feuil10">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BYM!J17</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"&amp;SYNTH!B27&amp;" - "&amp;SYNTH!C27</f>
        <v>Lot 8 - Menuiserie extérieure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BYM!S17*BYM!$T$5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BYM!A17</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2677.6946691</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8.1</v>
      </c>
      <c r="B12" s="226" t="inlineStr">
        <is>
          <t xml:space="preserve">Menuiserie extérieure</t>
        </is>
      </c>
      <c r="C12" s="196"/>
      <c r="D12" s="196"/>
      <c r="E12" s="196"/>
      <c r="F12" s="196"/>
      <c r="G12" s="196"/>
      <c r="H12" s="227" t="str">
        <f>A12&amp;" - "&amp;B12</f>
        <v>8.1 - Menuiserie extérieure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Dépose d'une petite partie de la verrière existante sur la partie future chambre, évacuation
• Fourniture et pose d'une porte d'entrée principale de 93 cm avec serrure et quincaillerie
• Fourniture et pose d'une fenêtre de toit type Velux 78*118 en lieu et place de la verrière, étanchéité et finitions soignées</t>
        </is>
      </c>
      <c r="I13" s="229" t="inlineStr">
        <is>
          <t xml:space="preserve">Ens</t>
        </is>
      </c>
      <c r="J13" s="233">
        <v>1</v>
      </c>
      <c r="K13" s="234">
        <f>+R13*(1+$C$1+$C$2)*(1+$C$3)*W13/J13</f>
        <v>2677.6946691</v>
      </c>
      <c r="L13" s="235">
        <f>IF($B13*$C$7=0,0,K13*J13*C13)</f>
        <v>2677.6946691</v>
      </c>
      <c r="M13" s="224"/>
      <c r="N13" s="222"/>
      <c r="O13" s="23"/>
      <c r="P13" s="30">
        <f>$C$1</f>
        <v>0.22</v>
      </c>
      <c r="Q13" s="169">
        <f>$C$2</f>
        <v>0.1</v>
      </c>
      <c r="R13" s="29">
        <f>SUM(X13:Z13)</f>
        <v>1352.371045</v>
      </c>
      <c r="S13" s="10"/>
      <c r="T13" s="84">
        <v>0</v>
      </c>
      <c r="U13" s="85">
        <v>1352.371045</v>
      </c>
      <c r="V13" s="86">
        <v>0</v>
      </c>
      <c r="W13" s="175">
        <v>1</v>
      </c>
      <c r="X13" s="87">
        <f t="shared" ref="X13:Z15" si="0">+T13*$W13*$J13*$C$7</f>
        <v>0</v>
      </c>
      <c r="Y13" s="88">
        <f t="shared" si="0"/>
        <v>1352.371045</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2677.6946691</v>
      </c>
      <c r="M16" s="224"/>
      <c r="N16" s="222"/>
      <c r="O16" s="23"/>
      <c r="P16" s="34"/>
      <c r="Q16" s="170"/>
      <c r="R16" s="25"/>
      <c r="S16" s="10"/>
      <c r="T16" s="159">
        <f>+SUM(T13:T15)</f>
        <v>0</v>
      </c>
      <c r="U16" s="160">
        <f>+SUM(U13:U15)</f>
        <v>1352.371045</v>
      </c>
      <c r="V16" s="161">
        <f>+SUM(V13:V15)</f>
        <v>0</v>
      </c>
      <c r="W16" s="175"/>
      <c r="X16" s="159">
        <f>+SUM(X13:X15)</f>
        <v>0</v>
      </c>
      <c r="Y16" s="160">
        <f>+SUM(Y13:Y15)</f>
        <v>1352.371045</v>
      </c>
      <c r="Z16" s="161">
        <f>+SUM(Z13:Z15)</f>
        <v>0</v>
      </c>
      <c r="AA16" s="1"/>
      <c r="AB16" s="1"/>
      <c r="AC16" s="23"/>
      <c r="AD16" s="1"/>
      <c r="AE16" s="1"/>
      <c r="AF16" s="1"/>
      <c r="AG16" s="1"/>
      <c r="AH16" s="1"/>
      <c r="AI16" s="1"/>
      <c r="AJ16" s="1"/>
      <c r="AK16" s="1"/>
      <c r="AL16" s="1"/>
      <c r="AM16" s="1"/>
      <c r="AN16" s="1"/>
    </row>
    <row r="17" spans="1:40" ht="15" customHeight="1" x14ac:dyDescent="0.25" hidden="1">
      <c r="A17" s="225">
        <v>8.1999999999999993</v>
      </c>
      <c r="B17" s="226"/>
      <c r="C17" s="196"/>
      <c r="D17" s="196"/>
      <c r="E17" s="196"/>
      <c r="F17" s="196"/>
      <c r="G17" s="196"/>
      <c r="H17" s="227" t="str">
        <f>A17&amp;" - "&amp;B17</f>
        <v>8.2 -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8.3000000000000007</v>
      </c>
      <c r="B22" s="226"/>
      <c r="C22" s="196"/>
      <c r="D22" s="196"/>
      <c r="E22" s="196"/>
      <c r="F22" s="196"/>
      <c r="G22" s="196"/>
      <c r="H22" s="227" t="str">
        <f>A22&amp;" - "&amp;B22</f>
        <v>8.3 -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8.4</v>
      </c>
      <c r="B27" s="226"/>
      <c r="C27" s="196"/>
      <c r="D27" s="196"/>
      <c r="E27" s="196"/>
      <c r="F27" s="196"/>
      <c r="G27" s="196"/>
      <c r="H27" s="227" t="str">
        <f>A27&amp;" - "&amp;B27</f>
        <v>8.4 -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2677.6946691</v>
      </c>
      <c r="M33" s="224"/>
      <c r="N33" s="222"/>
      <c r="O33" s="23"/>
      <c r="P33" s="6"/>
      <c r="Q33" s="1"/>
      <c r="R33" s="173"/>
      <c r="S33" s="10"/>
      <c r="T33" s="167">
        <f>+T31+T26+T21+T16</f>
        <v>0</v>
      </c>
      <c r="U33" s="168">
        <f>+U31+U26+U21+U16</f>
        <v>1352.371045</v>
      </c>
      <c r="V33" s="37">
        <f>+V31+V26+V21+V16</f>
        <v>0</v>
      </c>
      <c r="W33" s="176"/>
      <c r="X33" s="167">
        <f>+X31+X26+X21+X16</f>
        <v>0</v>
      </c>
      <c r="Y33" s="168">
        <f>+Y31+Y26+Y21+Y16</f>
        <v>1352.371045</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267.76946691</v>
      </c>
      <c r="M34" s="224"/>
      <c r="N34" s="222"/>
      <c r="O34" s="23"/>
      <c r="P34" s="6"/>
      <c r="Q34" s="1"/>
      <c r="R34" s="173"/>
      <c r="S34" s="10"/>
      <c r="T34" s="38">
        <f t="array" ref="T34">SUMPRODUCT(($D$13:$D$30=0.1)*T13:T30*$D$13:$D$30)</f>
        <v>0</v>
      </c>
      <c r="U34" s="39">
        <f t="array" ref="U34">SUMPRODUCT(($D$13:$D$30=0.1)*U13:U30*$D$13:$D$30)</f>
        <v>135.2371045</v>
      </c>
      <c r="V34" s="40">
        <f t="array" ref="V34">SUMPRODUCT(($D$13:$D$30=0.1)*V13:V30*$D$13:$D$30)</f>
        <v>0</v>
      </c>
      <c r="W34" s="176"/>
      <c r="X34" s="38">
        <f t="array" ref="X34">SUMPRODUCT(($D$13:$D$30=0.1)*X13:X30*$D$13:$D$30)</f>
        <v>0</v>
      </c>
      <c r="Y34" s="39">
        <f t="array" ref="Y34">SUMPRODUCT(($D$13:$D$30=0.1)*Y13:Y30*$D$13:$D$30)</f>
        <v>135.2371045</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2945.46413601</v>
      </c>
      <c r="M36" s="224"/>
      <c r="N36" s="222"/>
      <c r="O36" s="23"/>
      <c r="P36" s="8"/>
      <c r="Q36" s="22"/>
      <c r="R36" s="174"/>
      <c r="S36" s="10"/>
      <c r="T36" s="42">
        <f>T33+T34+T35</f>
        <v>0</v>
      </c>
      <c r="U36" s="43">
        <f>U33+U34+U35</f>
        <v>1487.6081495</v>
      </c>
      <c r="V36" s="41">
        <f>V33+V34+V35</f>
        <v>0</v>
      </c>
      <c r="W36" s="176"/>
      <c r="X36" s="42">
        <f>X33+X34+X35</f>
        <v>0</v>
      </c>
      <c r="Y36" s="43">
        <f>Y33+Y34+Y35</f>
        <v>1487.6081495</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9"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6D02-B3EC-458F-8A30-103634E06075}">
  <sheetPr codeName="Feuil11">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BYM!J18</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"&amp;SYNTH!B28&amp;" - "&amp;SYNTH!C28</f>
        <v>Lot 9 - Peinture et finitions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BYM!S18*BYM!$T$5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BYM!A18</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8925.64975962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9.1</v>
      </c>
      <c r="B12" s="226" t="inlineStr">
        <is>
          <t xml:space="preserve">Peinture et finitions</t>
        </is>
      </c>
      <c r="C12" s="196"/>
      <c r="D12" s="196"/>
      <c r="E12" s="196"/>
      <c r="F12" s="196"/>
      <c r="G12" s="196"/>
      <c r="H12" s="227" t="str">
        <f>A12&amp;" - "&amp;B12</f>
        <v>9.1 - Peinture et finitions</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Protection des sols, des menuiseries et des ouvrages conservés
• Préparation des supports, rebouchage, enduit, ponçage et sous couche d'impression
• Peinture blanche velours en deux couches sur les murs des pièces sèches et les plafonds, et peinture étanche et lavable en deux couches sur les murs des pièces d'eau, salle de bain et WC</t>
        </is>
      </c>
      <c r="I13" s="229" t="inlineStr">
        <is>
          <t xml:space="preserve">Ens</t>
        </is>
      </c>
      <c r="J13" s="233">
        <v>1</v>
      </c>
      <c r="K13" s="234">
        <f>+R13*(1+$C$1+$C$2)*(1+$C$3)*W13/J13</f>
        <v>8925.64975962</v>
      </c>
      <c r="L13" s="235">
        <f>IF($B13*$C$7=0,0,K13*J13*C13)</f>
        <v>8925.64975962</v>
      </c>
      <c r="M13" s="224"/>
      <c r="N13" s="222"/>
      <c r="O13" s="23"/>
      <c r="P13" s="30">
        <f>$C$1</f>
        <v>0.22</v>
      </c>
      <c r="Q13" s="169">
        <f>$C$2</f>
        <v>0.1</v>
      </c>
      <c r="R13" s="29">
        <f>SUM(X13:Z13)</f>
        <v>4507.903919</v>
      </c>
      <c r="S13" s="10"/>
      <c r="T13" s="84">
        <v>0</v>
      </c>
      <c r="U13" s="85">
        <v>4507.903919</v>
      </c>
      <c r="V13" s="86">
        <v>0</v>
      </c>
      <c r="W13" s="175">
        <v>1</v>
      </c>
      <c r="X13" s="87">
        <f t="shared" ref="X13:Z15" si="0">+T13*$W13*$J13*$C$7</f>
        <v>0</v>
      </c>
      <c r="Y13" s="88">
        <f t="shared" si="0"/>
        <v>4507.903919</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8925.64975962</v>
      </c>
      <c r="M16" s="224"/>
      <c r="N16" s="222"/>
      <c r="O16" s="23"/>
      <c r="P16" s="34"/>
      <c r="Q16" s="170"/>
      <c r="R16" s="25"/>
      <c r="S16" s="10"/>
      <c r="T16" s="159">
        <f>+SUM(T13:T15)</f>
        <v>0</v>
      </c>
      <c r="U16" s="160">
        <f>+SUM(U13:U15)</f>
        <v>4507.903919</v>
      </c>
      <c r="V16" s="161">
        <f>+SUM(V13:V15)</f>
        <v>0</v>
      </c>
      <c r="W16" s="175"/>
      <c r="X16" s="159">
        <f>+SUM(X13:X15)</f>
        <v>0</v>
      </c>
      <c r="Y16" s="160">
        <f>+SUM(Y13:Y15)</f>
        <v>4507.903919</v>
      </c>
      <c r="Z16" s="161">
        <f>+SUM(Z13:Z15)</f>
        <v>0</v>
      </c>
      <c r="AA16" s="1"/>
      <c r="AB16" s="1"/>
      <c r="AC16" s="23"/>
      <c r="AD16" s="1"/>
      <c r="AE16" s="1"/>
      <c r="AF16" s="1"/>
      <c r="AG16" s="1"/>
      <c r="AH16" s="1"/>
      <c r="AI16" s="1"/>
      <c r="AJ16" s="1"/>
      <c r="AK16" s="1"/>
      <c r="AL16" s="1"/>
      <c r="AM16" s="1"/>
      <c r="AN16" s="1"/>
    </row>
    <row r="17" spans="1:40" ht="15" customHeight="1" x14ac:dyDescent="0.25" hidden="1">
      <c r="A17" s="225">
        <v>9.1999999999999993</v>
      </c>
      <c r="B17" s="226"/>
      <c r="C17" s="196"/>
      <c r="D17" s="196"/>
      <c r="E17" s="196"/>
      <c r="F17" s="196"/>
      <c r="G17" s="196"/>
      <c r="H17" s="227" t="str">
        <f>A17&amp;" - "&amp;B17</f>
        <v>9.2 -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9.3000000000000007</v>
      </c>
      <c r="B22" s="226"/>
      <c r="C22" s="196"/>
      <c r="D22" s="196"/>
      <c r="E22" s="196"/>
      <c r="F22" s="196"/>
      <c r="G22" s="196"/>
      <c r="H22" s="227" t="str">
        <f>A22&amp;" - "&amp;B22</f>
        <v>9.3 -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9.4</v>
      </c>
      <c r="B27" s="226"/>
      <c r="C27" s="196"/>
      <c r="D27" s="196"/>
      <c r="E27" s="196"/>
      <c r="F27" s="196"/>
      <c r="G27" s="196"/>
      <c r="H27" s="227" t="str">
        <f>A27&amp;" - "&amp;B27</f>
        <v>9.4 -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8925.64975962</v>
      </c>
      <c r="M33" s="224"/>
      <c r="N33" s="222"/>
      <c r="O33" s="23"/>
      <c r="P33" s="6"/>
      <c r="Q33" s="1"/>
      <c r="R33" s="173"/>
      <c r="S33" s="10"/>
      <c r="T33" s="167">
        <f>+T31+T26+T21+T16</f>
        <v>0</v>
      </c>
      <c r="U33" s="168">
        <f>+U31+U26+U21+U16</f>
        <v>4507.903919</v>
      </c>
      <c r="V33" s="37">
        <f>+V31+V26+V21+V16</f>
        <v>0</v>
      </c>
      <c r="W33" s="176"/>
      <c r="X33" s="167">
        <f>+X31+X26+X21+X16</f>
        <v>0</v>
      </c>
      <c r="Y33" s="168">
        <f>+Y31+Y26+Y21+Y16</f>
        <v>4507.903919</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892.564975962</v>
      </c>
      <c r="M34" s="224"/>
      <c r="N34" s="222"/>
      <c r="O34" s="23"/>
      <c r="P34" s="6"/>
      <c r="Q34" s="1"/>
      <c r="R34" s="173"/>
      <c r="S34" s="10"/>
      <c r="T34" s="38">
        <f t="array" ref="T34">SUMPRODUCT(($D$13:$D$30=0.1)*T13:T30*$D$13:$D$30)</f>
        <v>0</v>
      </c>
      <c r="U34" s="39">
        <f t="array" ref="U34">SUMPRODUCT(($D$13:$D$30=0.1)*U13:U30*$D$13:$D$30)</f>
        <v>450.7903919</v>
      </c>
      <c r="V34" s="40">
        <f t="array" ref="V34">SUMPRODUCT(($D$13:$D$30=0.1)*V13:V30*$D$13:$D$30)</f>
        <v>0</v>
      </c>
      <c r="W34" s="176"/>
      <c r="X34" s="38">
        <f t="array" ref="X34">SUMPRODUCT(($D$13:$D$30=0.1)*X13:X30*$D$13:$D$30)</f>
        <v>0</v>
      </c>
      <c r="Y34" s="39">
        <f t="array" ref="Y34">SUMPRODUCT(($D$13:$D$30=0.1)*Y13:Y30*$D$13:$D$30)</f>
        <v>450.7903919</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9818.214735582</v>
      </c>
      <c r="M36" s="224"/>
      <c r="N36" s="222"/>
      <c r="O36" s="23"/>
      <c r="P36" s="8"/>
      <c r="Q36" s="22"/>
      <c r="R36" s="174"/>
      <c r="S36" s="10"/>
      <c r="T36" s="42">
        <f>T33+T34+T35</f>
        <v>0</v>
      </c>
      <c r="U36" s="43">
        <f>U33+U34+U35</f>
        <v>4958.6943109</v>
      </c>
      <c r="V36" s="41">
        <f>V33+V34+V35</f>
        <v>0</v>
      </c>
      <c r="W36" s="176"/>
      <c r="X36" s="42">
        <f>X33+X34+X35</f>
        <v>0</v>
      </c>
      <c r="Y36" s="43">
        <f>Y33+Y34+Y35</f>
        <v>4958.6943109</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0"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C8CA4-3E65-45CF-A8AB-E055DA5500D5}">
  <sheetPr codeName="Feuil12">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BYM!J19</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"&amp;SYNTH!B29&amp;" - "&amp;SYNTH!C29</f>
        <v>Lot 10 - Mezzanine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1785.1289148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10.1</v>
      </c>
      <c r="B12" s="226" t="inlineStr">
        <is>
          <t xml:space="preserve">Mezzanine</t>
        </is>
      </c>
      <c r="C12" s="196"/>
      <c r="D12" s="196"/>
      <c r="E12" s="196"/>
      <c r="F12" s="196"/>
      <c r="G12" s="196"/>
      <c r="H12" s="227" t="str">
        <f>A12&amp;" - "&amp;B12</f>
        <v>10.1 - Mezzanine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Structure porteuse de la mezzanine de la chambre 1, ossature et fixations
• Plancher de la mezzanine, platelage et finition
• Escalier d'accès avec main courante
• Garde corps périphérique conforme</t>
        </is>
      </c>
      <c r="I13" s="229" t="inlineStr">
        <is>
          <t xml:space="preserve">Ens</t>
        </is>
      </c>
      <c r="J13" s="233">
        <v>1</v>
      </c>
      <c r="K13" s="234">
        <f>+R13*(1+$C$1+$C$2)*(1+$C$3)*W13/J13</f>
        <v>1785.1289148</v>
      </c>
      <c r="L13" s="235">
        <f>IF($B13*$C$7=0,0,K13*J13*C13)</f>
        <v>1785.1289148</v>
      </c>
      <c r="M13" s="224"/>
      <c r="N13" s="222"/>
      <c r="O13" s="23"/>
      <c r="P13" s="30">
        <f>$C$1</f>
        <v>0.22</v>
      </c>
      <c r="Q13" s="169">
        <f>$C$2</f>
        <v>0.1</v>
      </c>
      <c r="R13" s="29">
        <f>SUM(X13:Z13)</f>
        <v>901.58026</v>
      </c>
      <c r="S13" s="10"/>
      <c r="T13" s="84">
        <v>0</v>
      </c>
      <c r="U13" s="85">
        <v>901.58026</v>
      </c>
      <c r="V13" s="86">
        <v>0</v>
      </c>
      <c r="W13" s="175">
        <v>1</v>
      </c>
      <c r="X13" s="87">
        <f t="shared" ref="X13:Z15" si="0">+T13*$W13*$J13*$C$7</f>
        <v>0</v>
      </c>
      <c r="Y13" s="88">
        <f t="shared" si="0"/>
        <v>901.58026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1785.1289148</v>
      </c>
      <c r="M16" s="224"/>
      <c r="N16" s="222"/>
      <c r="O16" s="23"/>
      <c r="P16" s="34"/>
      <c r="Q16" s="170"/>
      <c r="R16" s="25"/>
      <c r="S16" s="10"/>
      <c r="T16" s="159">
        <f>+SUM(T13:T15)</f>
        <v>0</v>
      </c>
      <c r="U16" s="160">
        <f>+SUM(U13:U15)</f>
        <v>901.58026</v>
      </c>
      <c r="V16" s="161">
        <f>+SUM(V13:V15)</f>
        <v>0</v>
      </c>
      <c r="W16" s="175"/>
      <c r="X16" s="159">
        <f>+SUM(X13:X15)</f>
        <v>0</v>
      </c>
      <c r="Y16" s="160">
        <f>+SUM(Y13:Y15)</f>
        <v>901.58026</v>
      </c>
      <c r="Z16" s="161">
        <f>+SUM(Z13:Z15)</f>
        <v>0</v>
      </c>
      <c r="AA16" s="1"/>
      <c r="AB16" s="1"/>
      <c r="AC16" s="23"/>
      <c r="AD16" s="1"/>
      <c r="AE16" s="1"/>
      <c r="AF16" s="1"/>
      <c r="AG16" s="1"/>
      <c r="AH16" s="1"/>
      <c r="AI16" s="1"/>
      <c r="AJ16" s="1"/>
      <c r="AK16" s="1"/>
      <c r="AL16" s="1"/>
      <c r="AM16" s="1"/>
      <c r="AN16" s="1"/>
    </row>
    <row r="17" spans="1:40" ht="15" customHeight="1" x14ac:dyDescent="0.25" hidden="1">
      <c r="A17" s="225">
        <v>10.199999999999999</v>
      </c>
      <c r="B17" s="226"/>
      <c r="C17" s="196"/>
      <c r="D17" s="196"/>
      <c r="E17" s="196"/>
      <c r="F17" s="196"/>
      <c r="G17" s="196"/>
      <c r="H17" s="227" t="str">
        <f>A17&amp;" - "&amp;B17</f>
        <v>10.2 -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10.3</v>
      </c>
      <c r="B22" s="226"/>
      <c r="C22" s="196"/>
      <c r="D22" s="196"/>
      <c r="E22" s="196"/>
      <c r="F22" s="196"/>
      <c r="G22" s="196"/>
      <c r="H22" s="227" t="str">
        <f>A22&amp;" - "&amp;B22</f>
        <v>10.3 -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10.4</v>
      </c>
      <c r="B27" s="226"/>
      <c r="C27" s="196"/>
      <c r="D27" s="196"/>
      <c r="E27" s="196"/>
      <c r="F27" s="196"/>
      <c r="G27" s="196"/>
      <c r="H27" s="227" t="str">
        <f>A27&amp;" - "&amp;B27</f>
        <v>10.4 -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1785.1289148</v>
      </c>
      <c r="M33" s="224"/>
      <c r="N33" s="222"/>
      <c r="O33" s="23"/>
      <c r="P33" s="6"/>
      <c r="Q33" s="1"/>
      <c r="R33" s="173"/>
      <c r="S33" s="10"/>
      <c r="T33" s="167">
        <f>+T31+T26+T21+T16</f>
        <v>0</v>
      </c>
      <c r="U33" s="168">
        <f>+U31+U26+U21+U16</f>
        <v>901.58026</v>
      </c>
      <c r="V33" s="37">
        <f>+V31+V26+V21+V16</f>
        <v>0</v>
      </c>
      <c r="W33" s="176"/>
      <c r="X33" s="167">
        <f>+X31+X26+X21+X16</f>
        <v>0</v>
      </c>
      <c r="Y33" s="168">
        <f>+Y31+Y26+Y21+Y16</f>
        <v>901.58026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178.51289148</v>
      </c>
      <c r="M34" s="224"/>
      <c r="N34" s="222"/>
      <c r="O34" s="23"/>
      <c r="P34" s="6"/>
      <c r="Q34" s="1"/>
      <c r="R34" s="173"/>
      <c r="S34" s="10"/>
      <c r="T34" s="38">
        <f t="array" ref="T34">SUMPRODUCT(($D$13:$D$30=0.1)*T13:T30*$D$13:$D$30)</f>
        <v>0</v>
      </c>
      <c r="U34" s="39">
        <f t="array" ref="U34">SUMPRODUCT(($D$13:$D$30=0.1)*U13:U30*$D$13:$D$30)</f>
        <v>90.158026</v>
      </c>
      <c r="V34" s="40">
        <f t="array" ref="V34">SUMPRODUCT(($D$13:$D$30=0.1)*V13:V30*$D$13:$D$30)</f>
        <v>0</v>
      </c>
      <c r="W34" s="176"/>
      <c r="X34" s="38">
        <f t="array" ref="X34">SUMPRODUCT(($D$13:$D$30=0.1)*X13:X30*$D$13:$D$30)</f>
        <v>0</v>
      </c>
      <c r="Y34" s="39">
        <f t="array" ref="Y34">SUMPRODUCT(($D$13:$D$30=0.1)*Y13:Y30*$D$13:$D$30)</f>
        <v>90.158026</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1963.64180628</v>
      </c>
      <c r="M36" s="224"/>
      <c r="N36" s="222"/>
      <c r="O36" s="23"/>
      <c r="P36" s="8"/>
      <c r="Q36" s="22"/>
      <c r="R36" s="174"/>
      <c r="S36" s="10"/>
      <c r="T36" s="42">
        <f>T33+T34+T35</f>
        <v>0</v>
      </c>
      <c r="U36" s="43">
        <f>U33+U34+U35</f>
        <v>991.738286</v>
      </c>
      <c r="V36" s="41">
        <f>V33+V34+V35</f>
        <v>0</v>
      </c>
      <c r="W36" s="176"/>
      <c r="X36" s="42">
        <f>X33+X34+X35</f>
        <v>0</v>
      </c>
      <c r="Y36" s="43">
        <f>Y33+Y34+Y35</f>
        <v>991.738286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1"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2266A-E161-4F43-AE7B-213C7FDE7D37}">
  <sheetPr codeName="Feuil13">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"&amp;SYNTH!B30&amp;" - "&amp;SYNTH!C30</f>
        <v>Lot 11 - Rénovation SDB R+1.</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BYM!A20</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11.1</v>
      </c>
      <c r="B12" s="226" t="s">
        <v>88</v>
      </c>
      <c r="C12" s="196"/>
      <c r="D12" s="196"/>
      <c r="E12" s="196"/>
      <c r="F12" s="196"/>
      <c r="G12" s="196"/>
      <c r="H12" s="227" t="str">
        <f>A12&amp;" - "&amp;B12</f>
        <v>11.1 -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11.2</v>
      </c>
      <c r="B17" s="226" t="s">
        <v>88</v>
      </c>
      <c r="C17" s="196"/>
      <c r="D17" s="196"/>
      <c r="E17" s="196"/>
      <c r="F17" s="196"/>
      <c r="G17" s="196"/>
      <c r="H17" s="227" t="str">
        <f>A17&amp;" - "&amp;B17</f>
        <v>11.2 -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11.3</v>
      </c>
      <c r="B22" s="226" t="s">
        <v>88</v>
      </c>
      <c r="C22" s="196"/>
      <c r="D22" s="196"/>
      <c r="E22" s="196"/>
      <c r="F22" s="196"/>
      <c r="G22" s="196"/>
      <c r="H22" s="227" t="str">
        <f>A22&amp;" - "&amp;B22</f>
        <v>11.3 -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11.4</v>
      </c>
      <c r="B27" s="226" t="s">
        <v>98</v>
      </c>
      <c r="C27" s="196"/>
      <c r="D27" s="196"/>
      <c r="E27" s="196"/>
      <c r="F27" s="196"/>
      <c r="G27" s="196"/>
      <c r="H27" s="227" t="str">
        <f>A27&amp;" - "&amp;B27</f>
        <v>11.4 -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2"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093C7-BDD0-4CE8-B481-127478901E82}">
  <sheetPr codeName="Feuil14">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"&amp;SYNTH!B31&amp;" - "&amp;SYNTH!C31</f>
        <v>Lot 12 - Spécifique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BYM!A21</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12.1</v>
      </c>
      <c r="B12" s="226" t="s">
        <v>88</v>
      </c>
      <c r="C12" s="196"/>
      <c r="D12" s="196"/>
      <c r="E12" s="196"/>
      <c r="F12" s="196"/>
      <c r="G12" s="196"/>
      <c r="H12" s="227" t="str">
        <f>A12&amp;" - "&amp;B12</f>
        <v>12.1 -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12.2</v>
      </c>
      <c r="B17" s="226" t="s">
        <v>88</v>
      </c>
      <c r="C17" s="196"/>
      <c r="D17" s="196"/>
      <c r="E17" s="196"/>
      <c r="F17" s="196"/>
      <c r="G17" s="196"/>
      <c r="H17" s="227" t="str">
        <f>A17&amp;" - "&amp;B17</f>
        <v>12.2 -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12.3</v>
      </c>
      <c r="B22" s="226" t="s">
        <v>88</v>
      </c>
      <c r="C22" s="196"/>
      <c r="D22" s="196"/>
      <c r="E22" s="196"/>
      <c r="F22" s="196"/>
      <c r="G22" s="196"/>
      <c r="H22" s="227" t="str">
        <f>A22&amp;" - "&amp;B22</f>
        <v>12.3 -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12.4</v>
      </c>
      <c r="B27" s="226" t="s">
        <v>98</v>
      </c>
      <c r="C27" s="196"/>
      <c r="D27" s="196"/>
      <c r="E27" s="196"/>
      <c r="F27" s="196"/>
      <c r="G27" s="196"/>
      <c r="H27" s="227" t="str">
        <f>A27&amp;" - "&amp;B27</f>
        <v>12.4 -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3"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D558-8F30-4B53-A4BA-FA9ACA7153DC}">
  <sheetPr codeName="Feuil1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"&amp;SYNTH!B32&amp;" - "&amp;SYNTH!C32</f>
        <v>Lot 13 - Études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BYM!A22</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13.1</v>
      </c>
      <c r="B12" s="226" t="s">
        <v>88</v>
      </c>
      <c r="C12" s="196"/>
      <c r="D12" s="196"/>
      <c r="E12" s="196"/>
      <c r="F12" s="196"/>
      <c r="G12" s="196"/>
      <c r="H12" s="227" t="str">
        <f>A12&amp;" - "&amp;B12</f>
        <v>13.1 -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13.2</v>
      </c>
      <c r="B17" s="226" t="s">
        <v>88</v>
      </c>
      <c r="C17" s="196"/>
      <c r="D17" s="196"/>
      <c r="E17" s="196"/>
      <c r="F17" s="196"/>
      <c r="G17" s="196"/>
      <c r="H17" s="227" t="str">
        <f>A17&amp;" - "&amp;B17</f>
        <v>13.2 -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13.3</v>
      </c>
      <c r="B22" s="226" t="s">
        <v>88</v>
      </c>
      <c r="C22" s="196"/>
      <c r="D22" s="196"/>
      <c r="E22" s="196"/>
      <c r="F22" s="196"/>
      <c r="G22" s="196"/>
      <c r="H22" s="227" t="str">
        <f>A22&amp;" - "&amp;B22</f>
        <v>13.3 -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13.4</v>
      </c>
      <c r="B27" s="226" t="s">
        <v>98</v>
      </c>
      <c r="C27" s="196"/>
      <c r="D27" s="196"/>
      <c r="E27" s="196"/>
      <c r="F27" s="196"/>
      <c r="G27" s="196"/>
      <c r="H27" s="227" t="str">
        <f>A27&amp;" - "&amp;B27</f>
        <v>13.4 -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F33A1-BE04-46CE-9878-31CD98000C21}">
  <sheetPr codeName="Feuil16">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45">
      <c r="A1" s="442" t="s">
        <v>99</v>
      </c>
      <c r="B1" s="443"/>
      <c r="C1" s="1"/>
      <c r="D1" s="1"/>
      <c r="E1" s="1"/>
      <c r="F1" s="1"/>
      <c r="G1" s="1"/>
      <c r="H1" s="1"/>
      <c r="I1" s="1"/>
      <c r="J1" s="1"/>
      <c r="K1" s="1"/>
      <c r="L1" s="1"/>
      <c r="M1" s="1"/>
      <c r="N1" s="1"/>
      <c r="O1" s="1"/>
      <c r="P1" s="1"/>
      <c r="Q1" s="1"/>
      <c r="R1" s="1"/>
      <c r="S1" s="1"/>
      <c r="T1" s="1"/>
      <c r="U1" s="1"/>
      <c r="V1" s="1"/>
      <c r="W1" s="1"/>
      <c r="X1" s="1"/>
      <c r="Y1" s="1"/>
      <c r="Z1" s="1"/>
    </row>
    <row r="2" spans="1:26" ht="22.35" customHeight="1" x14ac:dyDescent="0.45">
      <c r="A2" s="447" t="s">
        <v>100</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101</v>
      </c>
      <c r="B4" s="439"/>
      <c r="C4" s="1"/>
      <c r="D4" s="1"/>
      <c r="E4" s="1"/>
      <c r="F4" s="1"/>
      <c r="G4" s="1"/>
      <c r="H4" s="1"/>
      <c r="I4" s="1"/>
      <c r="J4" s="1"/>
      <c r="K4" s="1"/>
      <c r="L4" s="1"/>
      <c r="M4" s="1"/>
      <c r="N4" s="1"/>
      <c r="O4" s="1"/>
      <c r="P4" s="1"/>
      <c r="Q4" s="1"/>
      <c r="R4" s="1"/>
      <c r="S4" s="1"/>
      <c r="T4" s="1"/>
      <c r="U4" s="1"/>
      <c r="V4" s="1"/>
      <c r="W4" s="1"/>
      <c r="X4" s="1"/>
      <c r="Y4" s="1"/>
      <c r="Z4" s="1"/>
    </row>
    <row r="5" spans="1:26" ht="60" customHeight="1" x14ac:dyDescent="0.25">
      <c r="A5" s="440" t="s">
        <v>102</v>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103</v>
      </c>
      <c r="B6" s="439"/>
      <c r="C6" s="1"/>
      <c r="D6" s="1"/>
      <c r="E6" s="1"/>
      <c r="F6" s="1"/>
      <c r="G6" s="1"/>
      <c r="H6" s="1"/>
      <c r="I6" s="1"/>
      <c r="J6" s="1"/>
      <c r="K6" s="1"/>
      <c r="L6" s="1"/>
      <c r="M6" s="1"/>
      <c r="N6" s="1"/>
      <c r="O6" s="1"/>
      <c r="P6" s="1"/>
      <c r="Q6" s="1"/>
      <c r="R6" s="1"/>
      <c r="S6" s="1"/>
      <c r="T6" s="1"/>
      <c r="U6" s="1"/>
      <c r="V6" s="1"/>
      <c r="W6" s="1"/>
      <c r="X6" s="1"/>
      <c r="Y6" s="1"/>
      <c r="Z6" s="1"/>
    </row>
    <row r="7" spans="1:26" ht="51.6" customHeight="1" x14ac:dyDescent="0.25">
      <c r="A7" s="440" t="s">
        <v>104</v>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105</v>
      </c>
      <c r="B8" s="439"/>
      <c r="C8" s="1"/>
      <c r="D8" s="1"/>
      <c r="E8" s="1"/>
      <c r="F8" s="1"/>
      <c r="G8" s="1"/>
      <c r="H8" s="1"/>
      <c r="I8" s="1"/>
      <c r="J8" s="1"/>
      <c r="K8" s="1"/>
      <c r="L8" s="1"/>
      <c r="M8" s="1"/>
      <c r="N8" s="1"/>
      <c r="O8" s="1"/>
      <c r="P8" s="1"/>
      <c r="Q8" s="1"/>
      <c r="R8" s="1"/>
      <c r="S8" s="1"/>
      <c r="T8" s="1"/>
      <c r="U8" s="1"/>
      <c r="V8" s="1"/>
      <c r="W8" s="1"/>
      <c r="X8" s="1"/>
      <c r="Y8" s="1"/>
      <c r="Z8" s="1"/>
    </row>
    <row r="9" spans="1:26" ht="90" customHeight="1" x14ac:dyDescent="0.25">
      <c r="A9" s="440" t="s">
        <v>106</v>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107</v>
      </c>
      <c r="B10" s="439"/>
      <c r="C10" s="1"/>
      <c r="D10" s="1"/>
      <c r="E10" s="1"/>
      <c r="F10" s="1"/>
      <c r="G10" s="1"/>
      <c r="H10" s="1"/>
      <c r="I10" s="1"/>
      <c r="J10" s="1"/>
      <c r="K10" s="1"/>
      <c r="L10" s="1"/>
      <c r="M10" s="1"/>
      <c r="N10" s="1"/>
      <c r="O10" s="1"/>
      <c r="P10" s="1"/>
      <c r="Q10" s="1"/>
      <c r="R10" s="1"/>
      <c r="S10" s="1"/>
      <c r="T10" s="1"/>
      <c r="U10" s="1"/>
      <c r="V10" s="1"/>
      <c r="W10" s="1"/>
      <c r="X10" s="1"/>
      <c r="Y10" s="1"/>
      <c r="Z10" s="1"/>
    </row>
    <row r="11" spans="1:26" ht="60" customHeight="1" x14ac:dyDescent="0.25">
      <c r="A11" s="440" t="s">
        <v>108</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109</v>
      </c>
      <c r="B12" s="439"/>
      <c r="C12" s="1"/>
      <c r="D12" s="1"/>
      <c r="E12" s="1"/>
      <c r="F12" s="1"/>
      <c r="G12" s="1"/>
      <c r="H12" s="1"/>
      <c r="I12" s="1"/>
      <c r="J12" s="1"/>
      <c r="K12" s="1"/>
      <c r="L12" s="1"/>
      <c r="M12" s="1"/>
      <c r="N12" s="1"/>
      <c r="O12" s="1"/>
      <c r="P12" s="1"/>
      <c r="Q12" s="1"/>
      <c r="R12" s="1"/>
      <c r="S12" s="1"/>
      <c r="T12" s="1"/>
      <c r="U12" s="1"/>
      <c r="V12" s="1"/>
      <c r="W12" s="1"/>
      <c r="X12" s="1"/>
      <c r="Y12" s="1"/>
      <c r="Z12" s="1"/>
    </row>
    <row r="13" spans="1:26" ht="18.600000000000001" customHeight="1" x14ac:dyDescent="0.25">
      <c r="A13" s="440" t="s">
        <v>110</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111</v>
      </c>
      <c r="B14" s="439"/>
      <c r="C14" s="1"/>
      <c r="D14" s="1"/>
      <c r="E14" s="1"/>
      <c r="F14" s="1"/>
      <c r="G14" s="1"/>
      <c r="H14" s="1"/>
      <c r="I14" s="1"/>
      <c r="J14" s="1"/>
      <c r="K14" s="1"/>
      <c r="L14" s="1"/>
      <c r="M14" s="1"/>
      <c r="N14" s="1"/>
      <c r="O14" s="1"/>
      <c r="P14" s="1"/>
      <c r="Q14" s="1"/>
      <c r="R14" s="1"/>
      <c r="S14" s="1"/>
      <c r="T14" s="1"/>
      <c r="U14" s="1"/>
      <c r="V14" s="1"/>
      <c r="W14" s="1"/>
      <c r="X14" s="1"/>
      <c r="Y14" s="1"/>
      <c r="Z14" s="1"/>
    </row>
    <row r="15" spans="1:26" ht="255" customHeight="1" x14ac:dyDescent="0.25">
      <c r="A15" s="440" t="s">
        <v>112</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113</v>
      </c>
      <c r="B16" s="439"/>
      <c r="C16" s="1"/>
      <c r="D16" s="1"/>
      <c r="E16" s="1"/>
      <c r="F16" s="1"/>
      <c r="G16" s="1"/>
      <c r="H16" s="1"/>
      <c r="I16" s="1"/>
      <c r="J16" s="1"/>
      <c r="K16" s="1"/>
      <c r="L16" s="1"/>
      <c r="M16" s="1"/>
      <c r="N16" s="1"/>
      <c r="O16" s="1"/>
      <c r="P16" s="1"/>
      <c r="Q16" s="1"/>
      <c r="R16" s="1"/>
      <c r="S16" s="1"/>
      <c r="T16" s="1"/>
      <c r="U16" s="1"/>
      <c r="V16" s="1"/>
      <c r="W16" s="1"/>
      <c r="X16" s="1"/>
      <c r="Y16" s="1"/>
      <c r="Z16" s="1"/>
    </row>
    <row r="17" spans="1:26" ht="35.1" customHeight="1" x14ac:dyDescent="0.25">
      <c r="A17" s="440" t="s">
        <v>114</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115</v>
      </c>
      <c r="B18" s="439"/>
      <c r="C18" s="1"/>
      <c r="D18" s="1"/>
      <c r="E18" s="1"/>
      <c r="F18" s="1"/>
      <c r="G18" s="1"/>
      <c r="H18" s="1"/>
      <c r="I18" s="1"/>
      <c r="J18" s="1"/>
      <c r="K18" s="1"/>
      <c r="L18" s="1"/>
      <c r="M18" s="1"/>
      <c r="N18" s="1"/>
      <c r="O18" s="1"/>
      <c r="P18" s="1"/>
      <c r="Q18" s="1"/>
      <c r="R18" s="1"/>
      <c r="S18" s="1"/>
      <c r="T18" s="1"/>
      <c r="U18" s="1"/>
      <c r="V18" s="1"/>
      <c r="W18" s="1"/>
      <c r="X18" s="1"/>
      <c r="Y18" s="1"/>
      <c r="Z18" s="1"/>
    </row>
    <row r="19" spans="1:26" ht="90" customHeight="1" x14ac:dyDescent="0.25">
      <c r="A19" s="440" t="s">
        <v>116</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117</v>
      </c>
      <c r="B20" s="439"/>
      <c r="C20" s="1"/>
      <c r="D20" s="1"/>
      <c r="E20" s="1"/>
      <c r="F20" s="1"/>
      <c r="G20" s="1"/>
      <c r="H20" s="1"/>
      <c r="I20" s="1"/>
      <c r="J20" s="1"/>
      <c r="K20" s="1"/>
      <c r="L20" s="1"/>
      <c r="M20" s="1"/>
      <c r="N20" s="1"/>
      <c r="O20" s="1"/>
      <c r="P20" s="1"/>
      <c r="Q20" s="1"/>
      <c r="R20" s="1"/>
      <c r="S20" s="1"/>
      <c r="T20" s="1"/>
      <c r="U20" s="1"/>
      <c r="V20" s="1"/>
      <c r="W20" s="1"/>
      <c r="X20" s="1"/>
      <c r="Y20" s="1"/>
      <c r="Z20" s="1"/>
    </row>
    <row r="21" spans="1:26" ht="51.6" customHeight="1" x14ac:dyDescent="0.25">
      <c r="A21" s="445" t="s">
        <v>118</v>
      </c>
      <c r="B21" s="446"/>
      <c r="C21" s="1"/>
      <c r="D21" s="1"/>
      <c r="E21" s="1"/>
      <c r="F21" s="1"/>
      <c r="G21" s="1"/>
      <c r="H21" s="1"/>
      <c r="I21" s="1"/>
      <c r="J21" s="1"/>
      <c r="K21" s="1"/>
      <c r="L21" s="1"/>
      <c r="M21" s="1"/>
      <c r="N21" s="1"/>
      <c r="O21" s="1"/>
      <c r="P21" s="1"/>
      <c r="Q21" s="1"/>
      <c r="R21" s="1"/>
      <c r="S21" s="1"/>
      <c r="T21" s="1"/>
      <c r="U21" s="1"/>
      <c r="V21" s="1"/>
      <c r="W21" s="1"/>
      <c r="X21" s="1"/>
      <c r="Y21" s="1"/>
      <c r="Z21" s="1"/>
    </row>
    <row r="22" spans="1:26" ht="23.1" customHeight="1" x14ac:dyDescent="0.25">
      <c r="A22" s="438" t="s">
        <v>119</v>
      </c>
      <c r="B22" s="439"/>
      <c r="C22" s="1"/>
      <c r="D22" s="1"/>
      <c r="E22" s="1"/>
      <c r="F22" s="1"/>
      <c r="G22" s="1"/>
      <c r="H22" s="1"/>
      <c r="I22" s="1"/>
      <c r="J22" s="1"/>
      <c r="K22" s="1"/>
      <c r="L22" s="1"/>
      <c r="M22" s="1"/>
      <c r="N22" s="1"/>
      <c r="O22" s="1"/>
      <c r="P22" s="1"/>
      <c r="Q22" s="1"/>
      <c r="R22" s="1"/>
      <c r="S22" s="1"/>
      <c r="T22" s="1"/>
      <c r="U22" s="1"/>
      <c r="V22" s="1"/>
      <c r="W22" s="1"/>
      <c r="X22" s="1"/>
      <c r="Y22" s="1"/>
      <c r="Z22" s="1"/>
    </row>
    <row r="23" spans="1:26" ht="51.6" customHeight="1" x14ac:dyDescent="0.25">
      <c r="A23" s="448" t="s">
        <v>120</v>
      </c>
      <c r="B23" s="446"/>
      <c r="C23" s="1"/>
      <c r="D23" s="1"/>
      <c r="E23" s="1"/>
      <c r="F23" s="1"/>
      <c r="G23" s="1"/>
      <c r="H23" s="1"/>
      <c r="I23" s="1"/>
      <c r="J23" s="1"/>
      <c r="K23" s="1"/>
      <c r="L23" s="1"/>
      <c r="M23" s="1"/>
      <c r="N23" s="1"/>
      <c r="O23" s="1"/>
      <c r="P23" s="1"/>
      <c r="Q23" s="1"/>
      <c r="R23" s="1"/>
      <c r="S23" s="1"/>
      <c r="T23" s="1"/>
      <c r="U23" s="1"/>
      <c r="V23" s="1"/>
      <c r="W23" s="1"/>
      <c r="X23" s="1"/>
      <c r="Y23" s="1"/>
      <c r="Z23" s="1"/>
    </row>
    <row r="24" spans="1:26" ht="23.1" customHeight="1" x14ac:dyDescent="0.25">
      <c r="A24" s="438" t="s">
        <v>121</v>
      </c>
      <c r="B24" s="439"/>
      <c r="C24" s="1"/>
      <c r="D24" s="1"/>
      <c r="E24" s="1"/>
      <c r="F24" s="1"/>
      <c r="G24" s="1"/>
      <c r="H24" s="1"/>
      <c r="I24" s="1"/>
      <c r="J24" s="1"/>
      <c r="K24" s="1"/>
      <c r="L24" s="1"/>
      <c r="M24" s="1"/>
      <c r="N24" s="1"/>
      <c r="O24" s="1"/>
      <c r="P24" s="1"/>
      <c r="Q24" s="1"/>
      <c r="R24" s="1"/>
      <c r="S24" s="1"/>
      <c r="T24" s="1"/>
      <c r="U24" s="1"/>
      <c r="V24" s="1"/>
      <c r="W24" s="1"/>
      <c r="X24" s="1"/>
      <c r="Y24" s="1"/>
      <c r="Z24" s="1"/>
    </row>
    <row r="25" spans="1:26" ht="135" customHeight="1" x14ac:dyDescent="0.25">
      <c r="A25" s="445" t="s">
        <v>122</v>
      </c>
      <c r="B25" s="446"/>
      <c r="C25" s="1"/>
      <c r="D25" s="1"/>
      <c r="E25" s="1"/>
      <c r="F25" s="1"/>
      <c r="G25" s="1"/>
      <c r="H25" s="1"/>
      <c r="I25" s="1"/>
      <c r="J25" s="1"/>
      <c r="K25" s="1"/>
      <c r="L25" s="1"/>
      <c r="M25" s="1"/>
      <c r="N25" s="1"/>
      <c r="O25" s="1"/>
      <c r="P25" s="1"/>
      <c r="Q25" s="1"/>
      <c r="R25" s="1"/>
      <c r="S25" s="1"/>
      <c r="T25" s="1"/>
      <c r="U25" s="1"/>
      <c r="V25" s="1"/>
      <c r="W25" s="1"/>
      <c r="X25" s="1"/>
      <c r="Y25" s="1"/>
      <c r="Z25" s="1"/>
    </row>
    <row r="26" spans="1:26" ht="20.25" x14ac:dyDescent="0.45">
      <c r="A26" s="4"/>
      <c r="B26" s="4"/>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4"/>
      <c r="B27" s="4"/>
      <c r="C27" s="1"/>
      <c r="D27" s="1"/>
      <c r="E27" s="1"/>
      <c r="F27" s="1"/>
      <c r="G27" s="1"/>
      <c r="H27" s="1"/>
      <c r="I27" s="1"/>
      <c r="J27" s="1"/>
      <c r="K27" s="1"/>
      <c r="L27" s="1"/>
      <c r="M27" s="1"/>
      <c r="N27" s="1"/>
      <c r="O27" s="1"/>
      <c r="P27" s="1"/>
      <c r="Q27" s="1"/>
      <c r="R27" s="1"/>
      <c r="S27" s="1"/>
      <c r="T27" s="1"/>
      <c r="U27" s="1"/>
      <c r="V27" s="1"/>
      <c r="W27" s="1"/>
      <c r="X27" s="1"/>
      <c r="Y27" s="1"/>
      <c r="Z27" s="1"/>
    </row>
    <row r="28" spans="1:26" ht="177" customHeight="1" x14ac:dyDescent="0.45">
      <c r="A28" s="4"/>
      <c r="B28" s="4"/>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45">
      <c r="A29" s="13"/>
      <c r="B29" s="13"/>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45">
      <c r="A30" s="13"/>
      <c r="B30" s="13"/>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45">
      <c r="A31" s="13"/>
      <c r="B31" s="13"/>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45">
      <c r="A32" s="13"/>
      <c r="B32" s="13"/>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3"/>
      <c r="B33" s="13"/>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4"/>
      <c r="B34" s="4"/>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4"/>
      <c r="B35" s="4"/>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4"/>
      <c r="B36" s="4"/>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4"/>
      <c r="B37" s="4"/>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4"/>
      <c r="B38" s="4"/>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4"/>
      <c r="B39" s="4"/>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4"/>
      <c r="B40" s="4"/>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5:B25"/>
    <mergeCell ref="A18:B18"/>
    <mergeCell ref="A12:B12"/>
    <mergeCell ref="A21:B21"/>
    <mergeCell ref="A2:B2"/>
    <mergeCell ref="A5:B5"/>
    <mergeCell ref="A14:B14"/>
    <mergeCell ref="A23:B23"/>
    <mergeCell ref="A17:B17"/>
    <mergeCell ref="A8:B8"/>
    <mergeCell ref="A22:B22"/>
    <mergeCell ref="A4:B4"/>
    <mergeCell ref="A20:B20"/>
    <mergeCell ref="A19:B19"/>
    <mergeCell ref="A10:B10"/>
    <mergeCell ref="A13:B13"/>
    <mergeCell ref="A24:B24"/>
    <mergeCell ref="A15:B15"/>
    <mergeCell ref="A11:B11"/>
    <mergeCell ref="A1:B1"/>
    <mergeCell ref="A6:B6"/>
    <mergeCell ref="A16:B16"/>
    <mergeCell ref="A7:B7"/>
    <mergeCell ref="A9:B9"/>
  </mergeCells>
  <hyperlinks>
    <hyperlink ref="A23" r:id="rId1" display="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 xr:uid="{00000000-0004-0000-0F00-000000000000}"/>
  </hyperlinks>
  <printOptions horizontalCentered="1"/>
  <pageMargins left="0.25" right="0.25" top="0.55000000000000004" bottom="0.55000000000000004" header="0.2" footer="0.2"/>
  <pageSetup paperSize="9" scale="67" firstPageNumber="2" fitToHeight="0" orientation="portrait" useFirstPageNumber="1" r:id="rId2"/>
  <headerFooter>
    <oddHeader>&amp;C&amp;"Quicksand,Bold"&amp;11template&amp;R&amp;"Quicksand"&amp;8BYMX</oddHeader>
    <oddFooter>&amp;L&amp;"Quicksand"&amp;8BYM Construction - SIREN 930784152 - TVA FR 82930784152&amp;R&amp;"Quicksand"&amp;8&amp;P/5</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5DC4-A5BB-4B68-808D-FCA0444959F6}">
  <sheetPr codeName="Feuil17">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25">
      <c r="A1" s="449" t="s">
        <v>123</v>
      </c>
      <c r="B1" s="443"/>
      <c r="C1" s="1"/>
      <c r="D1" s="1"/>
      <c r="E1" s="1"/>
      <c r="F1" s="1"/>
      <c r="G1" s="1"/>
      <c r="H1" s="1"/>
      <c r="I1" s="1"/>
      <c r="J1" s="1"/>
      <c r="K1" s="1"/>
      <c r="L1" s="1"/>
      <c r="M1" s="1"/>
      <c r="N1" s="1"/>
      <c r="O1" s="1"/>
      <c r="P1" s="1"/>
      <c r="Q1" s="1"/>
      <c r="R1" s="1"/>
      <c r="S1" s="1"/>
      <c r="T1" s="1"/>
      <c r="U1" s="1"/>
      <c r="V1" s="1"/>
      <c r="W1" s="1"/>
      <c r="X1" s="1"/>
      <c r="Y1" s="1"/>
      <c r="Z1" s="1"/>
    </row>
    <row r="2" spans="1:26" ht="18.600000000000001" customHeight="1" x14ac:dyDescent="0.25">
      <c r="A2" s="450" t="str">
        <f>"Annexe au devis "&amp;  SYNTH!F8&amp;", chantier situé "&amp;SYNTH!F5&amp;" à signer conjointement avec le devis."</f>
        <v>Annexe au devis BYM02, chantier situé 72 rue de Bourgogne, 45000 Orléans à signer conjointement avec le devis.</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124</v>
      </c>
      <c r="B4" s="439"/>
      <c r="C4" s="1"/>
      <c r="D4" s="1"/>
      <c r="E4" s="1"/>
      <c r="F4" s="1"/>
      <c r="G4" s="1"/>
      <c r="H4" s="1"/>
      <c r="I4" s="1"/>
      <c r="J4" s="1"/>
      <c r="K4" s="1"/>
      <c r="L4" s="1"/>
      <c r="M4" s="1"/>
      <c r="N4" s="1"/>
      <c r="O4" s="1"/>
      <c r="P4" s="1"/>
      <c r="Q4" s="1"/>
      <c r="R4" s="1"/>
      <c r="S4" s="1"/>
      <c r="T4" s="1"/>
      <c r="U4" s="1"/>
      <c r="V4" s="1"/>
      <c r="W4" s="1"/>
      <c r="X4" s="1"/>
      <c r="Y4" s="1"/>
      <c r="Z4" s="1"/>
    </row>
    <row r="5" spans="1:26" ht="68.099999999999994" customHeight="1" x14ac:dyDescent="0.25">
      <c r="A5" s="440" t="inlineStr">
        <is>
          <t xml:space="preserve">Le présent devis est établi sur la base des documents contractuels de référence : néant, néant,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is>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126</v>
      </c>
      <c r="B6" s="439"/>
      <c r="C6" s="1"/>
      <c r="D6" s="1"/>
      <c r="E6" s="1"/>
      <c r="F6" s="1"/>
      <c r="G6" s="1"/>
      <c r="H6" s="1"/>
      <c r="I6" s="1"/>
      <c r="J6" s="1"/>
      <c r="K6" s="1"/>
      <c r="L6" s="1"/>
      <c r="M6" s="1"/>
      <c r="N6" s="1"/>
      <c r="O6" s="1"/>
      <c r="P6" s="1"/>
      <c r="Q6" s="1"/>
      <c r="R6" s="1"/>
      <c r="S6" s="1"/>
      <c r="T6" s="1"/>
      <c r="U6" s="1"/>
      <c r="V6" s="1"/>
      <c r="W6" s="1"/>
      <c r="X6" s="1"/>
      <c r="Y6" s="1"/>
      <c r="Z6" s="1"/>
    </row>
    <row r="7" spans="1:26" ht="69.75" customHeight="1" x14ac:dyDescent="0.25">
      <c r="A7" s="440" t="inlineStr">
        <is>
          <t xml:space="preserve">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néant.</t>
        </is>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128</v>
      </c>
      <c r="B8" s="439"/>
      <c r="C8" s="1"/>
      <c r="D8" s="1"/>
      <c r="E8" s="1"/>
      <c r="F8" s="1"/>
      <c r="G8" s="1"/>
      <c r="H8" s="1"/>
      <c r="I8" s="1"/>
      <c r="J8" s="1"/>
      <c r="K8" s="1"/>
      <c r="L8" s="1"/>
      <c r="M8" s="1"/>
      <c r="N8" s="1"/>
      <c r="O8" s="1"/>
      <c r="P8" s="1"/>
      <c r="Q8" s="1"/>
      <c r="R8" s="1"/>
      <c r="S8" s="1"/>
      <c r="T8" s="1"/>
      <c r="U8" s="1"/>
      <c r="V8" s="1"/>
      <c r="W8" s="1"/>
      <c r="X8" s="1"/>
      <c r="Y8" s="1"/>
      <c r="Z8" s="1"/>
    </row>
    <row r="9" spans="1:26" ht="144" customHeight="1" x14ac:dyDescent="0.25">
      <c r="A9" s="440" t="inlineStr">
        <is>
          <t xml:space="preserve">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néant.</t>
        </is>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130</v>
      </c>
      <c r="B10" s="439"/>
      <c r="C10" s="1"/>
      <c r="D10" s="1"/>
      <c r="E10" s="1"/>
      <c r="F10" s="1"/>
      <c r="G10" s="1"/>
      <c r="H10" s="1"/>
      <c r="I10" s="1"/>
      <c r="J10" s="1"/>
      <c r="K10" s="1"/>
      <c r="L10" s="1"/>
      <c r="M10" s="1"/>
      <c r="N10" s="1"/>
      <c r="O10" s="1"/>
      <c r="P10" s="1"/>
      <c r="Q10" s="1"/>
      <c r="R10" s="1"/>
      <c r="S10" s="1"/>
      <c r="T10" s="1"/>
      <c r="U10" s="1"/>
      <c r="V10" s="1"/>
      <c r="W10" s="1"/>
      <c r="X10" s="1"/>
      <c r="Y10" s="1"/>
      <c r="Z10" s="1"/>
    </row>
    <row r="11" spans="1:26" ht="90.75" customHeight="1" x14ac:dyDescent="0.25">
      <c r="A11" s="440" t="s">
        <v>131</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132</v>
      </c>
      <c r="B12" s="439"/>
      <c r="C12" s="1"/>
      <c r="D12" s="1"/>
      <c r="E12" s="1"/>
      <c r="F12" s="1"/>
      <c r="G12" s="1"/>
      <c r="H12" s="1"/>
      <c r="I12" s="1"/>
      <c r="J12" s="1"/>
      <c r="K12" s="1"/>
      <c r="L12" s="1"/>
      <c r="M12" s="1"/>
      <c r="N12" s="1"/>
      <c r="O12" s="1"/>
      <c r="P12" s="1"/>
      <c r="Q12" s="1"/>
      <c r="R12" s="1"/>
      <c r="S12" s="1"/>
      <c r="T12" s="1"/>
      <c r="U12" s="1"/>
      <c r="V12" s="1"/>
      <c r="W12" s="1"/>
      <c r="X12" s="1"/>
      <c r="Y12" s="1"/>
      <c r="Z12" s="1"/>
    </row>
    <row r="13" spans="1:26" ht="75" customHeight="1" x14ac:dyDescent="0.25">
      <c r="A13" s="440" t="s">
        <v>133</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134</v>
      </c>
      <c r="B14" s="439"/>
      <c r="C14" s="1"/>
      <c r="D14" s="1"/>
      <c r="E14" s="1"/>
      <c r="F14" s="1"/>
      <c r="G14" s="1"/>
      <c r="H14" s="1"/>
      <c r="I14" s="1"/>
      <c r="J14" s="1"/>
      <c r="K14" s="1"/>
      <c r="L14" s="1"/>
      <c r="M14" s="1"/>
      <c r="N14" s="1"/>
      <c r="O14" s="1"/>
      <c r="P14" s="1"/>
      <c r="Q14" s="1"/>
      <c r="R14" s="1"/>
      <c r="S14" s="1"/>
      <c r="T14" s="1"/>
      <c r="U14" s="1"/>
      <c r="V14" s="1"/>
      <c r="W14" s="1"/>
      <c r="X14" s="1"/>
      <c r="Y14" s="1"/>
      <c r="Z14" s="1"/>
    </row>
    <row r="15" spans="1:26" ht="90" customHeight="1" x14ac:dyDescent="0.25">
      <c r="A15" s="440" t="s">
        <v>135</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136</v>
      </c>
      <c r="B16" s="439"/>
      <c r="C16" s="1"/>
      <c r="D16" s="1"/>
      <c r="E16" s="1"/>
      <c r="F16" s="1"/>
      <c r="G16" s="1"/>
      <c r="H16" s="1"/>
      <c r="I16" s="1"/>
      <c r="J16" s="1"/>
      <c r="K16" s="1"/>
      <c r="L16" s="1"/>
      <c r="M16" s="1"/>
      <c r="N16" s="1"/>
      <c r="O16" s="1"/>
      <c r="P16" s="1"/>
      <c r="Q16" s="1"/>
      <c r="R16" s="1"/>
      <c r="S16" s="1"/>
      <c r="T16" s="1"/>
      <c r="U16" s="1"/>
      <c r="V16" s="1"/>
      <c r="W16" s="1"/>
      <c r="X16" s="1"/>
      <c r="Y16" s="1"/>
      <c r="Z16" s="1"/>
    </row>
    <row r="17" spans="1:26" ht="87" customHeight="1" x14ac:dyDescent="0.25">
      <c r="A17" s="440" t="s">
        <v>137</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138</v>
      </c>
      <c r="B18" s="439"/>
      <c r="C18" s="1"/>
      <c r="D18" s="1"/>
      <c r="E18" s="1"/>
      <c r="F18" s="1"/>
      <c r="G18" s="1"/>
      <c r="H18" s="1"/>
      <c r="I18" s="1"/>
      <c r="J18" s="1"/>
      <c r="K18" s="1"/>
      <c r="L18" s="1"/>
      <c r="M18" s="1"/>
      <c r="N18" s="1"/>
      <c r="O18" s="1"/>
      <c r="P18" s="1"/>
      <c r="Q18" s="1"/>
      <c r="R18" s="1"/>
      <c r="S18" s="1"/>
      <c r="T18" s="1"/>
      <c r="U18" s="1"/>
      <c r="V18" s="1"/>
      <c r="W18" s="1"/>
      <c r="X18" s="1"/>
      <c r="Y18" s="1"/>
      <c r="Z18" s="1"/>
    </row>
    <row r="19" spans="1:26" ht="84.6" customHeight="1" x14ac:dyDescent="0.25">
      <c r="A19" s="440" t="s">
        <v>139</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140</v>
      </c>
      <c r="B20" s="439"/>
      <c r="C20" s="1"/>
      <c r="D20" s="1"/>
      <c r="E20" s="1"/>
      <c r="F20" s="1"/>
      <c r="G20" s="1"/>
      <c r="H20" s="1"/>
      <c r="I20" s="1"/>
      <c r="J20" s="1"/>
      <c r="K20" s="1"/>
      <c r="L20" s="1"/>
      <c r="M20" s="1"/>
      <c r="N20" s="1"/>
      <c r="O20" s="1"/>
      <c r="P20" s="1"/>
      <c r="Q20" s="1"/>
      <c r="R20" s="1"/>
      <c r="S20" s="1"/>
      <c r="T20" s="1"/>
      <c r="U20" s="1"/>
      <c r="V20" s="1"/>
      <c r="W20" s="1"/>
      <c r="X20" s="1"/>
      <c r="Y20" s="1"/>
      <c r="Z20" s="1"/>
    </row>
    <row r="21" spans="1:26" ht="93" customHeight="1" x14ac:dyDescent="0.25">
      <c r="A21" s="445" t="inlineStr">
        <is>
          <t xml:space="preserve">Points en cours de clarification conditionnant l'arrêté définitif du marché : néant.</t>
        </is>
      </c>
      <c r="B21" s="446"/>
      <c r="C21" s="1"/>
      <c r="D21" s="1"/>
      <c r="E21" s="1"/>
      <c r="F21" s="1"/>
      <c r="G21" s="1"/>
      <c r="H21" s="1"/>
      <c r="I21" s="1"/>
      <c r="J21" s="1"/>
      <c r="K21" s="1"/>
      <c r="L21" s="1"/>
      <c r="M21" s="1"/>
      <c r="N21" s="1"/>
      <c r="O21" s="1"/>
      <c r="P21" s="1"/>
      <c r="Q21" s="1"/>
      <c r="R21" s="1"/>
      <c r="S21" s="1"/>
      <c r="T21" s="1"/>
      <c r="U21" s="1"/>
      <c r="V21" s="1"/>
      <c r="W21" s="1"/>
      <c r="X21" s="1"/>
      <c r="Y21" s="1"/>
      <c r="Z21" s="1"/>
    </row>
    <row r="22" spans="1:26" ht="20.2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3.1" customHeight="1" x14ac:dyDescent="0.25">
      <c r="A23" s="438" t="s">
        <v>142</v>
      </c>
      <c r="B23" s="439"/>
      <c r="C23" s="1"/>
      <c r="D23" s="1"/>
      <c r="E23" s="1"/>
      <c r="F23" s="1"/>
      <c r="G23" s="1"/>
      <c r="H23" s="1"/>
      <c r="I23" s="1"/>
      <c r="J23" s="1"/>
      <c r="K23" s="1"/>
      <c r="L23" s="1"/>
      <c r="M23" s="1"/>
      <c r="N23" s="1"/>
      <c r="O23" s="1"/>
      <c r="P23" s="1"/>
      <c r="Q23" s="1"/>
      <c r="R23" s="1"/>
      <c r="S23" s="1"/>
      <c r="T23" s="1"/>
      <c r="U23" s="1"/>
      <c r="V23" s="1"/>
      <c r="W23" s="1"/>
      <c r="X23" s="1"/>
      <c r="Y23" s="1"/>
      <c r="Z23" s="1"/>
    </row>
    <row r="24" spans="1:26" ht="93" customHeight="1" x14ac:dyDescent="0.25">
      <c r="A24" s="445" t="s">
        <v>143</v>
      </c>
      <c r="B24" s="446"/>
      <c r="C24" s="1"/>
      <c r="D24" s="1"/>
      <c r="E24" s="1"/>
      <c r="F24" s="1"/>
      <c r="G24" s="1"/>
      <c r="H24" s="1"/>
      <c r="I24" s="1"/>
      <c r="J24" s="1"/>
      <c r="K24" s="1"/>
      <c r="L24" s="1"/>
      <c r="M24" s="1"/>
      <c r="N24" s="1"/>
      <c r="O24" s="1"/>
      <c r="P24" s="1"/>
      <c r="Q24" s="1"/>
      <c r="R24" s="1"/>
      <c r="S24" s="1"/>
      <c r="T24" s="1"/>
      <c r="U24" s="1"/>
      <c r="V24" s="1"/>
      <c r="W24" s="1"/>
      <c r="X24" s="1"/>
      <c r="Y24" s="1"/>
      <c r="Z24" s="1"/>
    </row>
    <row r="25" spans="1:26" ht="20.2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3.1" customHeight="1" x14ac:dyDescent="0.25">
      <c r="A26" s="438" t="s">
        <v>144</v>
      </c>
      <c r="B26" s="439"/>
      <c r="C26" s="1"/>
      <c r="D26" s="1"/>
      <c r="E26" s="1"/>
      <c r="F26" s="1"/>
      <c r="G26" s="1"/>
      <c r="H26" s="1"/>
      <c r="I26" s="1"/>
      <c r="J26" s="1"/>
      <c r="K26" s="1"/>
      <c r="L26" s="1"/>
      <c r="M26" s="1"/>
      <c r="N26" s="1"/>
      <c r="O26" s="1"/>
      <c r="P26" s="1"/>
      <c r="Q26" s="1"/>
      <c r="R26" s="1"/>
      <c r="S26" s="1"/>
      <c r="T26" s="1"/>
      <c r="U26" s="1"/>
      <c r="V26" s="1"/>
      <c r="W26" s="1"/>
      <c r="X26" s="1"/>
      <c r="Y26" s="1"/>
      <c r="Z26" s="1"/>
    </row>
    <row r="27" spans="1:26" ht="20.2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3.6" customHeight="1" x14ac:dyDescent="0.25">
      <c r="A28" s="445" t="s">
        <v>145</v>
      </c>
      <c r="B28" s="446"/>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25">
      <c r="A29" s="451" t="s">
        <v>42</v>
      </c>
      <c r="B29" s="397"/>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25">
      <c r="A30" s="396"/>
      <c r="B30" s="397"/>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25">
      <c r="A31" s="396"/>
      <c r="B31" s="397"/>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25">
      <c r="A32" s="396"/>
      <c r="B32" s="397"/>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396"/>
      <c r="B33" s="397"/>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5">
    <mergeCell ref="A20:B20"/>
    <mergeCell ref="A19:B19"/>
    <mergeCell ref="A10:B10"/>
    <mergeCell ref="A29:B33"/>
    <mergeCell ref="A24:B24"/>
    <mergeCell ref="A15:B15"/>
    <mergeCell ref="A11:B11"/>
    <mergeCell ref="A26:B26"/>
    <mergeCell ref="A21:B21"/>
    <mergeCell ref="A23:B23"/>
    <mergeCell ref="A28:B28"/>
    <mergeCell ref="A13:B13"/>
    <mergeCell ref="A17:B17"/>
    <mergeCell ref="A1:B1"/>
    <mergeCell ref="A6:B6"/>
    <mergeCell ref="A16:B16"/>
    <mergeCell ref="A7:B7"/>
    <mergeCell ref="A18:B18"/>
    <mergeCell ref="A12:B12"/>
    <mergeCell ref="A2:B2"/>
    <mergeCell ref="A5:B5"/>
    <mergeCell ref="A14:B14"/>
    <mergeCell ref="A4:B4"/>
    <mergeCell ref="A9:B9"/>
    <mergeCell ref="A8:B8"/>
  </mergeCells>
  <printOptions horizontalCentered="1"/>
  <pageMargins left="0.25" right="0.25" top="0.55000000000000004" bottom="0.55000000000000004" header="0.2" footer="0.2"/>
  <pageSetup paperSize="9" scale="67" firstPageNumber="4" fitToHeight="0" orientation="portrait" useFirstPageNumber="1" r:id="rId1"/>
  <headerFooter>
    <oddHeader>&amp;C&amp;"Quicksand,Bold"&amp;11template&amp;R&amp;"Quicksand"&amp;8BYMX</oddHeader>
    <oddFooter>&amp;L&amp;"Quicksand"&amp;8BYM Construction - SIREN 930784152 - TVA FR 82930784152&amp;R&amp;"Quicksand"&amp;8&amp;P/5</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B4C7-B75C-4232-B4B9-6E4A0DA6C0BA}">
  <sheetPr codeName="Feuil21">
    <tabColor rgb="FFFF0000"/>
  </sheetPr>
  <dimension ref="A1:Y999"/>
  <sheetViews>
    <sheetView showGridLines="0" view="pageBreakPreview" zoomScale="55" zoomScaleNormal="100" zoomScaleSheetLayoutView="55" workbookViewId="0">
      <selection activeCell="T17" sqref="T17"/>
    </sheetView>
  </sheetViews>
  <sheetFormatPr baseColWidth="10" defaultColWidth="12.5703125" defaultRowHeight="15" customHeight="1" x14ac:dyDescent="0.25"/>
  <cols>
    <col min="1" max="25" width="11.42578125" style="294" customWidth="1"/>
    <col min="26" max="16384" width="12.5703125" style="294"/>
  </cols>
  <sheetData>
    <row r="1" spans="1:25" ht="15" customHeight="1" x14ac:dyDescent="0.45">
      <c r="A1" s="452" t="s">
        <v>316</v>
      </c>
      <c r="B1" s="453"/>
      <c r="C1" s="453"/>
      <c r="D1" s="453"/>
      <c r="E1" s="453"/>
      <c r="F1" s="453"/>
      <c r="G1" s="453"/>
      <c r="H1" s="453"/>
      <c r="I1" s="453"/>
      <c r="J1" s="453"/>
      <c r="K1" s="454"/>
      <c r="L1" s="293"/>
      <c r="M1" s="293"/>
      <c r="N1" s="293"/>
      <c r="O1" s="293"/>
      <c r="P1" s="293"/>
      <c r="Q1" s="293"/>
      <c r="R1" s="293"/>
      <c r="S1" s="293"/>
      <c r="T1" s="293"/>
      <c r="U1" s="293"/>
      <c r="V1" s="293"/>
      <c r="W1" s="293"/>
      <c r="X1" s="293"/>
      <c r="Y1" s="293"/>
    </row>
    <row r="2" spans="1:25" ht="15" customHeight="1" x14ac:dyDescent="0.45">
      <c r="A2" s="455"/>
      <c r="B2" s="456"/>
      <c r="C2" s="456"/>
      <c r="D2" s="456"/>
      <c r="E2" s="456"/>
      <c r="F2" s="456"/>
      <c r="G2" s="456"/>
      <c r="H2" s="456"/>
      <c r="I2" s="456"/>
      <c r="J2" s="456"/>
      <c r="K2" s="457"/>
      <c r="L2" s="293"/>
      <c r="M2" s="293"/>
      <c r="N2" s="293"/>
      <c r="O2" s="293"/>
      <c r="P2" s="293"/>
      <c r="Q2" s="293"/>
      <c r="R2" s="293"/>
      <c r="S2" s="293"/>
      <c r="T2" s="293"/>
      <c r="U2" s="293"/>
      <c r="V2" s="293"/>
      <c r="W2" s="293"/>
      <c r="X2" s="293"/>
      <c r="Y2" s="293"/>
    </row>
    <row r="3" spans="1:25" ht="15" customHeight="1" x14ac:dyDescent="0.45">
      <c r="A3" s="455"/>
      <c r="B3" s="456"/>
      <c r="C3" s="456"/>
      <c r="D3" s="456"/>
      <c r="E3" s="456"/>
      <c r="F3" s="456"/>
      <c r="G3" s="456"/>
      <c r="H3" s="456"/>
      <c r="I3" s="456"/>
      <c r="J3" s="456"/>
      <c r="K3" s="457"/>
      <c r="L3" s="293"/>
      <c r="M3" s="293"/>
      <c r="N3" s="293"/>
      <c r="O3" s="293"/>
      <c r="P3" s="293"/>
      <c r="Q3" s="293"/>
      <c r="R3" s="293"/>
      <c r="S3" s="293"/>
      <c r="T3" s="293"/>
      <c r="U3" s="293"/>
      <c r="V3" s="293"/>
      <c r="W3" s="293"/>
      <c r="X3" s="293"/>
      <c r="Y3" s="293"/>
    </row>
    <row r="4" spans="1:25" ht="15" customHeight="1" x14ac:dyDescent="0.45">
      <c r="A4" s="455"/>
      <c r="B4" s="456"/>
      <c r="C4" s="456"/>
      <c r="D4" s="456"/>
      <c r="E4" s="456"/>
      <c r="F4" s="456"/>
      <c r="G4" s="456"/>
      <c r="H4" s="456"/>
      <c r="I4" s="456"/>
      <c r="J4" s="456"/>
      <c r="K4" s="457"/>
      <c r="L4" s="293"/>
      <c r="M4" s="293"/>
      <c r="N4" s="293"/>
      <c r="O4" s="293"/>
      <c r="P4" s="293"/>
      <c r="Q4" s="293"/>
      <c r="R4" s="293"/>
      <c r="S4" s="293"/>
      <c r="T4" s="293"/>
      <c r="U4" s="293"/>
      <c r="V4" s="293"/>
      <c r="W4" s="293"/>
      <c r="X4" s="293"/>
      <c r="Y4" s="293"/>
    </row>
    <row r="5" spans="1:25" ht="15" customHeight="1" x14ac:dyDescent="0.45">
      <c r="A5" s="458"/>
      <c r="B5" s="459"/>
      <c r="C5" s="459"/>
      <c r="D5" s="459"/>
      <c r="E5" s="459"/>
      <c r="F5" s="459"/>
      <c r="G5" s="459"/>
      <c r="H5" s="459"/>
      <c r="I5" s="459"/>
      <c r="J5" s="459"/>
      <c r="K5" s="460"/>
      <c r="L5" s="293"/>
      <c r="M5" s="293"/>
      <c r="N5" s="293"/>
      <c r="O5" s="293"/>
      <c r="P5" s="293"/>
      <c r="Q5" s="293"/>
      <c r="R5" s="293"/>
      <c r="S5" s="293"/>
      <c r="T5" s="293"/>
      <c r="U5" s="293"/>
      <c r="V5" s="293"/>
      <c r="W5" s="293"/>
      <c r="X5" s="293"/>
      <c r="Y5" s="293"/>
    </row>
    <row r="6" spans="1:25" ht="17.25" customHeight="1" thickBot="1" x14ac:dyDescent="0.5">
      <c r="A6" s="295"/>
      <c r="B6" s="295"/>
      <c r="C6" s="295"/>
      <c r="D6" s="296"/>
      <c r="E6" s="297"/>
      <c r="F6" s="297"/>
      <c r="G6" s="297"/>
      <c r="H6" s="295"/>
      <c r="I6" s="297"/>
      <c r="J6" s="298"/>
      <c r="K6" s="298"/>
      <c r="L6" s="298"/>
      <c r="M6" s="293"/>
      <c r="N6" s="293"/>
      <c r="O6" s="293"/>
      <c r="P6" s="293"/>
      <c r="Q6" s="293"/>
      <c r="R6" s="293"/>
      <c r="S6" s="293"/>
      <c r="T6" s="293"/>
      <c r="U6" s="293"/>
      <c r="V6" s="293"/>
      <c r="W6" s="293"/>
      <c r="X6" s="293"/>
      <c r="Y6" s="293"/>
    </row>
    <row r="7" spans="1:25" ht="17.25" customHeight="1" thickBot="1" x14ac:dyDescent="0.5">
      <c r="A7" s="299" t="s">
        <v>146</v>
      </c>
      <c r="B7" s="297"/>
      <c r="C7" s="295"/>
      <c r="D7" s="295"/>
      <c r="E7" s="295"/>
      <c r="F7" s="295"/>
      <c r="G7" s="295"/>
      <c r="H7" s="295"/>
      <c r="I7" s="295"/>
      <c r="J7" s="295"/>
      <c r="K7" s="295"/>
      <c r="L7" s="300"/>
      <c r="M7" s="293"/>
      <c r="N7" s="293"/>
      <c r="O7" s="293"/>
      <c r="P7" s="293"/>
      <c r="Q7" s="293"/>
      <c r="R7" s="293"/>
      <c r="S7" s="293"/>
      <c r="T7" s="293"/>
      <c r="U7" s="293"/>
      <c r="V7" s="293"/>
      <c r="W7" s="293"/>
      <c r="X7" s="293"/>
      <c r="Y7" s="293"/>
    </row>
    <row r="8" spans="1:25" ht="17.25" customHeight="1" thickBot="1" x14ac:dyDescent="0.5">
      <c r="A8" s="297"/>
      <c r="B8" s="297"/>
      <c r="C8" s="295"/>
      <c r="D8" s="295"/>
      <c r="E8" s="295"/>
      <c r="F8" s="295"/>
      <c r="G8" s="295"/>
      <c r="H8" s="295"/>
      <c r="I8" s="295"/>
      <c r="J8" s="295"/>
      <c r="K8" s="295"/>
      <c r="L8" s="300"/>
      <c r="M8" s="293"/>
      <c r="N8" s="293"/>
      <c r="O8" s="293"/>
      <c r="P8" s="293"/>
      <c r="Q8" s="293"/>
      <c r="R8" s="293"/>
      <c r="S8" s="293"/>
      <c r="T8" s="293"/>
      <c r="U8" s="293"/>
      <c r="V8" s="293"/>
      <c r="W8" s="293"/>
      <c r="X8" s="293"/>
      <c r="Y8" s="293"/>
    </row>
    <row r="9" spans="1:25" ht="17.25" customHeight="1" thickBot="1" x14ac:dyDescent="0.5">
      <c r="A9" s="301" t="s">
        <v>147</v>
      </c>
      <c r="B9" s="302">
        <v>2.2999999999999998</v>
      </c>
      <c r="C9" s="295"/>
      <c r="D9" s="295"/>
      <c r="E9" s="295"/>
      <c r="F9" s="295"/>
      <c r="G9" s="295"/>
      <c r="H9" s="295"/>
      <c r="I9" s="295"/>
      <c r="J9" s="295"/>
      <c r="K9" s="295"/>
      <c r="L9" s="300"/>
      <c r="M9" s="293"/>
      <c r="N9" s="293"/>
      <c r="O9" s="293"/>
      <c r="P9" s="293"/>
      <c r="Q9" s="293"/>
      <c r="R9" s="293"/>
      <c r="S9" s="293"/>
      <c r="T9" s="293"/>
      <c r="U9" s="293"/>
      <c r="V9" s="293"/>
      <c r="W9" s="293"/>
      <c r="X9" s="293"/>
      <c r="Y9" s="293"/>
    </row>
    <row r="10" spans="1:25" ht="16.5" customHeight="1" x14ac:dyDescent="0.45">
      <c r="A10" s="303" t="s">
        <v>148</v>
      </c>
      <c r="B10" s="304"/>
      <c r="C10" s="305"/>
      <c r="D10" s="305"/>
      <c r="E10" s="305"/>
      <c r="F10" s="305"/>
      <c r="G10" s="306"/>
      <c r="H10" s="295"/>
      <c r="I10" s="295"/>
      <c r="J10" s="295"/>
      <c r="K10" s="295"/>
      <c r="L10" s="300"/>
      <c r="M10" s="293"/>
      <c r="N10" s="293"/>
      <c r="O10" s="293"/>
      <c r="P10" s="293"/>
      <c r="Q10" s="293"/>
      <c r="R10" s="293"/>
      <c r="S10" s="293"/>
      <c r="T10" s="293"/>
      <c r="U10" s="293"/>
      <c r="V10" s="293"/>
      <c r="W10" s="293"/>
      <c r="X10" s="293"/>
      <c r="Y10" s="293"/>
    </row>
    <row r="11" spans="1:25" ht="16.5" customHeight="1" x14ac:dyDescent="0.45">
      <c r="A11" s="307" t="s">
        <v>149</v>
      </c>
      <c r="B11" s="308" t="s">
        <v>150</v>
      </c>
      <c r="C11" s="308" t="s">
        <v>151</v>
      </c>
      <c r="D11" s="309" t="s">
        <v>152</v>
      </c>
      <c r="E11" s="310" t="s">
        <v>153</v>
      </c>
      <c r="F11" s="309" t="s">
        <v>154</v>
      </c>
      <c r="G11" s="309" t="s">
        <v>155</v>
      </c>
      <c r="H11" s="311" t="s">
        <v>156</v>
      </c>
      <c r="I11" s="312" t="s">
        <v>157</v>
      </c>
      <c r="J11" s="312" t="s">
        <v>158</v>
      </c>
      <c r="K11" s="313" t="s">
        <v>159</v>
      </c>
      <c r="L11" s="295"/>
      <c r="M11" s="293"/>
      <c r="N11" s="293"/>
      <c r="O11" s="293"/>
      <c r="P11" s="293"/>
      <c r="Q11" s="293"/>
      <c r="R11" s="293"/>
      <c r="S11" s="293"/>
      <c r="T11" s="293"/>
      <c r="U11" s="293"/>
      <c r="V11" s="293"/>
      <c r="W11" s="293"/>
      <c r="X11" s="293"/>
      <c r="Y11" s="293"/>
    </row>
    <row r="12" spans="1:25" ht="16.5" customHeight="1" x14ac:dyDescent="0.45">
      <c r="A12" s="314"/>
      <c r="B12" s="315" t="s">
        <v>160</v>
      </c>
      <c r="C12" s="316" t="s">
        <v>161</v>
      </c>
      <c r="D12" s="317">
        <v>10</v>
      </c>
      <c r="E12" s="317">
        <v>0</v>
      </c>
      <c r="F12" s="316">
        <f t="shared" ref="F12:F25" si="0">+SUM(H12:L12)/100</f>
        <v>9.35</v>
      </c>
      <c r="G12" s="318">
        <f>+F12*$B$9</f>
        <v>21.505</v>
      </c>
      <c r="H12" s="311">
        <v>608</v>
      </c>
      <c r="I12" s="312">
        <v>327</v>
      </c>
      <c r="J12" s="312">
        <v>0</v>
      </c>
      <c r="K12" s="313">
        <v>0</v>
      </c>
      <c r="L12" s="300"/>
      <c r="M12" s="293"/>
      <c r="N12" s="293"/>
      <c r="O12" s="293"/>
      <c r="P12" s="293"/>
      <c r="Q12" s="293"/>
      <c r="R12" s="293"/>
      <c r="S12" s="293"/>
      <c r="T12" s="293"/>
      <c r="U12" s="293"/>
      <c r="V12" s="293"/>
      <c r="W12" s="293"/>
      <c r="X12" s="293"/>
      <c r="Y12" s="293"/>
    </row>
    <row r="13" spans="1:25" ht="16.5" customHeight="1" x14ac:dyDescent="0.45">
      <c r="A13" s="319"/>
      <c r="B13" s="320" t="s">
        <v>160</v>
      </c>
      <c r="C13" s="321" t="s">
        <v>161</v>
      </c>
      <c r="D13" s="322">
        <v>10</v>
      </c>
      <c r="E13" s="322">
        <v>0</v>
      </c>
      <c r="F13" s="321">
        <f t="shared" si="0"/>
        <v>9</v>
      </c>
      <c r="G13" s="323">
        <f t="shared" ref="G13:G25" si="1">+F13*$B$9</f>
        <v>20.7</v>
      </c>
      <c r="H13" s="324">
        <v>600</v>
      </c>
      <c r="I13" s="325">
        <v>300</v>
      </c>
      <c r="J13" s="325">
        <v>0</v>
      </c>
      <c r="K13" s="326">
        <v>0</v>
      </c>
      <c r="L13" s="300"/>
      <c r="M13" s="293"/>
      <c r="N13" s="293"/>
      <c r="O13" s="293"/>
      <c r="P13" s="293"/>
      <c r="Q13" s="293"/>
      <c r="R13" s="293"/>
      <c r="S13" s="293"/>
      <c r="T13" s="293"/>
      <c r="U13" s="293"/>
      <c r="V13" s="293"/>
      <c r="W13" s="293"/>
      <c r="X13" s="293"/>
      <c r="Y13" s="293"/>
    </row>
    <row r="14" spans="1:25" ht="16.5" customHeight="1" x14ac:dyDescent="0.45">
      <c r="A14" s="319"/>
      <c r="B14" s="320" t="s">
        <v>160</v>
      </c>
      <c r="C14" s="321" t="s">
        <v>161</v>
      </c>
      <c r="D14" s="322">
        <v>10</v>
      </c>
      <c r="E14" s="322">
        <v>0</v>
      </c>
      <c r="F14" s="321">
        <f t="shared" si="0"/>
        <v>9</v>
      </c>
      <c r="G14" s="323">
        <f t="shared" si="1"/>
        <v>20.7</v>
      </c>
      <c r="H14" s="324">
        <v>600</v>
      </c>
      <c r="I14" s="325">
        <v>300</v>
      </c>
      <c r="J14" s="325">
        <v>0</v>
      </c>
      <c r="K14" s="326">
        <v>0</v>
      </c>
      <c r="L14" s="300"/>
      <c r="M14" s="293"/>
      <c r="N14" s="293"/>
      <c r="O14" s="293"/>
      <c r="P14" s="293"/>
      <c r="Q14" s="293"/>
      <c r="R14" s="293"/>
      <c r="S14" s="293"/>
      <c r="T14" s="293"/>
      <c r="U14" s="293"/>
      <c r="V14" s="293"/>
      <c r="W14" s="293"/>
      <c r="X14" s="293"/>
      <c r="Y14" s="293"/>
    </row>
    <row r="15" spans="1:25" ht="16.5" customHeight="1" x14ac:dyDescent="0.45">
      <c r="A15" s="319"/>
      <c r="B15" s="320" t="s">
        <v>160</v>
      </c>
      <c r="C15" s="321" t="s">
        <v>161</v>
      </c>
      <c r="D15" s="322">
        <v>10</v>
      </c>
      <c r="E15" s="322">
        <v>0</v>
      </c>
      <c r="F15" s="321">
        <f t="shared" si="0"/>
        <v>9</v>
      </c>
      <c r="G15" s="323">
        <f t="shared" si="1"/>
        <v>20.7</v>
      </c>
      <c r="H15" s="324">
        <v>600</v>
      </c>
      <c r="I15" s="325">
        <v>300</v>
      </c>
      <c r="J15" s="325">
        <v>0</v>
      </c>
      <c r="K15" s="326">
        <v>0</v>
      </c>
      <c r="L15" s="300"/>
      <c r="M15" s="293"/>
      <c r="N15" s="293"/>
      <c r="O15" s="293"/>
      <c r="P15" s="293"/>
      <c r="Q15" s="293"/>
      <c r="R15" s="293"/>
      <c r="S15" s="293"/>
      <c r="T15" s="293"/>
      <c r="U15" s="293"/>
      <c r="V15" s="293"/>
      <c r="W15" s="293"/>
      <c r="X15" s="293"/>
      <c r="Y15" s="293"/>
    </row>
    <row r="16" spans="1:25" ht="16.5" customHeight="1" x14ac:dyDescent="0.45">
      <c r="A16" s="319"/>
      <c r="B16" s="320" t="s">
        <v>160</v>
      </c>
      <c r="C16" s="321" t="s">
        <v>161</v>
      </c>
      <c r="D16" s="322">
        <v>10</v>
      </c>
      <c r="E16" s="322">
        <v>0</v>
      </c>
      <c r="F16" s="321">
        <f t="shared" si="0"/>
        <v>9</v>
      </c>
      <c r="G16" s="323">
        <f t="shared" si="1"/>
        <v>20.7</v>
      </c>
      <c r="H16" s="324">
        <v>600</v>
      </c>
      <c r="I16" s="325">
        <v>300</v>
      </c>
      <c r="J16" s="325">
        <v>0</v>
      </c>
      <c r="K16" s="326">
        <v>0</v>
      </c>
      <c r="L16" s="300"/>
      <c r="M16" s="293"/>
      <c r="N16" s="293"/>
      <c r="O16" s="293"/>
      <c r="P16" s="293"/>
      <c r="Q16" s="293"/>
      <c r="R16" s="293"/>
      <c r="S16" s="293"/>
      <c r="T16" s="293"/>
      <c r="U16" s="293"/>
      <c r="V16" s="293"/>
      <c r="W16" s="293"/>
      <c r="X16" s="293"/>
      <c r="Y16" s="293"/>
    </row>
    <row r="17" spans="1:25" ht="16.5" customHeight="1" x14ac:dyDescent="0.45">
      <c r="A17" s="319"/>
      <c r="B17" s="320" t="s">
        <v>160</v>
      </c>
      <c r="C17" s="321" t="s">
        <v>162</v>
      </c>
      <c r="D17" s="322">
        <v>10</v>
      </c>
      <c r="E17" s="322">
        <v>0</v>
      </c>
      <c r="F17" s="321">
        <f t="shared" si="0"/>
        <v>9</v>
      </c>
      <c r="G17" s="323">
        <f t="shared" si="1"/>
        <v>20.7</v>
      </c>
      <c r="H17" s="324">
        <v>600</v>
      </c>
      <c r="I17" s="325">
        <v>300</v>
      </c>
      <c r="J17" s="325">
        <v>0</v>
      </c>
      <c r="K17" s="326">
        <v>0</v>
      </c>
      <c r="L17" s="295"/>
      <c r="M17" s="293"/>
      <c r="N17" s="293"/>
      <c r="O17" s="293"/>
      <c r="P17" s="293"/>
      <c r="Q17" s="293"/>
      <c r="R17" s="293"/>
      <c r="S17" s="293"/>
      <c r="T17" s="293"/>
      <c r="U17" s="293"/>
      <c r="V17" s="293"/>
      <c r="W17" s="293"/>
      <c r="X17" s="293"/>
      <c r="Y17" s="293"/>
    </row>
    <row r="18" spans="1:25" ht="16.5" customHeight="1" x14ac:dyDescent="0.45">
      <c r="A18" s="319"/>
      <c r="B18" s="320" t="s">
        <v>160</v>
      </c>
      <c r="C18" s="321" t="s">
        <v>162</v>
      </c>
      <c r="D18" s="322">
        <v>10</v>
      </c>
      <c r="E18" s="322">
        <v>0</v>
      </c>
      <c r="F18" s="321">
        <f t="shared" si="0"/>
        <v>9</v>
      </c>
      <c r="G18" s="323">
        <f t="shared" si="1"/>
        <v>20.7</v>
      </c>
      <c r="H18" s="324">
        <v>600</v>
      </c>
      <c r="I18" s="325">
        <v>300</v>
      </c>
      <c r="J18" s="325">
        <v>0</v>
      </c>
      <c r="K18" s="326">
        <v>0</v>
      </c>
      <c r="L18" s="295"/>
      <c r="M18" s="293"/>
      <c r="N18" s="293"/>
      <c r="O18" s="293"/>
      <c r="P18" s="293"/>
      <c r="Q18" s="293"/>
      <c r="R18" s="293"/>
      <c r="S18" s="293"/>
      <c r="T18" s="293"/>
      <c r="U18" s="293"/>
      <c r="V18" s="293"/>
      <c r="W18" s="293"/>
      <c r="X18" s="293"/>
      <c r="Y18" s="293"/>
    </row>
    <row r="19" spans="1:25" ht="16.5" customHeight="1" x14ac:dyDescent="0.45">
      <c r="A19" s="319"/>
      <c r="B19" s="320" t="s">
        <v>160</v>
      </c>
      <c r="C19" s="321" t="s">
        <v>162</v>
      </c>
      <c r="D19" s="322">
        <v>10</v>
      </c>
      <c r="E19" s="322">
        <v>0</v>
      </c>
      <c r="F19" s="321">
        <f t="shared" si="0"/>
        <v>9</v>
      </c>
      <c r="G19" s="323">
        <f t="shared" si="1"/>
        <v>20.7</v>
      </c>
      <c r="H19" s="324">
        <v>600</v>
      </c>
      <c r="I19" s="325">
        <v>300</v>
      </c>
      <c r="J19" s="325">
        <v>0</v>
      </c>
      <c r="K19" s="326">
        <v>0</v>
      </c>
      <c r="L19" s="295"/>
      <c r="M19" s="293"/>
      <c r="N19" s="293"/>
      <c r="O19" s="293"/>
      <c r="P19" s="293"/>
      <c r="Q19" s="293"/>
      <c r="R19" s="293"/>
      <c r="S19" s="293"/>
      <c r="T19" s="293"/>
      <c r="U19" s="293"/>
      <c r="V19" s="293"/>
      <c r="W19" s="293"/>
      <c r="X19" s="293"/>
      <c r="Y19" s="293"/>
    </row>
    <row r="20" spans="1:25" ht="16.5" customHeight="1" x14ac:dyDescent="0.45">
      <c r="A20" s="319"/>
      <c r="B20" s="320" t="s">
        <v>160</v>
      </c>
      <c r="C20" s="321" t="s">
        <v>162</v>
      </c>
      <c r="D20" s="322">
        <v>10</v>
      </c>
      <c r="E20" s="322">
        <v>0</v>
      </c>
      <c r="F20" s="321">
        <f t="shared" si="0"/>
        <v>9</v>
      </c>
      <c r="G20" s="323">
        <f t="shared" si="1"/>
        <v>20.7</v>
      </c>
      <c r="H20" s="324">
        <v>600</v>
      </c>
      <c r="I20" s="325">
        <v>300</v>
      </c>
      <c r="J20" s="325">
        <v>0</v>
      </c>
      <c r="K20" s="326">
        <v>0</v>
      </c>
      <c r="L20" s="297"/>
      <c r="M20" s="293"/>
      <c r="N20" s="293"/>
      <c r="O20" s="293"/>
      <c r="P20" s="293"/>
      <c r="Q20" s="293"/>
      <c r="R20" s="293"/>
      <c r="S20" s="293"/>
      <c r="T20" s="293"/>
      <c r="U20" s="293"/>
      <c r="V20" s="293"/>
      <c r="W20" s="293"/>
      <c r="X20" s="293"/>
      <c r="Y20" s="293"/>
    </row>
    <row r="21" spans="1:25" ht="16.5" customHeight="1" x14ac:dyDescent="0.45">
      <c r="A21" s="319"/>
      <c r="B21" s="320" t="s">
        <v>160</v>
      </c>
      <c r="C21" s="321" t="s">
        <v>162</v>
      </c>
      <c r="D21" s="322">
        <v>10</v>
      </c>
      <c r="E21" s="322">
        <v>0</v>
      </c>
      <c r="F21" s="321">
        <f t="shared" si="0"/>
        <v>9</v>
      </c>
      <c r="G21" s="323">
        <f t="shared" si="1"/>
        <v>20.7</v>
      </c>
      <c r="H21" s="324">
        <v>600</v>
      </c>
      <c r="I21" s="325">
        <v>300</v>
      </c>
      <c r="J21" s="325">
        <v>0</v>
      </c>
      <c r="K21" s="326">
        <v>0</v>
      </c>
      <c r="L21" s="300"/>
      <c r="M21" s="293"/>
      <c r="N21" s="293"/>
      <c r="O21" s="293"/>
      <c r="P21" s="293"/>
      <c r="Q21" s="293"/>
      <c r="R21" s="293"/>
      <c r="S21" s="293"/>
      <c r="T21" s="293"/>
      <c r="U21" s="293"/>
      <c r="V21" s="293"/>
      <c r="W21" s="293"/>
      <c r="X21" s="293"/>
      <c r="Y21" s="293"/>
    </row>
    <row r="22" spans="1:25" ht="16.5" customHeight="1" x14ac:dyDescent="0.45">
      <c r="A22" s="319"/>
      <c r="B22" s="320" t="s">
        <v>160</v>
      </c>
      <c r="C22" s="321" t="s">
        <v>162</v>
      </c>
      <c r="D22" s="322">
        <v>10</v>
      </c>
      <c r="E22" s="322">
        <v>0</v>
      </c>
      <c r="F22" s="321">
        <f t="shared" si="0"/>
        <v>9</v>
      </c>
      <c r="G22" s="323">
        <f t="shared" si="1"/>
        <v>20.7</v>
      </c>
      <c r="H22" s="324">
        <v>600</v>
      </c>
      <c r="I22" s="325">
        <v>300</v>
      </c>
      <c r="J22" s="325">
        <v>0</v>
      </c>
      <c r="K22" s="326">
        <v>0</v>
      </c>
      <c r="L22" s="300"/>
      <c r="M22" s="293"/>
      <c r="N22" s="293"/>
      <c r="O22" s="293"/>
      <c r="P22" s="293"/>
      <c r="Q22" s="293"/>
      <c r="R22" s="293"/>
      <c r="S22" s="293"/>
      <c r="T22" s="293"/>
      <c r="U22" s="293"/>
      <c r="V22" s="293"/>
      <c r="W22" s="293"/>
      <c r="X22" s="293"/>
      <c r="Y22" s="293"/>
    </row>
    <row r="23" spans="1:25" ht="16.5" customHeight="1" x14ac:dyDescent="0.45">
      <c r="A23" s="319"/>
      <c r="B23" s="320" t="s">
        <v>160</v>
      </c>
      <c r="C23" s="321" t="s">
        <v>162</v>
      </c>
      <c r="D23" s="322">
        <v>10</v>
      </c>
      <c r="E23" s="322">
        <v>0</v>
      </c>
      <c r="F23" s="321">
        <f t="shared" si="0"/>
        <v>9</v>
      </c>
      <c r="G23" s="323">
        <f t="shared" si="1"/>
        <v>20.7</v>
      </c>
      <c r="H23" s="324">
        <v>600</v>
      </c>
      <c r="I23" s="325">
        <v>300</v>
      </c>
      <c r="J23" s="325">
        <v>0</v>
      </c>
      <c r="K23" s="326">
        <v>0</v>
      </c>
      <c r="L23" s="300"/>
      <c r="M23" s="293"/>
      <c r="N23" s="293"/>
      <c r="O23" s="293"/>
      <c r="P23" s="293"/>
      <c r="Q23" s="293"/>
      <c r="R23" s="293"/>
      <c r="S23" s="293"/>
      <c r="T23" s="293"/>
      <c r="U23" s="293"/>
      <c r="V23" s="293"/>
      <c r="W23" s="293"/>
      <c r="X23" s="293"/>
      <c r="Y23" s="293"/>
    </row>
    <row r="24" spans="1:25" ht="16.5" customHeight="1" x14ac:dyDescent="0.45">
      <c r="A24" s="319"/>
      <c r="B24" s="320" t="s">
        <v>160</v>
      </c>
      <c r="C24" s="321" t="s">
        <v>162</v>
      </c>
      <c r="D24" s="322">
        <v>10</v>
      </c>
      <c r="E24" s="322">
        <v>0</v>
      </c>
      <c r="F24" s="321">
        <f t="shared" si="0"/>
        <v>9</v>
      </c>
      <c r="G24" s="323">
        <f t="shared" si="1"/>
        <v>20.7</v>
      </c>
      <c r="H24" s="324">
        <v>600</v>
      </c>
      <c r="I24" s="325">
        <v>300</v>
      </c>
      <c r="J24" s="325">
        <v>0</v>
      </c>
      <c r="K24" s="326">
        <v>0</v>
      </c>
      <c r="L24" s="300"/>
      <c r="M24" s="293"/>
      <c r="N24" s="293"/>
      <c r="O24" s="293"/>
      <c r="P24" s="293"/>
      <c r="Q24" s="293"/>
      <c r="R24" s="293"/>
      <c r="S24" s="293"/>
      <c r="T24" s="293"/>
      <c r="U24" s="293"/>
      <c r="V24" s="293"/>
      <c r="W24" s="293"/>
      <c r="X24" s="293"/>
      <c r="Y24" s="293"/>
    </row>
    <row r="25" spans="1:25" ht="16.5" customHeight="1" x14ac:dyDescent="0.45">
      <c r="A25" s="327"/>
      <c r="B25" s="328" t="s">
        <v>160</v>
      </c>
      <c r="C25" s="329" t="s">
        <v>162</v>
      </c>
      <c r="D25" s="330">
        <v>10</v>
      </c>
      <c r="E25" s="330">
        <v>0</v>
      </c>
      <c r="F25" s="329">
        <f t="shared" si="0"/>
        <v>9</v>
      </c>
      <c r="G25" s="331">
        <f t="shared" si="1"/>
        <v>20.7</v>
      </c>
      <c r="H25" s="332">
        <v>600</v>
      </c>
      <c r="I25" s="333">
        <v>300</v>
      </c>
      <c r="J25" s="333">
        <v>0</v>
      </c>
      <c r="K25" s="334">
        <v>0</v>
      </c>
      <c r="L25" s="295"/>
      <c r="M25" s="293"/>
      <c r="N25" s="293"/>
      <c r="O25" s="293"/>
      <c r="P25" s="293"/>
      <c r="Q25" s="293"/>
      <c r="R25" s="293"/>
      <c r="S25" s="293"/>
      <c r="T25" s="293"/>
      <c r="U25" s="293"/>
      <c r="V25" s="293"/>
      <c r="W25" s="293"/>
      <c r="X25" s="293"/>
      <c r="Y25" s="293"/>
    </row>
    <row r="26" spans="1:25" ht="16.5" customHeight="1" x14ac:dyDescent="0.45">
      <c r="A26" s="320"/>
      <c r="B26" s="320"/>
      <c r="C26" s="321"/>
      <c r="D26" s="335">
        <f>+SUBTOTAL(9,D12:D25)</f>
        <v>140</v>
      </c>
      <c r="E26" s="336">
        <f>SUM(E12:E25)</f>
        <v>0</v>
      </c>
      <c r="F26" s="336">
        <f>SUM(F12:F25)</f>
        <v>126.35</v>
      </c>
      <c r="G26" s="337">
        <f>SUM(G12:G25)</f>
        <v>290.605</v>
      </c>
      <c r="H26" s="295"/>
      <c r="I26" s="295"/>
      <c r="J26" s="297"/>
      <c r="K26" s="295"/>
      <c r="L26" s="300"/>
      <c r="M26" s="293"/>
      <c r="N26" s="293"/>
      <c r="O26" s="293"/>
      <c r="P26" s="293"/>
      <c r="Q26" s="293"/>
      <c r="R26" s="293"/>
      <c r="S26" s="293"/>
      <c r="T26" s="293"/>
      <c r="U26" s="293"/>
      <c r="V26" s="293"/>
      <c r="W26" s="293"/>
      <c r="X26" s="293"/>
      <c r="Y26" s="293"/>
    </row>
    <row r="27" spans="1:25" ht="17.25" customHeight="1" thickBot="1" x14ac:dyDescent="0.5">
      <c r="A27" s="295"/>
      <c r="B27" s="295"/>
      <c r="C27" s="295"/>
      <c r="D27" s="295"/>
      <c r="E27" s="295"/>
      <c r="F27" s="295"/>
      <c r="G27" s="295"/>
      <c r="H27" s="295"/>
      <c r="I27" s="295"/>
      <c r="J27" s="295"/>
      <c r="K27" s="295"/>
      <c r="L27" s="295"/>
      <c r="M27" s="293"/>
      <c r="N27" s="293"/>
      <c r="O27" s="293"/>
      <c r="P27" s="293"/>
      <c r="Q27" s="293"/>
      <c r="R27" s="293"/>
      <c r="S27" s="293"/>
      <c r="T27" s="293"/>
      <c r="U27" s="293"/>
      <c r="V27" s="293"/>
      <c r="W27" s="293"/>
      <c r="X27" s="293"/>
      <c r="Y27" s="293"/>
    </row>
    <row r="28" spans="1:25" ht="17.25" customHeight="1" thickBot="1" x14ac:dyDescent="0.5">
      <c r="A28" s="299" t="s">
        <v>163</v>
      </c>
      <c r="B28" s="297"/>
      <c r="C28" s="295"/>
      <c r="D28" s="295"/>
      <c r="E28" s="295"/>
      <c r="F28" s="295"/>
      <c r="G28" s="295"/>
      <c r="H28" s="295"/>
      <c r="I28" s="295"/>
      <c r="J28" s="295"/>
      <c r="K28" s="295"/>
      <c r="L28" s="295"/>
      <c r="M28" s="293"/>
      <c r="N28" s="293"/>
      <c r="O28" s="293"/>
      <c r="P28" s="293"/>
      <c r="Q28" s="293"/>
      <c r="R28" s="293"/>
      <c r="S28" s="293"/>
      <c r="T28" s="293"/>
      <c r="U28" s="293"/>
      <c r="V28" s="293"/>
      <c r="W28" s="293"/>
      <c r="X28" s="293"/>
      <c r="Y28" s="293"/>
    </row>
    <row r="29" spans="1:25" ht="17.25" customHeight="1" thickBot="1" x14ac:dyDescent="0.5">
      <c r="A29" s="297"/>
      <c r="B29" s="297"/>
      <c r="C29" s="295"/>
      <c r="D29" s="295"/>
      <c r="E29" s="295"/>
      <c r="F29" s="295"/>
      <c r="G29" s="295"/>
      <c r="H29" s="295"/>
      <c r="I29" s="295"/>
      <c r="J29" s="295"/>
      <c r="K29" s="295"/>
      <c r="L29" s="295"/>
      <c r="M29" s="293"/>
      <c r="N29" s="293"/>
      <c r="O29" s="293"/>
      <c r="P29" s="293"/>
      <c r="Q29" s="293"/>
      <c r="R29" s="293"/>
      <c r="S29" s="293"/>
      <c r="T29" s="293"/>
      <c r="U29" s="293"/>
      <c r="V29" s="293"/>
      <c r="W29" s="293"/>
      <c r="X29" s="293"/>
      <c r="Y29" s="293"/>
    </row>
    <row r="30" spans="1:25" ht="17.25" customHeight="1" thickBot="1" x14ac:dyDescent="0.5">
      <c r="A30" s="301" t="s">
        <v>147</v>
      </c>
      <c r="B30" s="302">
        <v>2.2999999999999998</v>
      </c>
      <c r="C30" s="295"/>
      <c r="D30" s="295"/>
      <c r="E30" s="295"/>
      <c r="F30" s="295"/>
      <c r="G30" s="295"/>
      <c r="H30" s="295"/>
      <c r="I30" s="295"/>
      <c r="J30" s="295"/>
      <c r="K30" s="295"/>
      <c r="L30" s="295"/>
      <c r="M30" s="293"/>
      <c r="N30" s="293"/>
      <c r="O30" s="293"/>
      <c r="P30" s="293"/>
      <c r="Q30" s="293"/>
      <c r="R30" s="293"/>
      <c r="S30" s="293"/>
      <c r="T30" s="293"/>
      <c r="U30" s="293"/>
      <c r="V30" s="293"/>
      <c r="W30" s="293"/>
      <c r="X30" s="293"/>
      <c r="Y30" s="293"/>
    </row>
    <row r="31" spans="1:25" ht="16.5" customHeight="1" x14ac:dyDescent="0.45">
      <c r="A31" s="303" t="s">
        <v>148</v>
      </c>
      <c r="B31" s="304"/>
      <c r="C31" s="305"/>
      <c r="D31" s="305"/>
      <c r="E31" s="305"/>
      <c r="F31" s="305"/>
      <c r="G31" s="306"/>
      <c r="H31" s="295"/>
      <c r="I31" s="295"/>
      <c r="J31" s="295"/>
      <c r="K31" s="295"/>
      <c r="L31" s="295"/>
      <c r="M31" s="293"/>
      <c r="N31" s="293"/>
      <c r="O31" s="293"/>
      <c r="P31" s="293"/>
      <c r="Q31" s="293"/>
      <c r="R31" s="293"/>
      <c r="S31" s="293"/>
      <c r="T31" s="293"/>
      <c r="U31" s="293"/>
      <c r="V31" s="293"/>
      <c r="W31" s="293"/>
      <c r="X31" s="293"/>
      <c r="Y31" s="293"/>
    </row>
    <row r="32" spans="1:25" ht="16.5" customHeight="1" x14ac:dyDescent="0.45">
      <c r="A32" s="307" t="s">
        <v>149</v>
      </c>
      <c r="B32" s="308" t="s">
        <v>150</v>
      </c>
      <c r="C32" s="308" t="s">
        <v>151</v>
      </c>
      <c r="D32" s="309" t="s">
        <v>152</v>
      </c>
      <c r="E32" s="310" t="s">
        <v>153</v>
      </c>
      <c r="F32" s="309" t="s">
        <v>154</v>
      </c>
      <c r="G32" s="309" t="s">
        <v>155</v>
      </c>
      <c r="H32" s="311" t="s">
        <v>156</v>
      </c>
      <c r="I32" s="312" t="s">
        <v>157</v>
      </c>
      <c r="J32" s="312" t="s">
        <v>158</v>
      </c>
      <c r="K32" s="313" t="s">
        <v>159</v>
      </c>
      <c r="L32" s="295"/>
      <c r="M32" s="293"/>
      <c r="N32" s="293"/>
      <c r="O32" s="293"/>
      <c r="P32" s="293"/>
      <c r="Q32" s="293"/>
      <c r="R32" s="293"/>
      <c r="S32" s="293"/>
      <c r="T32" s="293"/>
      <c r="U32" s="293"/>
      <c r="V32" s="293"/>
      <c r="W32" s="293"/>
      <c r="X32" s="293"/>
      <c r="Y32" s="293"/>
    </row>
    <row r="33" spans="1:25" ht="16.5" customHeight="1" x14ac:dyDescent="0.45">
      <c r="A33" s="314"/>
      <c r="B33" s="315" t="s">
        <v>160</v>
      </c>
      <c r="C33" s="316" t="s">
        <v>161</v>
      </c>
      <c r="D33" s="317">
        <v>10</v>
      </c>
      <c r="E33" s="317">
        <v>0</v>
      </c>
      <c r="F33" s="316">
        <f t="shared" ref="F33:F44" si="2">+SUM(H33:L33)/100</f>
        <v>9</v>
      </c>
      <c r="G33" s="318">
        <f t="shared" ref="G33:G44" si="3">+F33*$B$30</f>
        <v>20.7</v>
      </c>
      <c r="H33" s="311">
        <v>600</v>
      </c>
      <c r="I33" s="312">
        <v>300</v>
      </c>
      <c r="J33" s="312">
        <v>0</v>
      </c>
      <c r="K33" s="313">
        <v>0</v>
      </c>
      <c r="L33" s="300"/>
      <c r="M33" s="293"/>
      <c r="N33" s="293"/>
      <c r="O33" s="293"/>
      <c r="P33" s="293"/>
      <c r="Q33" s="293"/>
      <c r="R33" s="293"/>
      <c r="S33" s="293"/>
      <c r="T33" s="293"/>
      <c r="U33" s="293"/>
      <c r="V33" s="293"/>
      <c r="W33" s="293"/>
      <c r="X33" s="293"/>
      <c r="Y33" s="293"/>
    </row>
    <row r="34" spans="1:25" ht="16.5" customHeight="1" x14ac:dyDescent="0.45">
      <c r="A34" s="319"/>
      <c r="B34" s="320" t="s">
        <v>160</v>
      </c>
      <c r="C34" s="321" t="s">
        <v>161</v>
      </c>
      <c r="D34" s="322">
        <v>10</v>
      </c>
      <c r="E34" s="322">
        <v>0</v>
      </c>
      <c r="F34" s="321">
        <f t="shared" si="2"/>
        <v>9</v>
      </c>
      <c r="G34" s="323">
        <f t="shared" si="3"/>
        <v>20.7</v>
      </c>
      <c r="H34" s="324">
        <v>600</v>
      </c>
      <c r="I34" s="325">
        <v>300</v>
      </c>
      <c r="J34" s="325">
        <v>0</v>
      </c>
      <c r="K34" s="326">
        <v>0</v>
      </c>
      <c r="L34" s="300"/>
      <c r="M34" s="293"/>
      <c r="N34" s="293"/>
      <c r="O34" s="293"/>
      <c r="P34" s="293"/>
      <c r="Q34" s="293"/>
      <c r="R34" s="293"/>
      <c r="S34" s="293"/>
      <c r="T34" s="293"/>
      <c r="U34" s="293"/>
      <c r="V34" s="293"/>
      <c r="W34" s="293"/>
      <c r="X34" s="293"/>
      <c r="Y34" s="293"/>
    </row>
    <row r="35" spans="1:25" ht="16.5" customHeight="1" x14ac:dyDescent="0.45">
      <c r="A35" s="319"/>
      <c r="B35" s="320" t="s">
        <v>160</v>
      </c>
      <c r="C35" s="321" t="s">
        <v>161</v>
      </c>
      <c r="D35" s="322">
        <v>10</v>
      </c>
      <c r="E35" s="322">
        <v>0</v>
      </c>
      <c r="F35" s="321">
        <f t="shared" si="2"/>
        <v>9</v>
      </c>
      <c r="G35" s="323">
        <f t="shared" si="3"/>
        <v>20.7</v>
      </c>
      <c r="H35" s="324">
        <v>600</v>
      </c>
      <c r="I35" s="325">
        <v>300</v>
      </c>
      <c r="J35" s="325">
        <v>0</v>
      </c>
      <c r="K35" s="326">
        <v>0</v>
      </c>
      <c r="L35" s="300"/>
      <c r="M35" s="293"/>
      <c r="N35" s="293"/>
      <c r="O35" s="293"/>
      <c r="P35" s="293"/>
      <c r="Q35" s="293"/>
      <c r="R35" s="293"/>
      <c r="S35" s="293"/>
      <c r="T35" s="293"/>
      <c r="U35" s="293"/>
      <c r="V35" s="293"/>
      <c r="W35" s="293"/>
      <c r="X35" s="293"/>
      <c r="Y35" s="293"/>
    </row>
    <row r="36" spans="1:25" ht="16.5" customHeight="1" x14ac:dyDescent="0.45">
      <c r="A36" s="319"/>
      <c r="B36" s="320" t="s">
        <v>160</v>
      </c>
      <c r="C36" s="321" t="s">
        <v>161</v>
      </c>
      <c r="D36" s="322">
        <v>10</v>
      </c>
      <c r="E36" s="322">
        <v>0</v>
      </c>
      <c r="F36" s="321">
        <f t="shared" si="2"/>
        <v>9</v>
      </c>
      <c r="G36" s="323">
        <f t="shared" si="3"/>
        <v>20.7</v>
      </c>
      <c r="H36" s="324">
        <v>600</v>
      </c>
      <c r="I36" s="325">
        <v>300</v>
      </c>
      <c r="J36" s="325">
        <v>0</v>
      </c>
      <c r="K36" s="326">
        <v>0</v>
      </c>
      <c r="L36" s="300"/>
      <c r="M36" s="293"/>
      <c r="N36" s="293"/>
      <c r="O36" s="293"/>
      <c r="P36" s="293"/>
      <c r="Q36" s="293"/>
      <c r="R36" s="293"/>
      <c r="S36" s="293"/>
      <c r="T36" s="293"/>
      <c r="U36" s="293"/>
      <c r="V36" s="293"/>
      <c r="W36" s="293"/>
      <c r="X36" s="293"/>
      <c r="Y36" s="293"/>
    </row>
    <row r="37" spans="1:25" ht="16.5" customHeight="1" x14ac:dyDescent="0.45">
      <c r="A37" s="319"/>
      <c r="B37" s="320" t="s">
        <v>160</v>
      </c>
      <c r="C37" s="321" t="s">
        <v>161</v>
      </c>
      <c r="D37" s="322">
        <v>10</v>
      </c>
      <c r="E37" s="322">
        <v>0</v>
      </c>
      <c r="F37" s="321">
        <f t="shared" si="2"/>
        <v>9</v>
      </c>
      <c r="G37" s="323">
        <f t="shared" si="3"/>
        <v>20.7</v>
      </c>
      <c r="H37" s="324">
        <v>600</v>
      </c>
      <c r="I37" s="325">
        <v>300</v>
      </c>
      <c r="J37" s="325">
        <v>0</v>
      </c>
      <c r="K37" s="326">
        <v>0</v>
      </c>
      <c r="L37" s="300"/>
      <c r="M37" s="293"/>
      <c r="N37" s="293"/>
      <c r="O37" s="293"/>
      <c r="P37" s="293"/>
      <c r="Q37" s="293"/>
      <c r="R37" s="293"/>
      <c r="S37" s="293"/>
      <c r="T37" s="293"/>
      <c r="U37" s="293"/>
      <c r="V37" s="293"/>
      <c r="W37" s="293"/>
      <c r="X37" s="293"/>
      <c r="Y37" s="293"/>
    </row>
    <row r="38" spans="1:25" ht="16.5" customHeight="1" x14ac:dyDescent="0.45">
      <c r="A38" s="319"/>
      <c r="B38" s="320" t="s">
        <v>160</v>
      </c>
      <c r="C38" s="321" t="s">
        <v>161</v>
      </c>
      <c r="D38" s="322">
        <v>10</v>
      </c>
      <c r="E38" s="322">
        <v>0</v>
      </c>
      <c r="F38" s="321">
        <f t="shared" si="2"/>
        <v>9</v>
      </c>
      <c r="G38" s="323">
        <f t="shared" si="3"/>
        <v>20.7</v>
      </c>
      <c r="H38" s="324">
        <v>600</v>
      </c>
      <c r="I38" s="325">
        <v>300</v>
      </c>
      <c r="J38" s="325">
        <v>0</v>
      </c>
      <c r="K38" s="326">
        <v>0</v>
      </c>
      <c r="L38" s="300"/>
      <c r="M38" s="293"/>
      <c r="N38" s="293"/>
      <c r="O38" s="293"/>
      <c r="P38" s="293"/>
      <c r="Q38" s="293"/>
      <c r="R38" s="293"/>
      <c r="S38" s="293"/>
      <c r="T38" s="293"/>
      <c r="U38" s="293"/>
      <c r="V38" s="293"/>
      <c r="W38" s="293"/>
      <c r="X38" s="293"/>
      <c r="Y38" s="293"/>
    </row>
    <row r="39" spans="1:25" ht="16.5" customHeight="1" x14ac:dyDescent="0.45">
      <c r="A39" s="319"/>
      <c r="B39" s="320" t="s">
        <v>160</v>
      </c>
      <c r="C39" s="321" t="s">
        <v>161</v>
      </c>
      <c r="D39" s="322">
        <v>10</v>
      </c>
      <c r="E39" s="322">
        <v>0</v>
      </c>
      <c r="F39" s="321">
        <f t="shared" si="2"/>
        <v>9</v>
      </c>
      <c r="G39" s="323">
        <f t="shared" si="3"/>
        <v>20.7</v>
      </c>
      <c r="H39" s="324">
        <v>600</v>
      </c>
      <c r="I39" s="325">
        <v>300</v>
      </c>
      <c r="J39" s="325">
        <v>0</v>
      </c>
      <c r="K39" s="326">
        <v>0</v>
      </c>
      <c r="L39" s="300"/>
      <c r="M39" s="293"/>
      <c r="N39" s="293"/>
      <c r="O39" s="293"/>
      <c r="P39" s="293"/>
      <c r="Q39" s="293"/>
      <c r="R39" s="293"/>
      <c r="S39" s="293"/>
      <c r="T39" s="293"/>
      <c r="U39" s="293"/>
      <c r="V39" s="293"/>
      <c r="W39" s="293"/>
      <c r="X39" s="293"/>
      <c r="Y39" s="293"/>
    </row>
    <row r="40" spans="1:25" ht="16.5" customHeight="1" x14ac:dyDescent="0.45">
      <c r="A40" s="319"/>
      <c r="B40" s="320" t="s">
        <v>160</v>
      </c>
      <c r="C40" s="321" t="s">
        <v>161</v>
      </c>
      <c r="D40" s="322">
        <v>10</v>
      </c>
      <c r="E40" s="322">
        <v>0</v>
      </c>
      <c r="F40" s="321">
        <f t="shared" si="2"/>
        <v>9</v>
      </c>
      <c r="G40" s="323">
        <f t="shared" si="3"/>
        <v>20.7</v>
      </c>
      <c r="H40" s="324">
        <v>600</v>
      </c>
      <c r="I40" s="325">
        <v>300</v>
      </c>
      <c r="J40" s="325">
        <v>0</v>
      </c>
      <c r="K40" s="326">
        <v>0</v>
      </c>
      <c r="L40" s="300"/>
      <c r="M40" s="293"/>
      <c r="N40" s="293"/>
      <c r="O40" s="293"/>
      <c r="P40" s="293"/>
      <c r="Q40" s="293"/>
      <c r="R40" s="293"/>
      <c r="S40" s="293"/>
      <c r="T40" s="293"/>
      <c r="U40" s="293"/>
      <c r="V40" s="293"/>
      <c r="W40" s="293"/>
      <c r="X40" s="293"/>
      <c r="Y40" s="293"/>
    </row>
    <row r="41" spans="1:25" ht="16.5" customHeight="1" x14ac:dyDescent="0.45">
      <c r="A41" s="319"/>
      <c r="B41" s="320" t="s">
        <v>160</v>
      </c>
      <c r="C41" s="321" t="s">
        <v>161</v>
      </c>
      <c r="D41" s="322">
        <v>10</v>
      </c>
      <c r="E41" s="322">
        <v>0</v>
      </c>
      <c r="F41" s="321">
        <f t="shared" si="2"/>
        <v>9</v>
      </c>
      <c r="G41" s="323">
        <f t="shared" si="3"/>
        <v>20.7</v>
      </c>
      <c r="H41" s="324">
        <v>600</v>
      </c>
      <c r="I41" s="325">
        <v>300</v>
      </c>
      <c r="J41" s="325">
        <v>0</v>
      </c>
      <c r="K41" s="326">
        <v>0</v>
      </c>
      <c r="L41" s="300"/>
      <c r="M41" s="293"/>
      <c r="N41" s="293"/>
      <c r="O41" s="293"/>
      <c r="P41" s="293"/>
      <c r="Q41" s="293"/>
      <c r="R41" s="293"/>
      <c r="S41" s="293"/>
      <c r="T41" s="293"/>
      <c r="U41" s="293"/>
      <c r="V41" s="293"/>
      <c r="W41" s="293"/>
      <c r="X41" s="293"/>
      <c r="Y41" s="293"/>
    </row>
    <row r="42" spans="1:25" ht="16.5" customHeight="1" x14ac:dyDescent="0.45">
      <c r="A42" s="319"/>
      <c r="B42" s="320" t="s">
        <v>160</v>
      </c>
      <c r="C42" s="321" t="s">
        <v>161</v>
      </c>
      <c r="D42" s="322">
        <v>10</v>
      </c>
      <c r="E42" s="322">
        <v>0</v>
      </c>
      <c r="F42" s="321">
        <f t="shared" si="2"/>
        <v>9</v>
      </c>
      <c r="G42" s="323">
        <f t="shared" si="3"/>
        <v>20.7</v>
      </c>
      <c r="H42" s="324">
        <v>600</v>
      </c>
      <c r="I42" s="325">
        <v>300</v>
      </c>
      <c r="J42" s="325">
        <v>0</v>
      </c>
      <c r="K42" s="326">
        <v>0</v>
      </c>
      <c r="L42" s="300"/>
      <c r="M42" s="293"/>
      <c r="N42" s="293"/>
      <c r="O42" s="293"/>
      <c r="P42" s="293"/>
      <c r="Q42" s="293"/>
      <c r="R42" s="293"/>
      <c r="S42" s="293"/>
      <c r="T42" s="293"/>
      <c r="U42" s="293"/>
      <c r="V42" s="293"/>
      <c r="W42" s="293"/>
      <c r="X42" s="293"/>
      <c r="Y42" s="293"/>
    </row>
    <row r="43" spans="1:25" ht="16.5" customHeight="1" x14ac:dyDescent="0.45">
      <c r="A43" s="319"/>
      <c r="B43" s="320" t="s">
        <v>160</v>
      </c>
      <c r="C43" s="321" t="s">
        <v>161</v>
      </c>
      <c r="D43" s="322">
        <v>10</v>
      </c>
      <c r="E43" s="322">
        <v>0</v>
      </c>
      <c r="F43" s="321">
        <f t="shared" si="2"/>
        <v>9</v>
      </c>
      <c r="G43" s="323">
        <f t="shared" si="3"/>
        <v>20.7</v>
      </c>
      <c r="H43" s="324">
        <v>600</v>
      </c>
      <c r="I43" s="325">
        <v>300</v>
      </c>
      <c r="J43" s="325">
        <v>0</v>
      </c>
      <c r="K43" s="326">
        <v>0</v>
      </c>
      <c r="L43" s="300"/>
      <c r="M43" s="293"/>
      <c r="N43" s="293"/>
      <c r="O43" s="293"/>
      <c r="P43" s="293"/>
      <c r="Q43" s="293"/>
      <c r="R43" s="293"/>
      <c r="S43" s="293"/>
      <c r="T43" s="293"/>
      <c r="U43" s="293"/>
      <c r="V43" s="293"/>
      <c r="W43" s="293"/>
      <c r="X43" s="293"/>
      <c r="Y43" s="293"/>
    </row>
    <row r="44" spans="1:25" ht="16.5" customHeight="1" x14ac:dyDescent="0.45">
      <c r="A44" s="327"/>
      <c r="B44" s="328" t="s">
        <v>160</v>
      </c>
      <c r="C44" s="329" t="s">
        <v>161</v>
      </c>
      <c r="D44" s="330">
        <v>10</v>
      </c>
      <c r="E44" s="330">
        <v>0</v>
      </c>
      <c r="F44" s="329">
        <f t="shared" si="2"/>
        <v>9</v>
      </c>
      <c r="G44" s="331">
        <f t="shared" si="3"/>
        <v>20.7</v>
      </c>
      <c r="H44" s="332">
        <v>600</v>
      </c>
      <c r="I44" s="333">
        <v>300</v>
      </c>
      <c r="J44" s="333">
        <v>0</v>
      </c>
      <c r="K44" s="334">
        <v>0</v>
      </c>
      <c r="L44" s="300"/>
      <c r="M44" s="293"/>
      <c r="N44" s="293"/>
      <c r="O44" s="293"/>
      <c r="P44" s="293"/>
      <c r="Q44" s="293"/>
      <c r="R44" s="293"/>
      <c r="S44" s="293"/>
      <c r="T44" s="293"/>
      <c r="U44" s="293"/>
      <c r="V44" s="293"/>
      <c r="W44" s="293"/>
      <c r="X44" s="293"/>
      <c r="Y44" s="293"/>
    </row>
    <row r="45" spans="1:25" ht="16.5" customHeight="1" x14ac:dyDescent="0.45">
      <c r="A45" s="295"/>
      <c r="B45" s="295"/>
      <c r="C45" s="295"/>
      <c r="D45" s="335">
        <f>+SUBTOTAL(9,D33:D44)</f>
        <v>120</v>
      </c>
      <c r="E45" s="336">
        <f>SUM(E33:E44)</f>
        <v>0</v>
      </c>
      <c r="F45" s="336">
        <f>SUM(F33:F44)</f>
        <v>108</v>
      </c>
      <c r="G45" s="337">
        <f>SUM(G33:G44)</f>
        <v>248.4</v>
      </c>
      <c r="H45" s="295"/>
      <c r="I45" s="295"/>
      <c r="J45" s="297"/>
      <c r="K45" s="295"/>
      <c r="L45" s="295"/>
      <c r="M45" s="293"/>
      <c r="N45" s="293"/>
      <c r="O45" s="293"/>
      <c r="P45" s="293"/>
      <c r="Q45" s="293"/>
      <c r="R45" s="293"/>
      <c r="S45" s="293"/>
      <c r="T45" s="293"/>
      <c r="U45" s="293"/>
      <c r="V45" s="293"/>
      <c r="W45" s="293"/>
      <c r="X45" s="293"/>
      <c r="Y45" s="293"/>
    </row>
    <row r="46" spans="1:25" ht="16.5" customHeight="1" x14ac:dyDescent="0.45">
      <c r="A46" s="295"/>
      <c r="B46" s="295"/>
      <c r="C46" s="295"/>
      <c r="D46" s="295"/>
      <c r="E46" s="295"/>
      <c r="F46" s="295"/>
      <c r="G46" s="295"/>
      <c r="H46" s="295"/>
      <c r="I46" s="295"/>
      <c r="J46" s="295"/>
      <c r="K46" s="295"/>
      <c r="L46" s="295"/>
      <c r="M46" s="293"/>
      <c r="N46" s="293"/>
      <c r="O46" s="293"/>
      <c r="P46" s="293"/>
      <c r="Q46" s="293"/>
      <c r="R46" s="293"/>
      <c r="S46" s="293"/>
      <c r="T46" s="293"/>
      <c r="U46" s="293"/>
      <c r="V46" s="293"/>
      <c r="W46" s="293"/>
      <c r="X46" s="293"/>
      <c r="Y46" s="293"/>
    </row>
    <row r="47" spans="1:25" ht="16.5" customHeight="1" x14ac:dyDescent="0.45">
      <c r="A47" s="295"/>
      <c r="B47" s="295"/>
      <c r="C47" s="295"/>
      <c r="D47" s="295"/>
      <c r="E47" s="295"/>
      <c r="F47" s="295"/>
      <c r="G47" s="295"/>
      <c r="H47" s="295"/>
      <c r="I47" s="295"/>
      <c r="J47" s="295"/>
      <c r="K47" s="295"/>
      <c r="L47" s="295"/>
      <c r="M47" s="293"/>
      <c r="N47" s="293"/>
      <c r="O47" s="293"/>
      <c r="P47" s="293"/>
      <c r="Q47" s="293"/>
      <c r="R47" s="293"/>
      <c r="S47" s="293"/>
      <c r="T47" s="293"/>
      <c r="U47" s="293"/>
      <c r="V47" s="293"/>
      <c r="W47" s="293"/>
      <c r="X47" s="293"/>
      <c r="Y47" s="293"/>
    </row>
    <row r="48" spans="1:25" ht="16.5" customHeight="1" x14ac:dyDescent="0.45">
      <c r="A48" s="295"/>
      <c r="B48" s="295"/>
      <c r="C48" s="295"/>
      <c r="D48" s="295"/>
      <c r="E48" s="295"/>
      <c r="F48" s="295"/>
      <c r="G48" s="295"/>
      <c r="H48" s="295"/>
      <c r="I48" s="295"/>
      <c r="J48" s="295"/>
      <c r="K48" s="295"/>
      <c r="L48" s="295"/>
      <c r="M48" s="293"/>
      <c r="N48" s="293"/>
      <c r="O48" s="293"/>
      <c r="P48" s="293"/>
      <c r="Q48" s="293"/>
      <c r="R48" s="293"/>
      <c r="S48" s="293"/>
      <c r="T48" s="293"/>
      <c r="U48" s="293"/>
      <c r="V48" s="293"/>
      <c r="W48" s="293"/>
      <c r="X48" s="293"/>
      <c r="Y48" s="293"/>
    </row>
    <row r="49" spans="1:25" ht="16.5" customHeight="1" x14ac:dyDescent="0.45">
      <c r="A49" s="295"/>
      <c r="B49" s="295"/>
      <c r="C49" s="295"/>
      <c r="D49" s="295"/>
      <c r="E49" s="295"/>
      <c r="F49" s="295"/>
      <c r="G49" s="295"/>
      <c r="H49" s="295"/>
      <c r="I49" s="295"/>
      <c r="J49" s="295"/>
      <c r="K49" s="295"/>
      <c r="L49" s="295"/>
      <c r="M49" s="293"/>
      <c r="N49" s="293"/>
      <c r="O49" s="293"/>
      <c r="P49" s="293"/>
      <c r="Q49" s="293"/>
      <c r="R49" s="293"/>
      <c r="S49" s="293"/>
      <c r="T49" s="293"/>
      <c r="U49" s="293"/>
      <c r="V49" s="293"/>
      <c r="W49" s="293"/>
      <c r="X49" s="293"/>
      <c r="Y49" s="293"/>
    </row>
    <row r="50" spans="1:25" ht="17.25" customHeight="1" thickBot="1" x14ac:dyDescent="0.5">
      <c r="A50" s="295"/>
      <c r="B50" s="295"/>
      <c r="C50" s="295"/>
      <c r="D50" s="295"/>
      <c r="E50" s="295"/>
      <c r="F50" s="295"/>
      <c r="G50" s="295"/>
      <c r="H50" s="295"/>
      <c r="I50" s="295"/>
      <c r="J50" s="295"/>
      <c r="K50" s="295"/>
      <c r="L50" s="295"/>
      <c r="M50" s="293"/>
      <c r="N50" s="293"/>
      <c r="O50" s="293"/>
      <c r="P50" s="293"/>
      <c r="Q50" s="293"/>
      <c r="R50" s="293"/>
      <c r="S50" s="293"/>
      <c r="T50" s="293"/>
      <c r="U50" s="293"/>
      <c r="V50" s="293"/>
      <c r="W50" s="293"/>
      <c r="X50" s="293"/>
      <c r="Y50" s="293"/>
    </row>
    <row r="51" spans="1:25" ht="17.25" customHeight="1" thickBot="1" x14ac:dyDescent="0.5">
      <c r="A51" s="338" t="s">
        <v>164</v>
      </c>
      <c r="B51" s="339"/>
      <c r="C51" s="339"/>
      <c r="D51" s="340" t="s">
        <v>75</v>
      </c>
      <c r="E51" s="295"/>
      <c r="F51" s="341" t="s">
        <v>321</v>
      </c>
      <c r="G51" s="341"/>
      <c r="H51" s="341"/>
      <c r="I51" s="341"/>
      <c r="J51" s="341"/>
      <c r="K51" s="341"/>
      <c r="L51" s="293"/>
      <c r="M51" s="293"/>
      <c r="N51" s="293"/>
      <c r="O51" s="293"/>
      <c r="P51" s="293"/>
      <c r="Q51" s="293"/>
      <c r="R51" s="293"/>
      <c r="S51" s="293"/>
      <c r="T51" s="293"/>
      <c r="U51" s="293"/>
      <c r="V51" s="293"/>
      <c r="W51" s="293"/>
      <c r="X51" s="293"/>
      <c r="Y51" s="293"/>
    </row>
    <row r="52" spans="1:25" ht="16.5" customHeight="1" x14ac:dyDescent="0.45">
      <c r="A52" s="342" t="s">
        <v>165</v>
      </c>
      <c r="B52" s="343"/>
      <c r="C52" s="343"/>
      <c r="D52" s="344">
        <v>2</v>
      </c>
      <c r="E52" s="295"/>
      <c r="F52" s="341"/>
      <c r="G52" s="341"/>
      <c r="H52" s="341"/>
      <c r="I52" s="341"/>
      <c r="J52" s="341"/>
      <c r="K52" s="341"/>
      <c r="L52" s="293"/>
      <c r="M52" s="293"/>
      <c r="N52" s="293"/>
      <c r="O52" s="293"/>
      <c r="P52" s="293"/>
      <c r="Q52" s="293"/>
      <c r="R52" s="293"/>
      <c r="S52" s="293"/>
      <c r="T52" s="293"/>
      <c r="U52" s="293"/>
      <c r="V52" s="293"/>
      <c r="W52" s="293"/>
      <c r="X52" s="293"/>
      <c r="Y52" s="293"/>
    </row>
    <row r="53" spans="1:25" ht="16.5" customHeight="1" x14ac:dyDescent="0.45">
      <c r="A53" s="342" t="s">
        <v>166</v>
      </c>
      <c r="B53" s="345"/>
      <c r="C53" s="346"/>
      <c r="D53" s="347">
        <v>0</v>
      </c>
      <c r="E53" s="295"/>
      <c r="F53" s="341" t="s">
        <v>178</v>
      </c>
      <c r="G53" s="341" t="s">
        <v>19</v>
      </c>
      <c r="H53" s="341" t="s">
        <v>75</v>
      </c>
      <c r="I53" s="341" t="s">
        <v>76</v>
      </c>
      <c r="J53" s="341" t="s">
        <v>77</v>
      </c>
      <c r="K53" s="341" t="s">
        <v>20</v>
      </c>
      <c r="L53" s="293"/>
      <c r="M53" s="293"/>
      <c r="N53" s="293"/>
      <c r="O53" s="293"/>
      <c r="P53" s="293"/>
      <c r="Q53" s="293"/>
      <c r="R53" s="293"/>
      <c r="S53" s="293"/>
      <c r="T53" s="293"/>
      <c r="U53" s="293"/>
      <c r="V53" s="293"/>
      <c r="W53" s="293"/>
      <c r="X53" s="293"/>
      <c r="Y53" s="293"/>
    </row>
    <row r="54" spans="1:25" ht="16.5" customHeight="1" x14ac:dyDescent="0.45">
      <c r="A54" s="342" t="s">
        <v>167</v>
      </c>
      <c r="B54" s="345"/>
      <c r="C54" s="346"/>
      <c r="D54" s="347">
        <v>0</v>
      </c>
      <c r="E54" s="295"/>
      <c r="F54" s="341" t="s">
        <v>179</v>
      </c>
      <c r="G54" s="341" t="s">
        <v>180</v>
      </c>
      <c r="H54" s="341"/>
      <c r="I54" s="341"/>
      <c r="J54" s="341"/>
      <c r="K54" s="341"/>
      <c r="L54" s="293"/>
      <c r="M54" s="293"/>
      <c r="N54" s="293"/>
      <c r="O54" s="293"/>
      <c r="P54" s="293"/>
      <c r="Q54" s="293"/>
      <c r="R54" s="293"/>
      <c r="S54" s="293"/>
      <c r="T54" s="293"/>
      <c r="U54" s="293"/>
      <c r="V54" s="293"/>
      <c r="W54" s="293"/>
      <c r="X54" s="293"/>
      <c r="Y54" s="293"/>
    </row>
    <row r="55" spans="1:25" ht="17.25" customHeight="1" thickBot="1" x14ac:dyDescent="0.5">
      <c r="A55" s="342" t="s">
        <v>168</v>
      </c>
      <c r="B55" s="345"/>
      <c r="C55" s="346"/>
      <c r="D55" s="347">
        <v>0</v>
      </c>
      <c r="E55" s="295"/>
      <c r="F55" s="341" t="s">
        <v>181</v>
      </c>
      <c r="G55" s="341" t="s">
        <v>182</v>
      </c>
      <c r="H55" s="341" t="s">
        <v>183</v>
      </c>
      <c r="I55" s="341"/>
      <c r="J55" s="341"/>
      <c r="K55" s="341"/>
      <c r="L55" s="293"/>
      <c r="M55" s="293"/>
      <c r="N55" s="293"/>
      <c r="O55" s="293"/>
      <c r="P55" s="293"/>
      <c r="Q55" s="293"/>
      <c r="R55" s="293"/>
      <c r="S55" s="293"/>
      <c r="T55" s="293"/>
      <c r="U55" s="293"/>
      <c r="V55" s="293"/>
      <c r="W55" s="293"/>
      <c r="X55" s="293"/>
      <c r="Y55" s="293"/>
    </row>
    <row r="56" spans="1:25" ht="17.25" customHeight="1" thickBot="1" x14ac:dyDescent="0.5">
      <c r="A56" s="338" t="s">
        <v>169</v>
      </c>
      <c r="B56" s="339"/>
      <c r="C56" s="339"/>
      <c r="D56" s="340" t="s">
        <v>75</v>
      </c>
      <c r="E56" s="295"/>
      <c r="F56" s="341" t="s">
        <v>184</v>
      </c>
      <c r="G56" s="341" t="s">
        <v>185</v>
      </c>
      <c r="H56" s="341" t="s">
        <v>186</v>
      </c>
      <c r="I56" s="341"/>
      <c r="J56" s="341"/>
      <c r="K56" s="341"/>
      <c r="L56" s="293"/>
      <c r="M56" s="293"/>
      <c r="N56" s="293"/>
      <c r="O56" s="293"/>
      <c r="P56" s="293"/>
      <c r="Q56" s="293"/>
      <c r="R56" s="293"/>
      <c r="S56" s="293"/>
      <c r="T56" s="293"/>
      <c r="U56" s="293"/>
      <c r="V56" s="293"/>
      <c r="W56" s="293"/>
      <c r="X56" s="293"/>
      <c r="Y56" s="293"/>
    </row>
    <row r="57" spans="1:25" ht="16.5" customHeight="1" x14ac:dyDescent="0.45">
      <c r="A57" s="342" t="s">
        <v>165</v>
      </c>
      <c r="B57" s="343"/>
      <c r="C57" s="343"/>
      <c r="D57" s="344">
        <v>0</v>
      </c>
      <c r="E57" s="295"/>
      <c r="F57" s="341" t="s">
        <v>187</v>
      </c>
      <c r="G57" s="341" t="s">
        <v>188</v>
      </c>
      <c r="H57" s="341" t="s">
        <v>189</v>
      </c>
      <c r="I57" s="341"/>
      <c r="J57" s="341"/>
      <c r="K57" s="341"/>
      <c r="L57" s="293"/>
      <c r="M57" s="293"/>
      <c r="N57" s="293"/>
      <c r="O57" s="293"/>
      <c r="P57" s="293"/>
      <c r="Q57" s="293"/>
      <c r="R57" s="293"/>
      <c r="S57" s="293"/>
      <c r="T57" s="293"/>
      <c r="U57" s="293"/>
      <c r="V57" s="293"/>
      <c r="W57" s="293"/>
      <c r="X57" s="293"/>
      <c r="Y57" s="293"/>
    </row>
    <row r="58" spans="1:25" ht="16.5" customHeight="1" x14ac:dyDescent="0.45">
      <c r="A58" s="342" t="s">
        <v>166</v>
      </c>
      <c r="B58" s="345"/>
      <c r="C58" s="346"/>
      <c r="D58" s="347">
        <v>0</v>
      </c>
      <c r="E58" s="295"/>
      <c r="F58" s="341" t="s">
        <v>190</v>
      </c>
      <c r="G58" s="341" t="s">
        <v>191</v>
      </c>
      <c r="H58" s="341" t="s">
        <v>189</v>
      </c>
      <c r="I58" s="341"/>
      <c r="J58" s="341"/>
      <c r="K58" s="341"/>
      <c r="L58" s="293"/>
      <c r="M58" s="293"/>
      <c r="N58" s="293"/>
      <c r="O58" s="293"/>
      <c r="P58" s="293"/>
      <c r="Q58" s="293"/>
      <c r="R58" s="293"/>
      <c r="S58" s="293"/>
      <c r="T58" s="293"/>
      <c r="U58" s="293"/>
      <c r="V58" s="293"/>
      <c r="W58" s="293"/>
      <c r="X58" s="293"/>
      <c r="Y58" s="293"/>
    </row>
    <row r="59" spans="1:25" ht="16.5" customHeight="1" x14ac:dyDescent="0.45">
      <c r="A59" s="342"/>
      <c r="B59" s="345"/>
      <c r="C59" s="346"/>
      <c r="D59" s="347"/>
      <c r="E59" s="295"/>
      <c r="F59" s="341" t="s">
        <v>192</v>
      </c>
      <c r="G59" s="341" t="s">
        <v>193</v>
      </c>
      <c r="H59" s="341" t="s">
        <v>189</v>
      </c>
      <c r="I59" s="341"/>
      <c r="J59" s="341"/>
      <c r="K59" s="341"/>
      <c r="L59" s="293"/>
      <c r="M59" s="293"/>
      <c r="N59" s="293"/>
      <c r="O59" s="293"/>
      <c r="P59" s="293"/>
      <c r="Q59" s="293"/>
      <c r="R59" s="293"/>
      <c r="S59" s="293"/>
      <c r="T59" s="293"/>
      <c r="U59" s="293"/>
      <c r="V59" s="293"/>
      <c r="W59" s="293"/>
      <c r="X59" s="293"/>
      <c r="Y59" s="293"/>
    </row>
    <row r="60" spans="1:25" ht="16.5" customHeight="1" x14ac:dyDescent="0.45">
      <c r="A60" s="342"/>
      <c r="B60" s="345"/>
      <c r="C60" s="346"/>
      <c r="D60" s="347"/>
      <c r="E60" s="295"/>
      <c r="F60" s="341" t="s">
        <v>194</v>
      </c>
      <c r="G60" s="341" t="s">
        <v>195</v>
      </c>
      <c r="H60" s="341" t="s">
        <v>186</v>
      </c>
      <c r="I60" s="341"/>
      <c r="J60" s="341"/>
      <c r="K60" s="341"/>
      <c r="L60" s="293"/>
      <c r="M60" s="293"/>
      <c r="N60" s="293"/>
      <c r="O60" s="293"/>
      <c r="P60" s="293"/>
      <c r="Q60" s="293"/>
      <c r="R60" s="293"/>
      <c r="S60" s="293"/>
      <c r="T60" s="293"/>
      <c r="U60" s="293"/>
      <c r="V60" s="293"/>
      <c r="W60" s="293"/>
      <c r="X60" s="293"/>
      <c r="Y60" s="293"/>
    </row>
    <row r="61" spans="1:25" ht="16.5" customHeight="1" x14ac:dyDescent="0.45">
      <c r="A61" s="342" t="s">
        <v>167</v>
      </c>
      <c r="B61" s="345"/>
      <c r="C61" s="346"/>
      <c r="D61" s="347">
        <v>0</v>
      </c>
      <c r="E61" s="295"/>
      <c r="F61" s="341" t="s">
        <v>196</v>
      </c>
      <c r="G61" s="341" t="s">
        <v>197</v>
      </c>
      <c r="H61" s="341" t="s">
        <v>186</v>
      </c>
      <c r="I61" s="341"/>
      <c r="J61" s="341"/>
      <c r="K61" s="341"/>
      <c r="L61" s="293"/>
      <c r="M61" s="293"/>
      <c r="N61" s="293"/>
      <c r="O61" s="293"/>
      <c r="P61" s="293"/>
      <c r="Q61" s="293"/>
      <c r="R61" s="293"/>
      <c r="S61" s="293"/>
      <c r="T61" s="293"/>
      <c r="U61" s="293"/>
      <c r="V61" s="293"/>
      <c r="W61" s="293"/>
      <c r="X61" s="293"/>
      <c r="Y61" s="293"/>
    </row>
    <row r="62" spans="1:25" ht="17.25" customHeight="1" thickBot="1" x14ac:dyDescent="0.5">
      <c r="A62" s="348" t="s">
        <v>168</v>
      </c>
      <c r="B62" s="349"/>
      <c r="C62" s="350"/>
      <c r="D62" s="351">
        <v>0</v>
      </c>
      <c r="E62" s="295"/>
      <c r="F62" s="341" t="s">
        <v>198</v>
      </c>
      <c r="G62" s="341" t="s">
        <v>199</v>
      </c>
      <c r="H62" s="341" t="s">
        <v>186</v>
      </c>
      <c r="I62" s="341"/>
      <c r="J62" s="341"/>
      <c r="K62" s="341"/>
      <c r="L62" s="293"/>
      <c r="M62" s="293"/>
      <c r="N62" s="293"/>
      <c r="O62" s="293"/>
      <c r="P62" s="293"/>
      <c r="Q62" s="293"/>
      <c r="R62" s="293"/>
      <c r="S62" s="293"/>
      <c r="T62" s="293"/>
      <c r="U62" s="293"/>
      <c r="V62" s="293"/>
      <c r="W62" s="293"/>
      <c r="X62" s="293"/>
      <c r="Y62" s="293"/>
    </row>
    <row r="63" spans="1:25" ht="17.25" customHeight="1" thickBot="1" x14ac:dyDescent="0.5">
      <c r="A63" s="352"/>
      <c r="B63" s="352"/>
      <c r="C63" s="353"/>
      <c r="D63" s="295"/>
      <c r="E63" s="295"/>
      <c r="F63" s="341" t="s">
        <v>200</v>
      </c>
      <c r="G63" s="341" t="s">
        <v>201</v>
      </c>
      <c r="H63" s="341" t="s">
        <v>186</v>
      </c>
      <c r="I63" s="341"/>
      <c r="J63" s="341"/>
      <c r="K63" s="341"/>
      <c r="L63" s="293"/>
      <c r="M63" s="293"/>
      <c r="N63" s="293"/>
      <c r="O63" s="293"/>
      <c r="P63" s="293"/>
      <c r="Q63" s="293"/>
      <c r="R63" s="293"/>
      <c r="S63" s="293"/>
      <c r="T63" s="293"/>
      <c r="U63" s="293"/>
      <c r="V63" s="293"/>
      <c r="W63" s="293"/>
      <c r="X63" s="293"/>
      <c r="Y63" s="293"/>
    </row>
    <row r="64" spans="1:25" ht="17.25" customHeight="1" thickBot="1" x14ac:dyDescent="0.5">
      <c r="A64" s="338" t="s">
        <v>170</v>
      </c>
      <c r="B64" s="339"/>
      <c r="C64" s="339"/>
      <c r="D64" s="340" t="s">
        <v>75</v>
      </c>
      <c r="E64" s="295"/>
      <c r="F64" s="341" t="s">
        <v>202</v>
      </c>
      <c r="G64" s="341" t="s">
        <v>203</v>
      </c>
      <c r="H64" s="341" t="s">
        <v>186</v>
      </c>
      <c r="I64" s="341"/>
      <c r="J64" s="341"/>
      <c r="K64" s="341"/>
      <c r="L64" s="293"/>
      <c r="M64" s="293"/>
      <c r="N64" s="293"/>
      <c r="O64" s="293"/>
      <c r="P64" s="293"/>
      <c r="Q64" s="293"/>
      <c r="R64" s="293"/>
      <c r="S64" s="293"/>
      <c r="T64" s="293"/>
      <c r="U64" s="293"/>
      <c r="V64" s="293"/>
      <c r="W64" s="293"/>
      <c r="X64" s="293"/>
      <c r="Y64" s="293"/>
    </row>
    <row r="65" spans="1:25" ht="16.5" customHeight="1" x14ac:dyDescent="0.45">
      <c r="A65" s="354" t="s">
        <v>171</v>
      </c>
      <c r="B65" s="355"/>
      <c r="C65" s="356"/>
      <c r="D65" s="357">
        <v>0</v>
      </c>
      <c r="E65" s="295"/>
      <c r="F65" s="341" t="s">
        <v>204</v>
      </c>
      <c r="G65" s="341" t="s">
        <v>205</v>
      </c>
      <c r="H65" s="341" t="s">
        <v>183</v>
      </c>
      <c r="I65" s="341"/>
      <c r="J65" s="341"/>
      <c r="K65" s="341"/>
      <c r="L65" s="293"/>
      <c r="M65" s="293"/>
      <c r="N65" s="293"/>
      <c r="O65" s="293"/>
      <c r="P65" s="293"/>
      <c r="Q65" s="293"/>
      <c r="R65" s="293"/>
      <c r="S65" s="293"/>
      <c r="T65" s="293"/>
      <c r="U65" s="293"/>
      <c r="V65" s="293"/>
      <c r="W65" s="293"/>
      <c r="X65" s="293"/>
      <c r="Y65" s="293"/>
    </row>
    <row r="66" spans="1:25" ht="16.5" customHeight="1" x14ac:dyDescent="0.45">
      <c r="A66" s="342" t="s">
        <v>172</v>
      </c>
      <c r="B66" s="345"/>
      <c r="C66" s="346"/>
      <c r="D66" s="347">
        <v>8</v>
      </c>
      <c r="E66" s="295"/>
      <c r="F66" s="341" t="s">
        <v>206</v>
      </c>
      <c r="G66" s="341" t="s">
        <v>207</v>
      </c>
      <c r="H66" s="341" t="s">
        <v>75</v>
      </c>
      <c r="I66" s="341"/>
      <c r="J66" s="341"/>
      <c r="K66" s="341"/>
      <c r="L66" s="293"/>
      <c r="M66" s="293"/>
      <c r="N66" s="293"/>
      <c r="O66" s="293"/>
      <c r="P66" s="293"/>
      <c r="Q66" s="293"/>
      <c r="R66" s="293"/>
      <c r="S66" s="293"/>
      <c r="T66" s="293"/>
      <c r="U66" s="293"/>
      <c r="V66" s="293"/>
      <c r="W66" s="293"/>
      <c r="X66" s="293"/>
      <c r="Y66" s="293"/>
    </row>
    <row r="67" spans="1:25" ht="16.5" customHeight="1" x14ac:dyDescent="0.45">
      <c r="A67" s="342" t="s">
        <v>173</v>
      </c>
      <c r="B67" s="345"/>
      <c r="C67" s="346"/>
      <c r="D67" s="347">
        <v>0</v>
      </c>
      <c r="E67" s="295"/>
      <c r="F67" s="341" t="s">
        <v>208</v>
      </c>
      <c r="G67" s="341" t="s">
        <v>209</v>
      </c>
      <c r="H67" s="341" t="s">
        <v>154</v>
      </c>
      <c r="I67" s="341"/>
      <c r="J67" s="341"/>
      <c r="K67" s="341"/>
      <c r="L67" s="293"/>
      <c r="M67" s="293"/>
      <c r="N67" s="293"/>
      <c r="O67" s="293"/>
      <c r="P67" s="293"/>
      <c r="Q67" s="293"/>
      <c r="R67" s="293"/>
      <c r="S67" s="293"/>
      <c r="T67" s="293"/>
      <c r="U67" s="293"/>
      <c r="V67" s="293"/>
      <c r="W67" s="293"/>
      <c r="X67" s="293"/>
      <c r="Y67" s="293"/>
    </row>
    <row r="68" spans="1:25" ht="16.5" customHeight="1" x14ac:dyDescent="0.45">
      <c r="A68" s="342" t="s">
        <v>174</v>
      </c>
      <c r="B68" s="345"/>
      <c r="C68" s="346"/>
      <c r="D68" s="347">
        <v>0</v>
      </c>
      <c r="E68" s="295"/>
      <c r="F68" s="341" t="s">
        <v>210</v>
      </c>
      <c r="G68" s="341" t="s">
        <v>211</v>
      </c>
      <c r="H68" s="341" t="s">
        <v>75</v>
      </c>
      <c r="I68" s="341"/>
      <c r="J68" s="341"/>
      <c r="K68" s="341"/>
      <c r="L68" s="293"/>
      <c r="M68" s="293"/>
      <c r="N68" s="293"/>
      <c r="O68" s="293"/>
      <c r="P68" s="293"/>
      <c r="Q68" s="293"/>
      <c r="R68" s="293"/>
      <c r="S68" s="293"/>
      <c r="T68" s="293"/>
      <c r="U68" s="293"/>
      <c r="V68" s="293"/>
      <c r="W68" s="293"/>
      <c r="X68" s="293"/>
      <c r="Y68" s="293"/>
    </row>
    <row r="69" spans="1:25" ht="16.5" customHeight="1" x14ac:dyDescent="0.45">
      <c r="A69" s="342" t="s">
        <v>171</v>
      </c>
      <c r="B69" s="345"/>
      <c r="C69" s="346"/>
      <c r="D69" s="347"/>
      <c r="E69" s="295"/>
      <c r="F69" s="341" t="s">
        <v>212</v>
      </c>
      <c r="G69" s="341" t="s">
        <v>213</v>
      </c>
      <c r="H69" s="341" t="s">
        <v>183</v>
      </c>
      <c r="I69" s="341"/>
      <c r="J69" s="341"/>
      <c r="K69" s="341"/>
      <c r="L69" s="293"/>
      <c r="M69" s="293"/>
      <c r="N69" s="293"/>
      <c r="O69" s="293"/>
      <c r="P69" s="293"/>
      <c r="Q69" s="293"/>
      <c r="R69" s="293"/>
      <c r="S69" s="293"/>
      <c r="T69" s="293"/>
      <c r="U69" s="293"/>
      <c r="V69" s="293"/>
      <c r="W69" s="293"/>
      <c r="X69" s="293"/>
      <c r="Y69" s="293"/>
    </row>
    <row r="70" spans="1:25" ht="17.25" customHeight="1" thickBot="1" x14ac:dyDescent="0.5">
      <c r="A70" s="348" t="s">
        <v>175</v>
      </c>
      <c r="B70" s="349"/>
      <c r="C70" s="350"/>
      <c r="D70" s="351">
        <v>0</v>
      </c>
      <c r="E70" s="295"/>
      <c r="F70" s="341" t="s">
        <v>214</v>
      </c>
      <c r="G70" s="341" t="s">
        <v>215</v>
      </c>
      <c r="H70" s="341" t="s">
        <v>183</v>
      </c>
      <c r="I70" s="341"/>
      <c r="J70" s="341"/>
      <c r="K70" s="341"/>
      <c r="L70" s="293"/>
      <c r="M70" s="293"/>
      <c r="N70" s="293"/>
      <c r="O70" s="293"/>
      <c r="P70" s="293"/>
      <c r="Q70" s="293"/>
      <c r="R70" s="293"/>
      <c r="S70" s="293"/>
      <c r="T70" s="293"/>
      <c r="U70" s="293"/>
      <c r="V70" s="293"/>
      <c r="W70" s="293"/>
      <c r="X70" s="293"/>
      <c r="Y70" s="293"/>
    </row>
    <row r="71" spans="1:25" ht="17.25" customHeight="1" thickBot="1" x14ac:dyDescent="0.5">
      <c r="A71" s="295"/>
      <c r="B71" s="295"/>
      <c r="C71" s="295"/>
      <c r="D71" s="296"/>
      <c r="E71" s="295"/>
      <c r="F71" s="341" t="s">
        <v>216</v>
      </c>
      <c r="G71" s="341" t="s">
        <v>217</v>
      </c>
      <c r="H71" s="341" t="s">
        <v>154</v>
      </c>
      <c r="I71" s="341"/>
      <c r="J71" s="341"/>
      <c r="K71" s="341"/>
      <c r="L71" s="293"/>
      <c r="M71" s="293"/>
      <c r="N71" s="293"/>
      <c r="O71" s="293"/>
      <c r="P71" s="293"/>
      <c r="Q71" s="293"/>
      <c r="R71" s="293"/>
      <c r="S71" s="293"/>
      <c r="T71" s="293"/>
      <c r="U71" s="293"/>
      <c r="V71" s="293"/>
      <c r="W71" s="293"/>
      <c r="X71" s="293"/>
      <c r="Y71" s="293"/>
    </row>
    <row r="72" spans="1:25" ht="17.25" customHeight="1" thickBot="1" x14ac:dyDescent="0.5">
      <c r="A72" s="338" t="s">
        <v>176</v>
      </c>
      <c r="B72" s="339"/>
      <c r="C72" s="339"/>
      <c r="D72" s="340" t="s">
        <v>75</v>
      </c>
      <c r="E72" s="295"/>
      <c r="F72" s="341" t="s">
        <v>218</v>
      </c>
      <c r="G72" s="341" t="s">
        <v>219</v>
      </c>
      <c r="H72" s="341" t="s">
        <v>75</v>
      </c>
      <c r="I72" s="341"/>
      <c r="J72" s="341"/>
      <c r="K72" s="341"/>
      <c r="L72" s="293"/>
      <c r="M72" s="293"/>
      <c r="N72" s="293"/>
      <c r="O72" s="293"/>
      <c r="P72" s="293"/>
      <c r="Q72" s="293"/>
      <c r="R72" s="293"/>
      <c r="S72" s="293"/>
      <c r="T72" s="293"/>
      <c r="U72" s="293"/>
      <c r="V72" s="293"/>
      <c r="W72" s="293"/>
      <c r="X72" s="293"/>
      <c r="Y72" s="293"/>
    </row>
    <row r="73" spans="1:25" ht="17.25" customHeight="1" thickBot="1" x14ac:dyDescent="0.5">
      <c r="A73" s="348" t="s">
        <v>177</v>
      </c>
      <c r="B73" s="358"/>
      <c r="C73" s="358"/>
      <c r="D73" s="359">
        <v>0</v>
      </c>
      <c r="E73" s="295"/>
      <c r="F73" s="341" t="s">
        <v>220</v>
      </c>
      <c r="G73" s="341" t="s">
        <v>221</v>
      </c>
      <c r="H73" s="341"/>
      <c r="I73" s="341"/>
      <c r="J73" s="341"/>
      <c r="K73" s="341"/>
      <c r="L73" s="293"/>
      <c r="M73" s="293"/>
      <c r="N73" s="293"/>
      <c r="O73" s="293"/>
      <c r="P73" s="293"/>
      <c r="Q73" s="293"/>
      <c r="R73" s="293"/>
      <c r="S73" s="293"/>
      <c r="T73" s="293"/>
      <c r="U73" s="293"/>
      <c r="V73" s="293"/>
      <c r="W73" s="293"/>
      <c r="X73" s="293"/>
      <c r="Y73" s="293"/>
    </row>
    <row r="74" spans="1:25" ht="15.75" customHeight="1" x14ac:dyDescent="0.45">
      <c r="A74" s="293"/>
      <c r="B74" s="293"/>
      <c r="C74" s="293"/>
      <c r="D74" s="293"/>
      <c r="E74" s="293"/>
      <c r="F74" s="341" t="s">
        <v>222</v>
      </c>
      <c r="G74" s="341" t="s">
        <v>223</v>
      </c>
      <c r="H74" s="341" t="s">
        <v>183</v>
      </c>
      <c r="I74" s="341"/>
      <c r="J74" s="341"/>
      <c r="K74" s="341"/>
      <c r="L74" s="293"/>
      <c r="M74" s="293"/>
      <c r="N74" s="293"/>
      <c r="O74" s="293"/>
      <c r="P74" s="293"/>
      <c r="Q74" s="293"/>
      <c r="R74" s="293"/>
      <c r="S74" s="293"/>
      <c r="T74" s="293"/>
      <c r="U74" s="293"/>
      <c r="V74" s="293"/>
      <c r="W74" s="293"/>
      <c r="X74" s="293"/>
      <c r="Y74" s="293"/>
    </row>
    <row r="75" spans="1:25" ht="15.75" customHeight="1" x14ac:dyDescent="0.45">
      <c r="A75" s="293"/>
      <c r="B75" s="293"/>
      <c r="C75" s="293"/>
      <c r="D75" s="293"/>
      <c r="E75" s="293"/>
      <c r="F75" s="341" t="s">
        <v>224</v>
      </c>
      <c r="G75" s="341" t="s">
        <v>225</v>
      </c>
      <c r="H75" s="341" t="s">
        <v>183</v>
      </c>
      <c r="I75" s="341"/>
      <c r="J75" s="341"/>
      <c r="K75" s="341"/>
      <c r="L75" s="293"/>
      <c r="M75" s="293"/>
      <c r="N75" s="293"/>
      <c r="O75" s="293"/>
      <c r="P75" s="293"/>
      <c r="Q75" s="293"/>
      <c r="R75" s="293"/>
      <c r="S75" s="293"/>
      <c r="T75" s="293"/>
      <c r="U75" s="293"/>
      <c r="V75" s="293"/>
      <c r="W75" s="293"/>
      <c r="X75" s="293"/>
      <c r="Y75" s="293"/>
    </row>
    <row r="76" spans="1:25" ht="15.75" customHeight="1" x14ac:dyDescent="0.45">
      <c r="A76" s="293"/>
      <c r="B76" s="293"/>
      <c r="C76" s="293"/>
      <c r="D76" s="293"/>
      <c r="E76" s="293"/>
      <c r="F76" s="341" t="s">
        <v>226</v>
      </c>
      <c r="G76" s="341" t="s">
        <v>227</v>
      </c>
      <c r="H76" s="341" t="s">
        <v>183</v>
      </c>
      <c r="I76" s="341"/>
      <c r="J76" s="341"/>
      <c r="K76" s="341"/>
      <c r="L76" s="293"/>
      <c r="M76" s="293"/>
      <c r="N76" s="293"/>
      <c r="O76" s="293"/>
      <c r="P76" s="293"/>
      <c r="Q76" s="293"/>
      <c r="R76" s="293"/>
      <c r="S76" s="293"/>
      <c r="T76" s="293"/>
      <c r="U76" s="293"/>
      <c r="V76" s="293"/>
      <c r="W76" s="293"/>
      <c r="X76" s="293"/>
      <c r="Y76" s="293"/>
    </row>
    <row r="77" spans="1:25" ht="15.75" customHeight="1" x14ac:dyDescent="0.45">
      <c r="A77" s="293"/>
      <c r="B77" s="293"/>
      <c r="C77" s="293"/>
      <c r="D77" s="293"/>
      <c r="E77" s="293"/>
      <c r="F77" s="341" t="s">
        <v>228</v>
      </c>
      <c r="G77" s="341" t="s">
        <v>229</v>
      </c>
      <c r="H77" s="341" t="s">
        <v>154</v>
      </c>
      <c r="I77" s="341"/>
      <c r="J77" s="341"/>
      <c r="K77" s="341"/>
      <c r="L77" s="293"/>
      <c r="M77" s="293"/>
      <c r="N77" s="293"/>
      <c r="O77" s="293"/>
      <c r="P77" s="293"/>
      <c r="Q77" s="293"/>
      <c r="R77" s="293"/>
      <c r="S77" s="293"/>
      <c r="T77" s="293"/>
      <c r="U77" s="293"/>
      <c r="V77" s="293"/>
      <c r="W77" s="293"/>
      <c r="X77" s="293"/>
      <c r="Y77" s="293"/>
    </row>
    <row r="78" spans="1:25" ht="15.75" customHeight="1" x14ac:dyDescent="0.45">
      <c r="A78" s="293"/>
      <c r="B78" s="293"/>
      <c r="C78" s="293"/>
      <c r="D78" s="293"/>
      <c r="E78" s="293"/>
      <c r="F78" s="341" t="s">
        <v>230</v>
      </c>
      <c r="G78" s="341" t="s">
        <v>231</v>
      </c>
      <c r="H78" s="341" t="s">
        <v>154</v>
      </c>
      <c r="I78" s="341"/>
      <c r="J78" s="341"/>
      <c r="K78" s="341"/>
      <c r="L78" s="293"/>
      <c r="M78" s="293"/>
      <c r="N78" s="293"/>
      <c r="O78" s="293"/>
      <c r="P78" s="293"/>
      <c r="Q78" s="293"/>
      <c r="R78" s="293"/>
      <c r="S78" s="293"/>
      <c r="T78" s="293"/>
      <c r="U78" s="293"/>
      <c r="V78" s="293"/>
      <c r="W78" s="293"/>
      <c r="X78" s="293"/>
      <c r="Y78" s="293"/>
    </row>
    <row r="79" spans="1:25" ht="15.75" customHeight="1" x14ac:dyDescent="0.45">
      <c r="A79" s="293"/>
      <c r="B79" s="293"/>
      <c r="C79" s="293"/>
      <c r="D79" s="293"/>
      <c r="E79" s="293"/>
      <c r="F79" s="341" t="s">
        <v>232</v>
      </c>
      <c r="G79" s="341" t="s">
        <v>233</v>
      </c>
      <c r="H79" s="341" t="s">
        <v>183</v>
      </c>
      <c r="I79" s="341"/>
      <c r="J79" s="341"/>
      <c r="K79" s="341"/>
      <c r="L79" s="293"/>
      <c r="M79" s="293"/>
      <c r="N79" s="293"/>
      <c r="O79" s="293"/>
      <c r="P79" s="293"/>
      <c r="Q79" s="293"/>
      <c r="R79" s="293"/>
      <c r="S79" s="293"/>
      <c r="T79" s="293"/>
      <c r="U79" s="293"/>
      <c r="V79" s="293"/>
      <c r="W79" s="293"/>
      <c r="X79" s="293"/>
      <c r="Y79" s="293"/>
    </row>
    <row r="80" spans="1:25" ht="15.75" customHeight="1" x14ac:dyDescent="0.45">
      <c r="A80" s="293"/>
      <c r="B80" s="293"/>
      <c r="C80" s="293"/>
      <c r="D80" s="293"/>
      <c r="E80" s="293"/>
      <c r="F80" s="341" t="s">
        <v>234</v>
      </c>
      <c r="G80" s="341" t="s">
        <v>235</v>
      </c>
      <c r="H80" s="341" t="s">
        <v>186</v>
      </c>
      <c r="I80" s="341"/>
      <c r="J80" s="341"/>
      <c r="K80" s="341"/>
      <c r="L80" s="293"/>
      <c r="M80" s="293"/>
      <c r="N80" s="293"/>
      <c r="O80" s="293"/>
      <c r="P80" s="293"/>
      <c r="Q80" s="293"/>
      <c r="R80" s="293"/>
      <c r="S80" s="293"/>
      <c r="T80" s="293"/>
      <c r="U80" s="293"/>
      <c r="V80" s="293"/>
      <c r="W80" s="293"/>
      <c r="X80" s="293"/>
      <c r="Y80" s="293"/>
    </row>
    <row r="81" spans="1:25" ht="15.75" customHeight="1" x14ac:dyDescent="0.45">
      <c r="A81" s="293"/>
      <c r="B81" s="293"/>
      <c r="C81" s="293"/>
      <c r="D81" s="293"/>
      <c r="E81" s="293"/>
      <c r="F81" s="341" t="s">
        <v>236</v>
      </c>
      <c r="G81" s="341" t="s">
        <v>237</v>
      </c>
      <c r="H81" s="341" t="s">
        <v>154</v>
      </c>
      <c r="I81" s="341"/>
      <c r="J81" s="341"/>
      <c r="K81" s="341"/>
      <c r="L81" s="293"/>
      <c r="M81" s="293"/>
      <c r="N81" s="293"/>
      <c r="O81" s="293"/>
      <c r="P81" s="293"/>
      <c r="Q81" s="293"/>
      <c r="R81" s="293"/>
      <c r="S81" s="293"/>
      <c r="T81" s="293"/>
      <c r="U81" s="293"/>
      <c r="V81" s="293"/>
      <c r="W81" s="293"/>
      <c r="X81" s="293"/>
      <c r="Y81" s="293"/>
    </row>
    <row r="82" spans="1:25" ht="15.75" customHeight="1" x14ac:dyDescent="0.45">
      <c r="A82" s="293"/>
      <c r="B82" s="293"/>
      <c r="C82" s="293"/>
      <c r="D82" s="293"/>
      <c r="E82" s="293"/>
      <c r="F82" s="341" t="s">
        <v>238</v>
      </c>
      <c r="G82" s="341" t="s">
        <v>239</v>
      </c>
      <c r="H82" s="341" t="s">
        <v>186</v>
      </c>
      <c r="I82" s="341"/>
      <c r="J82" s="341"/>
      <c r="K82" s="341"/>
      <c r="L82" s="293"/>
      <c r="M82" s="293"/>
      <c r="N82" s="293"/>
      <c r="O82" s="293"/>
      <c r="P82" s="293"/>
      <c r="Q82" s="293"/>
      <c r="R82" s="293"/>
      <c r="S82" s="293"/>
      <c r="T82" s="293"/>
      <c r="U82" s="293"/>
      <c r="V82" s="293"/>
      <c r="W82" s="293"/>
      <c r="X82" s="293"/>
      <c r="Y82" s="293"/>
    </row>
    <row r="83" spans="1:25" ht="15.75" customHeight="1" x14ac:dyDescent="0.45">
      <c r="A83" s="293"/>
      <c r="B83" s="293"/>
      <c r="C83" s="293"/>
      <c r="D83" s="293"/>
      <c r="E83" s="293"/>
      <c r="F83" s="341" t="s">
        <v>240</v>
      </c>
      <c r="G83" s="341" t="s">
        <v>241</v>
      </c>
      <c r="H83" s="341" t="s">
        <v>183</v>
      </c>
      <c r="I83" s="341"/>
      <c r="J83" s="341"/>
      <c r="K83" s="341"/>
      <c r="L83" s="293"/>
      <c r="M83" s="293"/>
      <c r="N83" s="293"/>
      <c r="O83" s="293"/>
      <c r="P83" s="293"/>
      <c r="Q83" s="293"/>
      <c r="R83" s="293"/>
      <c r="S83" s="293"/>
      <c r="T83" s="293"/>
      <c r="U83" s="293"/>
      <c r="V83" s="293"/>
      <c r="W83" s="293"/>
      <c r="X83" s="293"/>
      <c r="Y83" s="293"/>
    </row>
    <row r="84" spans="1:25" ht="15.75" customHeight="1" x14ac:dyDescent="0.45">
      <c r="A84" s="293"/>
      <c r="B84" s="293"/>
      <c r="C84" s="293"/>
      <c r="D84" s="293"/>
      <c r="E84" s="293"/>
      <c r="F84" s="341" t="s">
        <v>242</v>
      </c>
      <c r="G84" s="341" t="s">
        <v>243</v>
      </c>
      <c r="H84" s="341" t="s">
        <v>186</v>
      </c>
      <c r="I84" s="341"/>
      <c r="J84" s="341"/>
      <c r="K84" s="341"/>
      <c r="L84" s="293"/>
      <c r="M84" s="293"/>
      <c r="N84" s="293"/>
      <c r="O84" s="293"/>
      <c r="P84" s="293"/>
      <c r="Q84" s="293"/>
      <c r="R84" s="293"/>
      <c r="S84" s="293"/>
      <c r="T84" s="293"/>
      <c r="U84" s="293"/>
      <c r="V84" s="293"/>
      <c r="W84" s="293"/>
      <c r="X84" s="293"/>
      <c r="Y84" s="293"/>
    </row>
    <row r="85" spans="1:25" ht="15.75" customHeight="1" x14ac:dyDescent="0.45">
      <c r="A85" s="293"/>
      <c r="B85" s="293"/>
      <c r="C85" s="293"/>
      <c r="D85" s="293"/>
      <c r="E85" s="293"/>
      <c r="F85" s="341" t="s">
        <v>244</v>
      </c>
      <c r="G85" s="341" t="s">
        <v>245</v>
      </c>
      <c r="H85" s="341" t="s">
        <v>186</v>
      </c>
      <c r="I85" s="341"/>
      <c r="J85" s="341"/>
      <c r="K85" s="341"/>
      <c r="L85" s="293"/>
      <c r="M85" s="293"/>
      <c r="N85" s="293"/>
      <c r="O85" s="293"/>
      <c r="P85" s="293"/>
      <c r="Q85" s="293"/>
      <c r="R85" s="293"/>
      <c r="S85" s="293"/>
      <c r="T85" s="293"/>
      <c r="U85" s="293"/>
      <c r="V85" s="293"/>
      <c r="W85" s="293"/>
      <c r="X85" s="293"/>
      <c r="Y85" s="293"/>
    </row>
    <row r="86" spans="1:25" ht="15.75" customHeight="1" x14ac:dyDescent="0.45">
      <c r="A86" s="293"/>
      <c r="B86" s="293"/>
      <c r="C86" s="293"/>
      <c r="D86" s="293"/>
      <c r="E86" s="293"/>
      <c r="F86" s="341" t="s">
        <v>246</v>
      </c>
      <c r="G86" s="341" t="s">
        <v>247</v>
      </c>
      <c r="H86" s="341" t="s">
        <v>186</v>
      </c>
      <c r="I86" s="341"/>
      <c r="J86" s="341"/>
      <c r="K86" s="341"/>
      <c r="L86" s="293"/>
      <c r="M86" s="293"/>
      <c r="N86" s="293"/>
      <c r="O86" s="293"/>
      <c r="P86" s="293"/>
      <c r="Q86" s="293"/>
      <c r="R86" s="293"/>
      <c r="S86" s="293"/>
      <c r="T86" s="293"/>
      <c r="U86" s="293"/>
      <c r="V86" s="293"/>
      <c r="W86" s="293"/>
      <c r="X86" s="293"/>
      <c r="Y86" s="293"/>
    </row>
    <row r="87" spans="1:25" ht="15.75" customHeight="1" x14ac:dyDescent="0.45">
      <c r="A87" s="293"/>
      <c r="B87" s="293"/>
      <c r="C87" s="293"/>
      <c r="D87" s="293"/>
      <c r="E87" s="293"/>
      <c r="F87" s="341" t="s">
        <v>248</v>
      </c>
      <c r="G87" s="341" t="s">
        <v>249</v>
      </c>
      <c r="H87" s="341" t="s">
        <v>186</v>
      </c>
      <c r="I87" s="341"/>
      <c r="J87" s="341"/>
      <c r="K87" s="341"/>
      <c r="L87" s="293"/>
      <c r="M87" s="293"/>
      <c r="N87" s="293"/>
      <c r="O87" s="293"/>
      <c r="P87" s="293"/>
      <c r="Q87" s="293"/>
      <c r="R87" s="293"/>
      <c r="S87" s="293"/>
      <c r="T87" s="293"/>
      <c r="U87" s="293"/>
      <c r="V87" s="293"/>
      <c r="W87" s="293"/>
      <c r="X87" s="293"/>
      <c r="Y87" s="293"/>
    </row>
    <row r="88" spans="1:25" ht="15.75" customHeight="1" x14ac:dyDescent="0.45">
      <c r="A88" s="293"/>
      <c r="B88" s="293"/>
      <c r="C88" s="293"/>
      <c r="D88" s="293"/>
      <c r="E88" s="293"/>
      <c r="F88" s="341" t="s">
        <v>250</v>
      </c>
      <c r="G88" s="341" t="s">
        <v>251</v>
      </c>
      <c r="H88" s="341" t="s">
        <v>75</v>
      </c>
      <c r="I88" s="341"/>
      <c r="J88" s="341"/>
      <c r="K88" s="341"/>
      <c r="L88" s="293"/>
      <c r="M88" s="293"/>
      <c r="N88" s="293"/>
      <c r="O88" s="293"/>
      <c r="P88" s="293"/>
      <c r="Q88" s="293"/>
      <c r="R88" s="293"/>
      <c r="S88" s="293"/>
      <c r="T88" s="293"/>
      <c r="U88" s="293"/>
      <c r="V88" s="293"/>
      <c r="W88" s="293"/>
      <c r="X88" s="293"/>
      <c r="Y88" s="293"/>
    </row>
    <row r="89" spans="1:25" ht="15.75" customHeight="1" x14ac:dyDescent="0.45">
      <c r="A89" s="293"/>
      <c r="B89" s="293"/>
      <c r="C89" s="293"/>
      <c r="D89" s="293"/>
      <c r="E89" s="293"/>
      <c r="F89" s="341" t="s">
        <v>252</v>
      </c>
      <c r="G89" s="341" t="s">
        <v>253</v>
      </c>
      <c r="H89" s="341" t="s">
        <v>75</v>
      </c>
      <c r="I89" s="341"/>
      <c r="J89" s="341"/>
      <c r="K89" s="341"/>
      <c r="L89" s="293"/>
      <c r="M89" s="293"/>
      <c r="N89" s="293"/>
      <c r="O89" s="293"/>
      <c r="P89" s="293"/>
      <c r="Q89" s="293"/>
      <c r="R89" s="293"/>
      <c r="S89" s="293"/>
      <c r="T89" s="293"/>
      <c r="U89" s="293"/>
      <c r="V89" s="293"/>
      <c r="W89" s="293"/>
      <c r="X89" s="293"/>
      <c r="Y89" s="293"/>
    </row>
    <row r="90" spans="1:25" ht="15.75" customHeight="1" x14ac:dyDescent="0.45">
      <c r="A90" s="293"/>
      <c r="B90" s="293"/>
      <c r="C90" s="293"/>
      <c r="D90" s="293"/>
      <c r="E90" s="293"/>
      <c r="F90" s="293"/>
      <c r="G90" s="293"/>
      <c r="H90" s="293"/>
      <c r="I90" s="293"/>
      <c r="J90" s="293"/>
      <c r="K90" s="293"/>
      <c r="L90" s="293"/>
      <c r="M90" s="293"/>
      <c r="N90" s="293"/>
      <c r="O90" s="293"/>
      <c r="P90" s="293"/>
      <c r="Q90" s="293"/>
      <c r="R90" s="293"/>
      <c r="S90" s="293"/>
      <c r="T90" s="293"/>
      <c r="U90" s="293"/>
      <c r="V90" s="293"/>
      <c r="W90" s="293"/>
      <c r="X90" s="293"/>
      <c r="Y90" s="293"/>
    </row>
    <row r="91" spans="1:25" ht="15.75" customHeight="1" x14ac:dyDescent="0.45">
      <c r="A91" s="293"/>
      <c r="B91" s="293"/>
      <c r="C91" s="293"/>
      <c r="D91" s="293"/>
      <c r="E91" s="293"/>
      <c r="F91" s="293"/>
      <c r="G91" s="293"/>
      <c r="H91" s="293"/>
      <c r="I91" s="293"/>
      <c r="J91" s="293"/>
      <c r="K91" s="293"/>
      <c r="L91" s="293"/>
      <c r="M91" s="293"/>
      <c r="N91" s="293"/>
      <c r="O91" s="293"/>
      <c r="P91" s="293"/>
      <c r="Q91" s="293"/>
      <c r="R91" s="293"/>
      <c r="S91" s="293"/>
      <c r="T91" s="293"/>
      <c r="U91" s="293"/>
      <c r="V91" s="293"/>
      <c r="W91" s="293"/>
      <c r="X91" s="293"/>
      <c r="Y91" s="293"/>
    </row>
    <row r="92" spans="1:25" ht="15.75" customHeight="1" x14ac:dyDescent="0.45">
      <c r="A92" s="293"/>
      <c r="B92" s="293"/>
      <c r="C92" s="293"/>
      <c r="D92" s="293"/>
      <c r="E92" s="293"/>
      <c r="F92" s="293"/>
      <c r="G92" s="293"/>
      <c r="H92" s="293"/>
      <c r="I92" s="293"/>
      <c r="J92" s="293"/>
      <c r="K92" s="293"/>
      <c r="L92" s="293"/>
      <c r="M92" s="293"/>
      <c r="N92" s="293"/>
      <c r="O92" s="293"/>
      <c r="P92" s="293"/>
      <c r="Q92" s="293"/>
      <c r="R92" s="293"/>
      <c r="S92" s="293"/>
      <c r="T92" s="293"/>
      <c r="U92" s="293"/>
      <c r="V92" s="293"/>
      <c r="W92" s="293"/>
      <c r="X92" s="293"/>
      <c r="Y92" s="293"/>
    </row>
    <row r="93" spans="1:25" ht="15.75" customHeight="1" x14ac:dyDescent="0.45">
      <c r="A93" s="293"/>
      <c r="B93" s="293"/>
      <c r="C93" s="293"/>
      <c r="D93" s="293"/>
      <c r="E93" s="293"/>
      <c r="F93" s="293"/>
      <c r="G93" s="293"/>
      <c r="H93" s="293"/>
      <c r="I93" s="293"/>
      <c r="J93" s="293"/>
      <c r="K93" s="293"/>
      <c r="L93" s="293"/>
      <c r="M93" s="293"/>
      <c r="N93" s="293"/>
      <c r="O93" s="293"/>
      <c r="P93" s="293"/>
      <c r="Q93" s="293"/>
      <c r="R93" s="293"/>
      <c r="S93" s="293"/>
      <c r="T93" s="293"/>
      <c r="U93" s="293"/>
      <c r="V93" s="293"/>
      <c r="W93" s="293"/>
      <c r="X93" s="293"/>
      <c r="Y93" s="293"/>
    </row>
    <row r="94" spans="1:25" ht="15.75" customHeight="1" x14ac:dyDescent="0.45">
      <c r="I94" s="293"/>
      <c r="J94" s="293"/>
      <c r="K94" s="293"/>
      <c r="L94" s="293"/>
      <c r="M94" s="293"/>
      <c r="N94" s="293"/>
      <c r="O94" s="293"/>
      <c r="P94" s="293"/>
      <c r="Q94" s="293"/>
      <c r="R94" s="293"/>
      <c r="S94" s="293"/>
      <c r="T94" s="293"/>
      <c r="U94" s="293"/>
      <c r="V94" s="293"/>
      <c r="W94" s="293"/>
      <c r="X94" s="293"/>
      <c r="Y94" s="293"/>
    </row>
    <row r="95" spans="1:25" ht="15.75" customHeight="1" x14ac:dyDescent="0.45">
      <c r="I95" s="293"/>
      <c r="J95" s="293"/>
      <c r="K95" s="293"/>
      <c r="L95" s="293"/>
      <c r="M95" s="293"/>
      <c r="N95" s="293"/>
      <c r="O95" s="293"/>
      <c r="P95" s="293"/>
      <c r="Q95" s="293"/>
      <c r="R95" s="293"/>
      <c r="S95" s="293"/>
      <c r="T95" s="293"/>
      <c r="U95" s="293"/>
      <c r="V95" s="293"/>
      <c r="W95" s="293"/>
      <c r="X95" s="293"/>
      <c r="Y95" s="293"/>
    </row>
    <row r="96" spans="1:25" ht="15.75" customHeight="1" x14ac:dyDescent="0.45">
      <c r="I96" s="293"/>
      <c r="J96" s="293"/>
      <c r="K96" s="293"/>
      <c r="L96" s="293"/>
      <c r="M96" s="293"/>
      <c r="N96" s="293"/>
      <c r="O96" s="293"/>
      <c r="P96" s="293"/>
      <c r="Q96" s="293"/>
      <c r="R96" s="293"/>
      <c r="S96" s="293"/>
      <c r="T96" s="293"/>
      <c r="U96" s="293"/>
      <c r="V96" s="293"/>
      <c r="W96" s="293"/>
      <c r="X96" s="293"/>
      <c r="Y96" s="293"/>
    </row>
    <row r="97" spans="9:25" ht="15.75" customHeight="1" x14ac:dyDescent="0.45">
      <c r="I97" s="293"/>
      <c r="J97" s="293"/>
      <c r="K97" s="293"/>
      <c r="L97" s="293"/>
      <c r="M97" s="293"/>
      <c r="N97" s="293"/>
      <c r="O97" s="293"/>
      <c r="P97" s="293"/>
      <c r="Q97" s="293"/>
      <c r="R97" s="293"/>
      <c r="S97" s="293"/>
      <c r="T97" s="293"/>
      <c r="U97" s="293"/>
      <c r="V97" s="293"/>
      <c r="W97" s="293"/>
      <c r="X97" s="293"/>
      <c r="Y97" s="293"/>
    </row>
    <row r="98" spans="9:25" ht="15.75" customHeight="1" x14ac:dyDescent="0.45">
      <c r="I98" s="293"/>
      <c r="J98" s="293"/>
      <c r="K98" s="293"/>
      <c r="L98" s="293"/>
      <c r="M98" s="293"/>
      <c r="N98" s="293"/>
      <c r="O98" s="293"/>
      <c r="P98" s="293"/>
      <c r="Q98" s="293"/>
      <c r="R98" s="293"/>
      <c r="S98" s="293"/>
      <c r="T98" s="293"/>
      <c r="U98" s="293"/>
      <c r="V98" s="293"/>
      <c r="W98" s="293"/>
      <c r="X98" s="293"/>
      <c r="Y98" s="293"/>
    </row>
    <row r="99" spans="9:25" ht="15.75" customHeight="1" x14ac:dyDescent="0.45">
      <c r="I99" s="293"/>
      <c r="J99" s="293"/>
      <c r="K99" s="293"/>
      <c r="L99" s="293"/>
      <c r="M99" s="293"/>
      <c r="N99" s="293"/>
      <c r="O99" s="293"/>
      <c r="P99" s="293"/>
      <c r="Q99" s="293"/>
      <c r="R99" s="293"/>
      <c r="S99" s="293"/>
      <c r="T99" s="293"/>
      <c r="U99" s="293"/>
      <c r="V99" s="293"/>
      <c r="W99" s="293"/>
      <c r="X99" s="293"/>
      <c r="Y99" s="293"/>
    </row>
    <row r="100" spans="9:25" ht="15.75" customHeight="1" x14ac:dyDescent="0.45">
      <c r="I100" s="293"/>
      <c r="J100" s="293"/>
      <c r="K100" s="293"/>
      <c r="L100" s="293"/>
      <c r="M100" s="293"/>
      <c r="N100" s="293"/>
      <c r="O100" s="293"/>
      <c r="P100" s="293"/>
      <c r="Q100" s="293"/>
      <c r="R100" s="293"/>
      <c r="S100" s="293"/>
      <c r="T100" s="293"/>
      <c r="U100" s="293"/>
      <c r="V100" s="293"/>
      <c r="W100" s="293"/>
      <c r="X100" s="293"/>
      <c r="Y100" s="293"/>
    </row>
    <row r="101" spans="9:25" ht="15.75" customHeight="1" x14ac:dyDescent="0.45">
      <c r="I101" s="293"/>
      <c r="J101" s="293"/>
      <c r="K101" s="293"/>
      <c r="L101" s="293"/>
      <c r="M101" s="293"/>
      <c r="N101" s="293"/>
      <c r="O101" s="293"/>
      <c r="P101" s="293"/>
      <c r="Q101" s="293"/>
      <c r="R101" s="293"/>
      <c r="S101" s="293"/>
      <c r="T101" s="293"/>
      <c r="U101" s="293"/>
      <c r="V101" s="293"/>
      <c r="W101" s="293"/>
      <c r="X101" s="293"/>
      <c r="Y101" s="293"/>
    </row>
    <row r="102" spans="9:25" ht="15.75" customHeight="1" x14ac:dyDescent="0.45">
      <c r="I102" s="293"/>
      <c r="J102" s="293"/>
      <c r="K102" s="293"/>
      <c r="L102" s="293"/>
      <c r="M102" s="293"/>
      <c r="N102" s="293"/>
      <c r="O102" s="293"/>
      <c r="P102" s="293"/>
      <c r="Q102" s="293"/>
      <c r="R102" s="293"/>
      <c r="S102" s="293"/>
      <c r="T102" s="293"/>
      <c r="U102" s="293"/>
      <c r="V102" s="293"/>
      <c r="W102" s="293"/>
      <c r="X102" s="293"/>
      <c r="Y102" s="293"/>
    </row>
    <row r="103" spans="9:25" ht="15.75" customHeight="1" x14ac:dyDescent="0.45">
      <c r="I103" s="293"/>
      <c r="J103" s="293"/>
      <c r="K103" s="293"/>
      <c r="L103" s="293"/>
      <c r="M103" s="293"/>
      <c r="N103" s="293"/>
      <c r="O103" s="293"/>
      <c r="P103" s="293"/>
      <c r="Q103" s="293"/>
      <c r="R103" s="293"/>
      <c r="S103" s="293"/>
      <c r="T103" s="293"/>
      <c r="U103" s="293"/>
      <c r="V103" s="293"/>
      <c r="W103" s="293"/>
      <c r="X103" s="293"/>
      <c r="Y103" s="293"/>
    </row>
    <row r="104" spans="9:25" ht="15.75" customHeight="1" x14ac:dyDescent="0.45">
      <c r="I104" s="293"/>
      <c r="J104" s="293"/>
      <c r="K104" s="293"/>
      <c r="L104" s="293"/>
      <c r="M104" s="293"/>
      <c r="N104" s="293"/>
      <c r="O104" s="293"/>
      <c r="P104" s="293"/>
      <c r="Q104" s="293"/>
      <c r="R104" s="293"/>
      <c r="S104" s="293"/>
      <c r="T104" s="293"/>
      <c r="U104" s="293"/>
      <c r="V104" s="293"/>
      <c r="W104" s="293"/>
      <c r="X104" s="293"/>
      <c r="Y104" s="293"/>
    </row>
    <row r="105" spans="9:25" ht="15.75" customHeight="1" x14ac:dyDescent="0.45">
      <c r="I105" s="293"/>
      <c r="J105" s="293"/>
      <c r="K105" s="293"/>
      <c r="L105" s="293"/>
      <c r="M105" s="293"/>
      <c r="N105" s="293"/>
      <c r="O105" s="293"/>
      <c r="P105" s="293"/>
      <c r="Q105" s="293"/>
      <c r="R105" s="293"/>
      <c r="S105" s="293"/>
      <c r="T105" s="293"/>
      <c r="U105" s="293"/>
      <c r="V105" s="293"/>
      <c r="W105" s="293"/>
      <c r="X105" s="293"/>
      <c r="Y105" s="293"/>
    </row>
    <row r="106" spans="9:25" ht="15.75" customHeight="1" x14ac:dyDescent="0.45">
      <c r="I106" s="293"/>
      <c r="J106" s="293"/>
      <c r="K106" s="293"/>
      <c r="L106" s="293"/>
      <c r="M106" s="293"/>
      <c r="N106" s="293"/>
      <c r="O106" s="293"/>
      <c r="P106" s="293"/>
      <c r="Q106" s="293"/>
      <c r="R106" s="293"/>
      <c r="S106" s="293"/>
      <c r="T106" s="293"/>
      <c r="U106" s="293"/>
      <c r="V106" s="293"/>
      <c r="W106" s="293"/>
      <c r="X106" s="293"/>
      <c r="Y106" s="293"/>
    </row>
    <row r="107" spans="9:25" ht="15.75" customHeight="1" x14ac:dyDescent="0.45">
      <c r="I107" s="293"/>
      <c r="J107" s="293"/>
      <c r="K107" s="293"/>
      <c r="L107" s="293"/>
      <c r="M107" s="293"/>
      <c r="N107" s="293"/>
      <c r="O107" s="293"/>
      <c r="P107" s="293"/>
      <c r="Q107" s="293"/>
      <c r="R107" s="293"/>
      <c r="S107" s="293"/>
      <c r="T107" s="293"/>
      <c r="U107" s="293"/>
      <c r="V107" s="293"/>
      <c r="W107" s="293"/>
      <c r="X107" s="293"/>
      <c r="Y107" s="293"/>
    </row>
    <row r="108" spans="9:25" ht="15.75" customHeight="1" x14ac:dyDescent="0.45">
      <c r="I108" s="293"/>
      <c r="J108" s="293"/>
      <c r="K108" s="293"/>
      <c r="L108" s="293"/>
      <c r="M108" s="293"/>
      <c r="N108" s="293"/>
      <c r="O108" s="293"/>
      <c r="P108" s="293"/>
      <c r="Q108" s="293"/>
      <c r="R108" s="293"/>
      <c r="S108" s="293"/>
      <c r="T108" s="293"/>
      <c r="U108" s="293"/>
      <c r="V108" s="293"/>
      <c r="W108" s="293"/>
      <c r="X108" s="293"/>
      <c r="Y108" s="293"/>
    </row>
    <row r="109" spans="9:25" ht="15.75" customHeight="1" x14ac:dyDescent="0.45">
      <c r="I109" s="293"/>
      <c r="J109" s="293"/>
      <c r="K109" s="293"/>
      <c r="L109" s="293"/>
      <c r="M109" s="293"/>
      <c r="N109" s="293"/>
      <c r="O109" s="293"/>
      <c r="P109" s="293"/>
      <c r="Q109" s="293"/>
      <c r="R109" s="293"/>
      <c r="S109" s="293"/>
      <c r="T109" s="293"/>
      <c r="U109" s="293"/>
      <c r="V109" s="293"/>
      <c r="W109" s="293"/>
      <c r="X109" s="293"/>
      <c r="Y109" s="293"/>
    </row>
    <row r="110" spans="9:25" ht="15.75" customHeight="1" x14ac:dyDescent="0.45">
      <c r="I110" s="293"/>
      <c r="J110" s="293"/>
      <c r="K110" s="293"/>
      <c r="L110" s="293"/>
      <c r="M110" s="293"/>
      <c r="N110" s="293"/>
      <c r="O110" s="293"/>
      <c r="P110" s="293"/>
      <c r="Q110" s="293"/>
      <c r="R110" s="293"/>
      <c r="S110" s="293"/>
      <c r="T110" s="293"/>
      <c r="U110" s="293"/>
      <c r="V110" s="293"/>
      <c r="W110" s="293"/>
      <c r="X110" s="293"/>
      <c r="Y110" s="293"/>
    </row>
    <row r="111" spans="9:25" ht="15.75" customHeight="1" x14ac:dyDescent="0.45">
      <c r="I111" s="293"/>
      <c r="J111" s="293"/>
      <c r="K111" s="293"/>
      <c r="L111" s="293"/>
      <c r="M111" s="293"/>
      <c r="N111" s="293"/>
      <c r="O111" s="293"/>
      <c r="P111" s="293"/>
      <c r="Q111" s="293"/>
      <c r="R111" s="293"/>
      <c r="S111" s="293"/>
      <c r="T111" s="293"/>
      <c r="U111" s="293"/>
      <c r="V111" s="293"/>
      <c r="W111" s="293"/>
      <c r="X111" s="293"/>
      <c r="Y111" s="293"/>
    </row>
    <row r="112" spans="9:25" ht="15.75" customHeight="1" x14ac:dyDescent="0.45">
      <c r="I112" s="293"/>
      <c r="J112" s="293"/>
      <c r="K112" s="293"/>
      <c r="L112" s="293"/>
      <c r="M112" s="293"/>
      <c r="N112" s="293"/>
      <c r="O112" s="293"/>
      <c r="P112" s="293"/>
      <c r="Q112" s="293"/>
      <c r="R112" s="293"/>
      <c r="S112" s="293"/>
      <c r="T112" s="293"/>
      <c r="U112" s="293"/>
      <c r="V112" s="293"/>
      <c r="W112" s="293"/>
      <c r="X112" s="293"/>
      <c r="Y112" s="293"/>
    </row>
    <row r="113" spans="9:25" ht="15.75" customHeight="1" x14ac:dyDescent="0.45">
      <c r="I113" s="293"/>
      <c r="J113" s="293"/>
      <c r="K113" s="293"/>
      <c r="L113" s="293"/>
      <c r="M113" s="293"/>
      <c r="N113" s="293"/>
      <c r="O113" s="293"/>
      <c r="P113" s="293"/>
      <c r="Q113" s="293"/>
      <c r="R113" s="293"/>
      <c r="S113" s="293"/>
      <c r="T113" s="293"/>
      <c r="U113" s="293"/>
      <c r="V113" s="293"/>
      <c r="W113" s="293"/>
      <c r="X113" s="293"/>
      <c r="Y113" s="293"/>
    </row>
    <row r="114" spans="9:25" ht="15.75" customHeight="1" x14ac:dyDescent="0.45">
      <c r="I114" s="293"/>
      <c r="J114" s="293"/>
      <c r="K114" s="293"/>
      <c r="L114" s="293"/>
      <c r="M114" s="293"/>
      <c r="N114" s="293"/>
      <c r="O114" s="293"/>
      <c r="P114" s="293"/>
      <c r="Q114" s="293"/>
      <c r="R114" s="293"/>
      <c r="S114" s="293"/>
      <c r="T114" s="293"/>
      <c r="U114" s="293"/>
      <c r="V114" s="293"/>
      <c r="W114" s="293"/>
      <c r="X114" s="293"/>
      <c r="Y114" s="293"/>
    </row>
    <row r="115" spans="9:25" ht="15.75" customHeight="1" x14ac:dyDescent="0.45">
      <c r="I115" s="293"/>
      <c r="J115" s="293"/>
      <c r="K115" s="293"/>
      <c r="L115" s="293"/>
      <c r="M115" s="293"/>
      <c r="N115" s="293"/>
      <c r="O115" s="293"/>
      <c r="P115" s="293"/>
      <c r="Q115" s="293"/>
      <c r="R115" s="293"/>
      <c r="S115" s="293"/>
      <c r="T115" s="293"/>
      <c r="U115" s="293"/>
      <c r="V115" s="293"/>
      <c r="W115" s="293"/>
      <c r="X115" s="293"/>
      <c r="Y115" s="293"/>
    </row>
    <row r="116" spans="9:25" ht="15.75" customHeight="1" x14ac:dyDescent="0.45">
      <c r="I116" s="293"/>
      <c r="J116" s="293"/>
      <c r="K116" s="293"/>
      <c r="L116" s="293"/>
      <c r="M116" s="293"/>
      <c r="N116" s="293"/>
      <c r="O116" s="293"/>
      <c r="P116" s="293"/>
      <c r="Q116" s="293"/>
      <c r="R116" s="293"/>
      <c r="S116" s="293"/>
      <c r="T116" s="293"/>
      <c r="U116" s="293"/>
      <c r="V116" s="293"/>
      <c r="W116" s="293"/>
      <c r="X116" s="293"/>
      <c r="Y116" s="293"/>
    </row>
    <row r="117" spans="9:25" ht="15.75" customHeight="1" x14ac:dyDescent="0.45">
      <c r="I117" s="293"/>
      <c r="J117" s="293"/>
      <c r="K117" s="293"/>
      <c r="L117" s="293"/>
      <c r="M117" s="293"/>
      <c r="N117" s="293"/>
      <c r="O117" s="293"/>
      <c r="P117" s="293"/>
      <c r="Q117" s="293"/>
      <c r="R117" s="293"/>
      <c r="S117" s="293"/>
      <c r="T117" s="293"/>
      <c r="U117" s="293"/>
      <c r="V117" s="293"/>
      <c r="W117" s="293"/>
      <c r="X117" s="293"/>
      <c r="Y117" s="293"/>
    </row>
    <row r="118" spans="9:25" ht="15.75" customHeight="1" x14ac:dyDescent="0.45">
      <c r="I118" s="293"/>
      <c r="J118" s="293"/>
      <c r="K118" s="293"/>
      <c r="L118" s="293"/>
      <c r="M118" s="293"/>
      <c r="N118" s="293"/>
      <c r="O118" s="293"/>
      <c r="P118" s="293"/>
      <c r="Q118" s="293"/>
      <c r="R118" s="293"/>
      <c r="S118" s="293"/>
      <c r="T118" s="293"/>
      <c r="U118" s="293"/>
      <c r="V118" s="293"/>
      <c r="W118" s="293"/>
      <c r="X118" s="293"/>
      <c r="Y118" s="293"/>
    </row>
    <row r="119" spans="9:25" ht="15.75" customHeight="1" x14ac:dyDescent="0.45">
      <c r="I119" s="293"/>
      <c r="J119" s="293"/>
      <c r="K119" s="293"/>
      <c r="L119" s="293"/>
      <c r="M119" s="293"/>
      <c r="N119" s="293"/>
      <c r="O119" s="293"/>
      <c r="P119" s="293"/>
      <c r="Q119" s="293"/>
      <c r="R119" s="293"/>
      <c r="S119" s="293"/>
      <c r="T119" s="293"/>
      <c r="U119" s="293"/>
      <c r="V119" s="293"/>
      <c r="W119" s="293"/>
      <c r="X119" s="293"/>
      <c r="Y119" s="293"/>
    </row>
    <row r="120" spans="9:25" ht="15.75" customHeight="1" x14ac:dyDescent="0.45">
      <c r="I120" s="293"/>
      <c r="J120" s="293"/>
      <c r="K120" s="293"/>
      <c r="L120" s="293"/>
      <c r="M120" s="293"/>
      <c r="N120" s="293"/>
      <c r="O120" s="293"/>
      <c r="P120" s="293"/>
      <c r="Q120" s="293"/>
      <c r="R120" s="293"/>
      <c r="S120" s="293"/>
      <c r="T120" s="293"/>
      <c r="U120" s="293"/>
      <c r="V120" s="293"/>
      <c r="W120" s="293"/>
      <c r="X120" s="293"/>
      <c r="Y120" s="293"/>
    </row>
    <row r="121" spans="9:25" ht="15.75" customHeight="1" x14ac:dyDescent="0.45">
      <c r="I121" s="293"/>
      <c r="J121" s="293"/>
      <c r="K121" s="293"/>
      <c r="L121" s="293"/>
      <c r="M121" s="293"/>
      <c r="N121" s="293"/>
      <c r="O121" s="293"/>
      <c r="P121" s="293"/>
      <c r="Q121" s="293"/>
      <c r="R121" s="293"/>
      <c r="S121" s="293"/>
      <c r="T121" s="293"/>
      <c r="U121" s="293"/>
      <c r="V121" s="293"/>
      <c r="W121" s="293"/>
      <c r="X121" s="293"/>
      <c r="Y121" s="293"/>
    </row>
    <row r="122" spans="9:25" ht="15.75" customHeight="1" x14ac:dyDescent="0.45">
      <c r="I122" s="293"/>
      <c r="J122" s="293"/>
      <c r="K122" s="293"/>
      <c r="L122" s="293"/>
      <c r="M122" s="293"/>
      <c r="N122" s="293"/>
      <c r="O122" s="293"/>
      <c r="P122" s="293"/>
      <c r="Q122" s="293"/>
      <c r="R122" s="293"/>
      <c r="S122" s="293"/>
      <c r="T122" s="293"/>
      <c r="U122" s="293"/>
      <c r="V122" s="293"/>
      <c r="W122" s="293"/>
      <c r="X122" s="293"/>
      <c r="Y122" s="293"/>
    </row>
    <row r="123" spans="9:25" ht="15.75" customHeight="1" x14ac:dyDescent="0.45">
      <c r="I123" s="293"/>
      <c r="J123" s="293"/>
      <c r="K123" s="293"/>
      <c r="L123" s="293"/>
      <c r="M123" s="293"/>
      <c r="N123" s="293"/>
      <c r="O123" s="293"/>
      <c r="P123" s="293"/>
      <c r="Q123" s="293"/>
      <c r="R123" s="293"/>
      <c r="S123" s="293"/>
      <c r="T123" s="293"/>
      <c r="U123" s="293"/>
      <c r="V123" s="293"/>
      <c r="W123" s="293"/>
      <c r="X123" s="293"/>
      <c r="Y123" s="293"/>
    </row>
    <row r="124" spans="9:25" ht="15.75" customHeight="1" x14ac:dyDescent="0.45">
      <c r="I124" s="293"/>
      <c r="J124" s="293"/>
      <c r="K124" s="293"/>
      <c r="L124" s="293"/>
      <c r="M124" s="293"/>
      <c r="N124" s="293"/>
      <c r="O124" s="293"/>
      <c r="P124" s="293"/>
      <c r="Q124" s="293"/>
      <c r="R124" s="293"/>
      <c r="S124" s="293"/>
      <c r="T124" s="293"/>
      <c r="U124" s="293"/>
      <c r="V124" s="293"/>
      <c r="W124" s="293"/>
      <c r="X124" s="293"/>
      <c r="Y124" s="293"/>
    </row>
    <row r="125" spans="9:25" ht="15.75" customHeight="1" x14ac:dyDescent="0.45">
      <c r="I125" s="293"/>
      <c r="J125" s="293"/>
      <c r="K125" s="293"/>
      <c r="L125" s="293"/>
      <c r="M125" s="293"/>
      <c r="N125" s="293"/>
      <c r="O125" s="293"/>
      <c r="P125" s="293"/>
      <c r="Q125" s="293"/>
      <c r="R125" s="293"/>
      <c r="S125" s="293"/>
      <c r="T125" s="293"/>
      <c r="U125" s="293"/>
      <c r="V125" s="293"/>
      <c r="W125" s="293"/>
      <c r="X125" s="293"/>
      <c r="Y125" s="293"/>
    </row>
    <row r="126" spans="9:25" ht="15.75" customHeight="1" x14ac:dyDescent="0.45">
      <c r="I126" s="293"/>
      <c r="J126" s="293"/>
      <c r="K126" s="293"/>
      <c r="L126" s="293"/>
      <c r="M126" s="293"/>
      <c r="N126" s="293"/>
      <c r="O126" s="293"/>
      <c r="P126" s="293"/>
      <c r="Q126" s="293"/>
      <c r="R126" s="293"/>
      <c r="S126" s="293"/>
      <c r="T126" s="293"/>
      <c r="U126" s="293"/>
      <c r="V126" s="293"/>
      <c r="W126" s="293"/>
      <c r="X126" s="293"/>
      <c r="Y126" s="293"/>
    </row>
    <row r="127" spans="9:25" ht="15.75" customHeight="1" x14ac:dyDescent="0.45">
      <c r="I127" s="293"/>
      <c r="J127" s="293"/>
      <c r="K127" s="293"/>
      <c r="L127" s="293"/>
      <c r="M127" s="293"/>
      <c r="N127" s="293"/>
      <c r="O127" s="293"/>
      <c r="P127" s="293"/>
      <c r="Q127" s="293"/>
      <c r="R127" s="293"/>
      <c r="S127" s="293"/>
      <c r="T127" s="293"/>
      <c r="U127" s="293"/>
      <c r="V127" s="293"/>
      <c r="W127" s="293"/>
      <c r="X127" s="293"/>
      <c r="Y127" s="293"/>
    </row>
    <row r="128" spans="9:25" ht="15.75" customHeight="1" x14ac:dyDescent="0.45">
      <c r="I128" s="293"/>
      <c r="J128" s="293"/>
      <c r="K128" s="293"/>
      <c r="L128" s="293"/>
      <c r="M128" s="293"/>
      <c r="N128" s="293"/>
      <c r="O128" s="293"/>
      <c r="P128" s="293"/>
      <c r="Q128" s="293"/>
      <c r="R128" s="293"/>
      <c r="S128" s="293"/>
      <c r="T128" s="293"/>
      <c r="U128" s="293"/>
      <c r="V128" s="293"/>
      <c r="W128" s="293"/>
      <c r="X128" s="293"/>
      <c r="Y128" s="293"/>
    </row>
    <row r="129" spans="1:25" ht="15.75" customHeight="1" x14ac:dyDescent="0.45">
      <c r="I129" s="293"/>
      <c r="J129" s="293"/>
      <c r="K129" s="293"/>
      <c r="L129" s="293"/>
      <c r="M129" s="293"/>
      <c r="N129" s="293"/>
      <c r="O129" s="293"/>
      <c r="P129" s="293"/>
      <c r="Q129" s="293"/>
      <c r="R129" s="293"/>
      <c r="S129" s="293"/>
      <c r="T129" s="293"/>
      <c r="U129" s="293"/>
      <c r="V129" s="293"/>
      <c r="W129" s="293"/>
      <c r="X129" s="293"/>
      <c r="Y129" s="293"/>
    </row>
    <row r="130" spans="1:25" ht="15.75" customHeight="1" x14ac:dyDescent="0.45">
      <c r="I130" s="293"/>
      <c r="J130" s="293"/>
      <c r="K130" s="293"/>
      <c r="L130" s="293"/>
      <c r="M130" s="293"/>
      <c r="N130" s="293"/>
      <c r="O130" s="293"/>
      <c r="P130" s="293"/>
      <c r="Q130" s="293"/>
      <c r="R130" s="293"/>
      <c r="S130" s="293"/>
      <c r="T130" s="293"/>
      <c r="U130" s="293"/>
      <c r="V130" s="293"/>
      <c r="W130" s="293"/>
      <c r="X130" s="293"/>
      <c r="Y130" s="293"/>
    </row>
    <row r="131" spans="1:25" ht="15.75" customHeight="1" x14ac:dyDescent="0.45">
      <c r="I131" s="293"/>
      <c r="J131" s="293"/>
      <c r="K131" s="293"/>
      <c r="L131" s="293"/>
      <c r="M131" s="293"/>
      <c r="N131" s="293"/>
      <c r="O131" s="293"/>
      <c r="P131" s="293"/>
      <c r="Q131" s="293"/>
      <c r="R131" s="293"/>
      <c r="S131" s="293"/>
      <c r="T131" s="293"/>
      <c r="U131" s="293"/>
      <c r="V131" s="293"/>
      <c r="W131" s="293"/>
      <c r="X131" s="293"/>
      <c r="Y131" s="293"/>
    </row>
    <row r="132" spans="1:25" ht="15.75" customHeight="1" x14ac:dyDescent="0.45">
      <c r="I132" s="293"/>
      <c r="J132" s="293"/>
      <c r="K132" s="293"/>
      <c r="L132" s="293"/>
      <c r="M132" s="293"/>
      <c r="N132" s="293"/>
      <c r="O132" s="293"/>
      <c r="P132" s="293"/>
      <c r="Q132" s="293"/>
      <c r="R132" s="293"/>
      <c r="S132" s="293"/>
      <c r="T132" s="293"/>
      <c r="U132" s="293"/>
      <c r="V132" s="293"/>
      <c r="W132" s="293"/>
      <c r="X132" s="293"/>
      <c r="Y132" s="293"/>
    </row>
    <row r="133" spans="1:25" ht="15.75" customHeight="1" x14ac:dyDescent="0.45">
      <c r="A133" s="293"/>
      <c r="B133" s="293"/>
      <c r="C133" s="293"/>
      <c r="D133" s="293"/>
      <c r="E133" s="293"/>
      <c r="F133" s="293"/>
      <c r="G133" s="293"/>
      <c r="H133" s="293"/>
      <c r="I133" s="293"/>
      <c r="J133" s="293"/>
      <c r="K133" s="293"/>
      <c r="L133" s="293"/>
      <c r="M133" s="293"/>
      <c r="N133" s="293"/>
      <c r="O133" s="293"/>
      <c r="P133" s="293"/>
      <c r="Q133" s="293"/>
      <c r="R133" s="293"/>
      <c r="S133" s="293"/>
      <c r="T133" s="293"/>
      <c r="U133" s="293"/>
      <c r="V133" s="293"/>
      <c r="W133" s="293"/>
      <c r="X133" s="293"/>
      <c r="Y133" s="293"/>
    </row>
    <row r="134" spans="1:25" ht="15.75" customHeight="1" x14ac:dyDescent="0.45">
      <c r="A134" s="293"/>
      <c r="B134" s="293"/>
      <c r="C134" s="293"/>
      <c r="D134" s="293"/>
      <c r="E134" s="293"/>
      <c r="F134" s="293"/>
      <c r="G134" s="293"/>
      <c r="H134" s="293"/>
      <c r="I134" s="293"/>
      <c r="J134" s="293"/>
      <c r="K134" s="293"/>
      <c r="L134" s="293"/>
      <c r="M134" s="293"/>
      <c r="N134" s="293"/>
      <c r="O134" s="293"/>
      <c r="P134" s="293"/>
      <c r="Q134" s="293"/>
      <c r="R134" s="293"/>
      <c r="S134" s="293"/>
      <c r="T134" s="293"/>
      <c r="U134" s="293"/>
      <c r="V134" s="293"/>
      <c r="W134" s="293"/>
      <c r="X134" s="293"/>
      <c r="Y134" s="293"/>
    </row>
    <row r="135" spans="1:25" ht="15.75" customHeight="1" x14ac:dyDescent="0.45">
      <c r="A135" s="293"/>
      <c r="B135" s="293"/>
      <c r="C135" s="293"/>
      <c r="D135" s="293"/>
      <c r="E135" s="293"/>
      <c r="F135" s="293"/>
      <c r="G135" s="293"/>
      <c r="H135" s="293"/>
      <c r="I135" s="293"/>
      <c r="J135" s="293"/>
      <c r="K135" s="293"/>
      <c r="L135" s="293"/>
      <c r="M135" s="293"/>
      <c r="N135" s="293"/>
      <c r="O135" s="293"/>
      <c r="P135" s="293"/>
      <c r="Q135" s="293"/>
      <c r="R135" s="293"/>
      <c r="S135" s="293"/>
      <c r="T135" s="293"/>
      <c r="U135" s="293"/>
      <c r="V135" s="293"/>
      <c r="W135" s="293"/>
      <c r="X135" s="293"/>
      <c r="Y135" s="293"/>
    </row>
    <row r="136" spans="1:25" ht="15.75" customHeight="1" x14ac:dyDescent="0.45">
      <c r="A136" s="293"/>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3"/>
      <c r="Y136" s="293"/>
    </row>
    <row r="137" spans="1:25" ht="15.75" customHeight="1" x14ac:dyDescent="0.45">
      <c r="A137" s="293"/>
      <c r="B137" s="293"/>
      <c r="C137" s="293"/>
      <c r="D137" s="293"/>
      <c r="E137" s="293"/>
      <c r="F137" s="293"/>
      <c r="G137" s="293"/>
      <c r="H137" s="293"/>
      <c r="I137" s="293"/>
      <c r="J137" s="293"/>
      <c r="K137" s="293"/>
      <c r="L137" s="293"/>
      <c r="M137" s="293"/>
      <c r="N137" s="293"/>
      <c r="O137" s="293"/>
      <c r="P137" s="293"/>
      <c r="Q137" s="293"/>
      <c r="R137" s="293"/>
      <c r="S137" s="293"/>
      <c r="T137" s="293"/>
      <c r="U137" s="293"/>
      <c r="V137" s="293"/>
      <c r="W137" s="293"/>
      <c r="X137" s="293"/>
      <c r="Y137" s="293"/>
    </row>
    <row r="138" spans="1:25" ht="15.75" customHeight="1" x14ac:dyDescent="0.45">
      <c r="A138" s="293"/>
      <c r="B138" s="293"/>
      <c r="C138" s="293"/>
      <c r="D138" s="293"/>
      <c r="E138" s="293"/>
      <c r="F138" s="293"/>
      <c r="G138" s="293"/>
      <c r="H138" s="293"/>
      <c r="I138" s="293"/>
      <c r="J138" s="293"/>
      <c r="K138" s="293"/>
      <c r="L138" s="293"/>
      <c r="M138" s="293"/>
      <c r="N138" s="293"/>
      <c r="O138" s="293"/>
      <c r="P138" s="293"/>
      <c r="Q138" s="293"/>
      <c r="R138" s="293"/>
      <c r="S138" s="293"/>
      <c r="T138" s="293"/>
      <c r="U138" s="293"/>
      <c r="V138" s="293"/>
      <c r="W138" s="293"/>
      <c r="X138" s="293"/>
      <c r="Y138" s="293"/>
    </row>
    <row r="139" spans="1:25" ht="15.75" customHeight="1" x14ac:dyDescent="0.45">
      <c r="A139" s="293"/>
      <c r="B139" s="293"/>
      <c r="C139" s="293"/>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row>
    <row r="140" spans="1:25" ht="15.75" customHeight="1" x14ac:dyDescent="0.45">
      <c r="A140" s="293"/>
      <c r="B140" s="293"/>
      <c r="C140" s="293"/>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row>
    <row r="141" spans="1:25" ht="15.75" customHeight="1" x14ac:dyDescent="0.45">
      <c r="A141" s="293"/>
      <c r="B141" s="293"/>
      <c r="C141" s="293"/>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row>
    <row r="142" spans="1:25" ht="15.75" customHeight="1" x14ac:dyDescent="0.45">
      <c r="A142" s="293"/>
      <c r="B142" s="293"/>
      <c r="C142" s="293"/>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row>
    <row r="143" spans="1:25" ht="15.75" customHeight="1" x14ac:dyDescent="0.45">
      <c r="A143" s="293"/>
      <c r="B143" s="293"/>
      <c r="C143" s="293"/>
      <c r="D143" s="293"/>
      <c r="E143" s="293"/>
      <c r="F143" s="293"/>
      <c r="G143" s="293"/>
      <c r="H143" s="293"/>
      <c r="I143" s="293"/>
      <c r="J143" s="293"/>
      <c r="K143" s="293"/>
      <c r="L143" s="293"/>
      <c r="M143" s="293"/>
      <c r="N143" s="293"/>
      <c r="O143" s="293"/>
      <c r="P143" s="293"/>
      <c r="Q143" s="293"/>
      <c r="R143" s="293"/>
      <c r="S143" s="293"/>
      <c r="T143" s="293"/>
      <c r="U143" s="293"/>
      <c r="V143" s="293"/>
      <c r="W143" s="293"/>
      <c r="X143" s="293"/>
      <c r="Y143" s="293"/>
    </row>
    <row r="144" spans="1:25" ht="15.75" customHeight="1" x14ac:dyDescent="0.45">
      <c r="A144" s="293"/>
      <c r="B144" s="293"/>
      <c r="C144" s="293"/>
      <c r="D144" s="293"/>
      <c r="E144" s="293"/>
      <c r="F144" s="293"/>
      <c r="G144" s="293"/>
      <c r="H144" s="293"/>
      <c r="I144" s="293"/>
      <c r="J144" s="293"/>
      <c r="K144" s="293"/>
      <c r="L144" s="293"/>
      <c r="M144" s="293"/>
      <c r="N144" s="293"/>
      <c r="O144" s="293"/>
      <c r="P144" s="293"/>
      <c r="Q144" s="293"/>
      <c r="R144" s="293"/>
      <c r="S144" s="293"/>
      <c r="T144" s="293"/>
      <c r="U144" s="293"/>
      <c r="V144" s="293"/>
      <c r="W144" s="293"/>
      <c r="X144" s="293"/>
      <c r="Y144" s="293"/>
    </row>
    <row r="145" spans="1:25" ht="15.75" customHeight="1" x14ac:dyDescent="0.45">
      <c r="A145" s="293"/>
      <c r="B145" s="293"/>
      <c r="C145" s="293"/>
      <c r="D145" s="293"/>
      <c r="E145" s="293"/>
      <c r="F145" s="293"/>
      <c r="G145" s="293"/>
      <c r="H145" s="293"/>
      <c r="I145" s="293"/>
      <c r="J145" s="293"/>
      <c r="K145" s="293"/>
      <c r="L145" s="293"/>
      <c r="M145" s="293"/>
      <c r="N145" s="293"/>
      <c r="O145" s="293"/>
      <c r="P145" s="293"/>
      <c r="Q145" s="293"/>
      <c r="R145" s="293"/>
      <c r="S145" s="293"/>
      <c r="T145" s="293"/>
      <c r="U145" s="293"/>
      <c r="V145" s="293"/>
      <c r="W145" s="293"/>
      <c r="X145" s="293"/>
      <c r="Y145" s="293"/>
    </row>
    <row r="146" spans="1:25" ht="15.75" customHeight="1" x14ac:dyDescent="0.45">
      <c r="A146" s="293"/>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row>
    <row r="147" spans="1:25" ht="15.75" customHeight="1" x14ac:dyDescent="0.45">
      <c r="A147" s="293"/>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row>
    <row r="148" spans="1:25" ht="15.75" customHeight="1" x14ac:dyDescent="0.45">
      <c r="A148" s="293"/>
      <c r="B148" s="293"/>
      <c r="C148" s="293"/>
      <c r="D148" s="293"/>
      <c r="E148" s="293"/>
      <c r="F148" s="293"/>
      <c r="G148" s="293"/>
      <c r="H148" s="293"/>
      <c r="I148" s="293"/>
      <c r="J148" s="293"/>
      <c r="K148" s="293"/>
      <c r="L148" s="293"/>
      <c r="M148" s="293"/>
      <c r="N148" s="293"/>
      <c r="O148" s="293"/>
      <c r="P148" s="293"/>
      <c r="Q148" s="293"/>
      <c r="R148" s="293"/>
      <c r="S148" s="293"/>
      <c r="T148" s="293"/>
      <c r="U148" s="293"/>
      <c r="V148" s="293"/>
      <c r="W148" s="293"/>
      <c r="X148" s="293"/>
      <c r="Y148" s="293"/>
    </row>
    <row r="149" spans="1:25" ht="15.75" customHeight="1" x14ac:dyDescent="0.45">
      <c r="A149" s="293"/>
      <c r="B149" s="293"/>
      <c r="C149" s="293"/>
      <c r="D149" s="293"/>
      <c r="E149" s="293"/>
      <c r="F149" s="293"/>
      <c r="G149" s="293"/>
      <c r="H149" s="293"/>
      <c r="I149" s="293"/>
      <c r="J149" s="293"/>
      <c r="K149" s="293"/>
      <c r="L149" s="293"/>
      <c r="M149" s="293"/>
      <c r="N149" s="293"/>
      <c r="O149" s="293"/>
      <c r="P149" s="293"/>
      <c r="Q149" s="293"/>
      <c r="R149" s="293"/>
      <c r="S149" s="293"/>
      <c r="T149" s="293"/>
      <c r="U149" s="293"/>
      <c r="V149" s="293"/>
      <c r="W149" s="293"/>
      <c r="X149" s="293"/>
      <c r="Y149" s="293"/>
    </row>
    <row r="150" spans="1:25" ht="15.75" customHeight="1" x14ac:dyDescent="0.45">
      <c r="A150" s="293"/>
      <c r="B150" s="293"/>
      <c r="C150" s="293"/>
      <c r="D150" s="293"/>
      <c r="E150" s="293"/>
      <c r="F150" s="293"/>
      <c r="G150" s="293"/>
      <c r="H150" s="293"/>
      <c r="I150" s="293"/>
      <c r="J150" s="293"/>
      <c r="K150" s="293"/>
      <c r="L150" s="293"/>
      <c r="M150" s="293"/>
      <c r="N150" s="293"/>
      <c r="O150" s="293"/>
      <c r="P150" s="293"/>
      <c r="Q150" s="293"/>
      <c r="R150" s="293"/>
      <c r="S150" s="293"/>
      <c r="T150" s="293"/>
      <c r="U150" s="293"/>
      <c r="V150" s="293"/>
      <c r="W150" s="293"/>
      <c r="X150" s="293"/>
      <c r="Y150" s="293"/>
    </row>
    <row r="151" spans="1:25" ht="15.75" customHeight="1" x14ac:dyDescent="0.45">
      <c r="A151" s="293"/>
      <c r="B151" s="293"/>
      <c r="C151" s="293"/>
      <c r="D151" s="293"/>
      <c r="E151" s="293"/>
      <c r="F151" s="293"/>
      <c r="G151" s="293"/>
      <c r="H151" s="293"/>
      <c r="I151" s="293"/>
      <c r="J151" s="293"/>
      <c r="K151" s="293"/>
      <c r="L151" s="293"/>
      <c r="M151" s="293"/>
      <c r="N151" s="293"/>
      <c r="O151" s="293"/>
      <c r="P151" s="293"/>
      <c r="Q151" s="293"/>
      <c r="R151" s="293"/>
      <c r="S151" s="293"/>
      <c r="T151" s="293"/>
      <c r="U151" s="293"/>
      <c r="V151" s="293"/>
      <c r="W151" s="293"/>
      <c r="X151" s="293"/>
      <c r="Y151" s="293"/>
    </row>
    <row r="152" spans="1:25" ht="15.75" customHeight="1" x14ac:dyDescent="0.45">
      <c r="A152" s="293"/>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row>
    <row r="153" spans="1:25" ht="15.75" customHeight="1" x14ac:dyDescent="0.45">
      <c r="A153" s="293"/>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row>
    <row r="154" spans="1:25" ht="15.75" customHeight="1" x14ac:dyDescent="0.45">
      <c r="A154" s="293"/>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row>
    <row r="155" spans="1:25" ht="15.75" customHeight="1" x14ac:dyDescent="0.45">
      <c r="A155" s="293"/>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row>
    <row r="156" spans="1:25" ht="15.75" customHeight="1" x14ac:dyDescent="0.45">
      <c r="A156" s="293"/>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row>
    <row r="157" spans="1:25" ht="15.75" customHeight="1" x14ac:dyDescent="0.45">
      <c r="A157" s="293"/>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row>
    <row r="158" spans="1:25" ht="15.75" customHeight="1" x14ac:dyDescent="0.45">
      <c r="A158" s="293"/>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row>
    <row r="159" spans="1:25" ht="15.75" customHeight="1" x14ac:dyDescent="0.45">
      <c r="A159" s="293"/>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row>
    <row r="160" spans="1:25" ht="15.75" customHeight="1" x14ac:dyDescent="0.45">
      <c r="A160" s="293"/>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row>
    <row r="161" spans="1:25" ht="15.75" customHeight="1" x14ac:dyDescent="0.45">
      <c r="A161" s="293"/>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row>
    <row r="162" spans="1:25" ht="15.75" customHeight="1" x14ac:dyDescent="0.45">
      <c r="A162" s="293"/>
      <c r="B162" s="293"/>
      <c r="C162" s="293"/>
      <c r="D162" s="293"/>
      <c r="E162" s="293"/>
      <c r="F162" s="293"/>
      <c r="G162" s="293"/>
      <c r="H162" s="293"/>
      <c r="I162" s="293"/>
      <c r="J162" s="293"/>
      <c r="K162" s="293"/>
      <c r="L162" s="293"/>
      <c r="M162" s="293"/>
      <c r="N162" s="293"/>
      <c r="O162" s="293"/>
      <c r="P162" s="293"/>
      <c r="Q162" s="293"/>
      <c r="R162" s="293"/>
      <c r="S162" s="293"/>
      <c r="T162" s="293"/>
      <c r="U162" s="293"/>
      <c r="V162" s="293"/>
      <c r="W162" s="293"/>
      <c r="X162" s="293"/>
      <c r="Y162" s="293"/>
    </row>
    <row r="163" spans="1:25" ht="15.75" customHeight="1" x14ac:dyDescent="0.45">
      <c r="A163" s="293"/>
      <c r="B163" s="293"/>
      <c r="C163" s="293"/>
      <c r="D163" s="293"/>
      <c r="E163" s="293"/>
      <c r="F163" s="293"/>
      <c r="G163" s="293"/>
      <c r="H163" s="293"/>
      <c r="I163" s="293"/>
      <c r="J163" s="293"/>
      <c r="K163" s="293"/>
      <c r="L163" s="293"/>
      <c r="M163" s="293"/>
      <c r="N163" s="293"/>
      <c r="O163" s="293"/>
      <c r="P163" s="293"/>
      <c r="Q163" s="293"/>
      <c r="R163" s="293"/>
      <c r="S163" s="293"/>
      <c r="T163" s="293"/>
      <c r="U163" s="293"/>
      <c r="V163" s="293"/>
      <c r="W163" s="293"/>
      <c r="X163" s="293"/>
      <c r="Y163" s="293"/>
    </row>
    <row r="164" spans="1:25" ht="15.75" customHeight="1" x14ac:dyDescent="0.45">
      <c r="A164" s="293"/>
      <c r="B164" s="293"/>
      <c r="C164" s="293"/>
      <c r="D164" s="293"/>
      <c r="E164" s="293"/>
      <c r="F164" s="293"/>
      <c r="G164" s="293"/>
      <c r="H164" s="293"/>
      <c r="I164" s="293"/>
      <c r="J164" s="293"/>
      <c r="K164" s="293"/>
      <c r="L164" s="293"/>
      <c r="M164" s="293"/>
      <c r="N164" s="293"/>
      <c r="O164" s="293"/>
      <c r="P164" s="293"/>
      <c r="Q164" s="293"/>
      <c r="R164" s="293"/>
      <c r="S164" s="293"/>
      <c r="T164" s="293"/>
      <c r="U164" s="293"/>
      <c r="V164" s="293"/>
      <c r="W164" s="293"/>
      <c r="X164" s="293"/>
      <c r="Y164" s="293"/>
    </row>
    <row r="165" spans="1:25" ht="15.75" customHeight="1" x14ac:dyDescent="0.45">
      <c r="A165" s="293"/>
      <c r="B165" s="293"/>
      <c r="C165" s="293"/>
      <c r="D165" s="293"/>
      <c r="E165" s="293"/>
      <c r="F165" s="293"/>
      <c r="G165" s="293"/>
      <c r="H165" s="293"/>
      <c r="I165" s="293"/>
      <c r="J165" s="293"/>
      <c r="K165" s="293"/>
      <c r="L165" s="293"/>
      <c r="M165" s="293"/>
      <c r="N165" s="293"/>
      <c r="O165" s="293"/>
      <c r="P165" s="293"/>
      <c r="Q165" s="293"/>
      <c r="R165" s="293"/>
      <c r="S165" s="293"/>
      <c r="T165" s="293"/>
      <c r="U165" s="293"/>
      <c r="V165" s="293"/>
      <c r="W165" s="293"/>
      <c r="X165" s="293"/>
      <c r="Y165" s="293"/>
    </row>
    <row r="166" spans="1:25" ht="15.75" customHeight="1" x14ac:dyDescent="0.45">
      <c r="A166" s="293"/>
      <c r="B166" s="293"/>
      <c r="C166" s="293"/>
      <c r="D166" s="293"/>
      <c r="E166" s="293"/>
      <c r="F166" s="293"/>
      <c r="G166" s="293"/>
      <c r="H166" s="293"/>
      <c r="I166" s="293"/>
      <c r="J166" s="293"/>
      <c r="K166" s="293"/>
      <c r="L166" s="293"/>
      <c r="M166" s="293"/>
      <c r="N166" s="293"/>
      <c r="O166" s="293"/>
      <c r="P166" s="293"/>
      <c r="Q166" s="293"/>
      <c r="R166" s="293"/>
      <c r="S166" s="293"/>
      <c r="T166" s="293"/>
      <c r="U166" s="293"/>
      <c r="V166" s="293"/>
      <c r="W166" s="293"/>
      <c r="X166" s="293"/>
      <c r="Y166" s="293"/>
    </row>
    <row r="167" spans="1:25" ht="15.75" customHeight="1" x14ac:dyDescent="0.45">
      <c r="A167" s="293"/>
      <c r="B167" s="293"/>
      <c r="C167" s="293"/>
      <c r="D167" s="293"/>
      <c r="E167" s="293"/>
      <c r="F167" s="293"/>
      <c r="G167" s="293"/>
      <c r="H167" s="293"/>
      <c r="I167" s="293"/>
      <c r="J167" s="293"/>
      <c r="K167" s="293"/>
      <c r="L167" s="293"/>
      <c r="M167" s="293"/>
      <c r="N167" s="293"/>
      <c r="O167" s="293"/>
      <c r="P167" s="293"/>
      <c r="Q167" s="293"/>
      <c r="R167" s="293"/>
      <c r="S167" s="293"/>
      <c r="T167" s="293"/>
      <c r="U167" s="293"/>
      <c r="V167" s="293"/>
      <c r="W167" s="293"/>
      <c r="X167" s="293"/>
      <c r="Y167" s="293"/>
    </row>
    <row r="168" spans="1:25" ht="15.75" customHeight="1" x14ac:dyDescent="0.45">
      <c r="A168" s="293"/>
      <c r="B168" s="293"/>
      <c r="C168" s="293"/>
      <c r="D168" s="293"/>
      <c r="E168" s="293"/>
      <c r="F168" s="293"/>
      <c r="G168" s="293"/>
      <c r="H168" s="293"/>
      <c r="I168" s="293"/>
      <c r="J168" s="293"/>
      <c r="K168" s="293"/>
      <c r="L168" s="293"/>
      <c r="M168" s="293"/>
      <c r="N168" s="293"/>
      <c r="O168" s="293"/>
      <c r="P168" s="293"/>
      <c r="Q168" s="293"/>
      <c r="R168" s="293"/>
      <c r="S168" s="293"/>
      <c r="T168" s="293"/>
      <c r="U168" s="293"/>
      <c r="V168" s="293"/>
      <c r="W168" s="293"/>
      <c r="X168" s="293"/>
      <c r="Y168" s="293"/>
    </row>
    <row r="169" spans="1:25" ht="15.75" customHeight="1" x14ac:dyDescent="0.45">
      <c r="A169" s="293"/>
      <c r="B169" s="293"/>
      <c r="C169" s="293"/>
      <c r="D169" s="293"/>
      <c r="E169" s="293"/>
      <c r="F169" s="293"/>
      <c r="G169" s="293"/>
      <c r="H169" s="293"/>
      <c r="I169" s="293"/>
      <c r="J169" s="293"/>
      <c r="K169" s="293"/>
      <c r="L169" s="293"/>
      <c r="M169" s="293"/>
      <c r="N169" s="293"/>
      <c r="O169" s="293"/>
      <c r="P169" s="293"/>
      <c r="Q169" s="293"/>
      <c r="R169" s="293"/>
      <c r="S169" s="293"/>
      <c r="T169" s="293"/>
      <c r="U169" s="293"/>
      <c r="V169" s="293"/>
      <c r="W169" s="293"/>
      <c r="X169" s="293"/>
      <c r="Y169" s="293"/>
    </row>
    <row r="170" spans="1:25" ht="15.75" customHeight="1" x14ac:dyDescent="0.45">
      <c r="A170" s="293"/>
      <c r="B170" s="293"/>
      <c r="C170" s="293"/>
      <c r="D170" s="293"/>
      <c r="E170" s="293"/>
      <c r="F170" s="293"/>
      <c r="G170" s="293"/>
      <c r="H170" s="293"/>
      <c r="I170" s="293"/>
      <c r="J170" s="293"/>
      <c r="K170" s="293"/>
      <c r="L170" s="293"/>
      <c r="M170" s="293"/>
      <c r="N170" s="293"/>
      <c r="O170" s="293"/>
      <c r="P170" s="293"/>
      <c r="Q170" s="293"/>
      <c r="R170" s="293"/>
      <c r="S170" s="293"/>
      <c r="T170" s="293"/>
      <c r="U170" s="293"/>
      <c r="V170" s="293"/>
      <c r="W170" s="293"/>
      <c r="X170" s="293"/>
      <c r="Y170" s="293"/>
    </row>
    <row r="171" spans="1:25" ht="15.75" customHeight="1" x14ac:dyDescent="0.45">
      <c r="A171" s="293"/>
      <c r="B171" s="293"/>
      <c r="C171" s="293"/>
      <c r="D171" s="293"/>
      <c r="E171" s="293"/>
      <c r="F171" s="293"/>
      <c r="G171" s="293"/>
      <c r="H171" s="293"/>
      <c r="I171" s="293"/>
      <c r="J171" s="293"/>
      <c r="K171" s="293"/>
      <c r="L171" s="293"/>
      <c r="M171" s="293"/>
      <c r="N171" s="293"/>
      <c r="O171" s="293"/>
      <c r="P171" s="293"/>
      <c r="Q171" s="293"/>
      <c r="R171" s="293"/>
      <c r="S171" s="293"/>
      <c r="T171" s="293"/>
      <c r="U171" s="293"/>
      <c r="V171" s="293"/>
      <c r="W171" s="293"/>
      <c r="X171" s="293"/>
      <c r="Y171" s="293"/>
    </row>
    <row r="172" spans="1:25" ht="15.75" customHeight="1" x14ac:dyDescent="0.45">
      <c r="A172" s="293"/>
      <c r="B172" s="293"/>
      <c r="C172" s="293"/>
      <c r="D172" s="293"/>
      <c r="E172" s="293"/>
      <c r="F172" s="293"/>
      <c r="G172" s="293"/>
      <c r="H172" s="293"/>
      <c r="I172" s="293"/>
      <c r="J172" s="293"/>
      <c r="K172" s="293"/>
      <c r="L172" s="293"/>
      <c r="M172" s="293"/>
      <c r="N172" s="293"/>
      <c r="O172" s="293"/>
      <c r="P172" s="293"/>
      <c r="Q172" s="293"/>
      <c r="R172" s="293"/>
      <c r="S172" s="293"/>
      <c r="T172" s="293"/>
      <c r="U172" s="293"/>
      <c r="V172" s="293"/>
      <c r="W172" s="293"/>
      <c r="X172" s="293"/>
      <c r="Y172" s="293"/>
    </row>
    <row r="173" spans="1:25" ht="15.75" customHeight="1" x14ac:dyDescent="0.45">
      <c r="A173" s="293"/>
      <c r="B173" s="293"/>
      <c r="C173" s="293"/>
      <c r="D173" s="293"/>
      <c r="E173" s="293"/>
      <c r="F173" s="293"/>
      <c r="G173" s="293"/>
      <c r="H173" s="293"/>
      <c r="I173" s="293"/>
      <c r="J173" s="293"/>
      <c r="K173" s="293"/>
      <c r="L173" s="293"/>
      <c r="M173" s="293"/>
      <c r="N173" s="293"/>
      <c r="O173" s="293"/>
      <c r="P173" s="293"/>
      <c r="Q173" s="293"/>
      <c r="R173" s="293"/>
      <c r="S173" s="293"/>
      <c r="T173" s="293"/>
      <c r="U173" s="293"/>
      <c r="V173" s="293"/>
      <c r="W173" s="293"/>
      <c r="X173" s="293"/>
      <c r="Y173" s="293"/>
    </row>
    <row r="174" spans="1:25" ht="15.75" customHeight="1" x14ac:dyDescent="0.45">
      <c r="A174" s="293"/>
      <c r="B174" s="293"/>
      <c r="C174" s="293"/>
      <c r="D174" s="293"/>
      <c r="E174" s="293"/>
      <c r="F174" s="293"/>
      <c r="G174" s="293"/>
      <c r="H174" s="293"/>
      <c r="I174" s="293"/>
      <c r="J174" s="293"/>
      <c r="K174" s="293"/>
      <c r="L174" s="293"/>
      <c r="M174" s="293"/>
      <c r="N174" s="293"/>
      <c r="O174" s="293"/>
      <c r="P174" s="293"/>
      <c r="Q174" s="293"/>
      <c r="R174" s="293"/>
      <c r="S174" s="293"/>
      <c r="T174" s="293"/>
      <c r="U174" s="293"/>
      <c r="V174" s="293"/>
      <c r="W174" s="293"/>
      <c r="X174" s="293"/>
      <c r="Y174" s="293"/>
    </row>
    <row r="175" spans="1:25" ht="15.75" customHeight="1" x14ac:dyDescent="0.45">
      <c r="A175" s="293"/>
      <c r="B175" s="293"/>
      <c r="C175" s="293"/>
      <c r="D175" s="293"/>
      <c r="E175" s="293"/>
      <c r="F175" s="293"/>
      <c r="G175" s="293"/>
      <c r="H175" s="293"/>
      <c r="I175" s="293"/>
      <c r="J175" s="293"/>
      <c r="K175" s="293"/>
      <c r="L175" s="293"/>
      <c r="M175" s="293"/>
      <c r="N175" s="293"/>
      <c r="O175" s="293"/>
      <c r="P175" s="293"/>
      <c r="Q175" s="293"/>
      <c r="R175" s="293"/>
      <c r="S175" s="293"/>
      <c r="T175" s="293"/>
      <c r="U175" s="293"/>
      <c r="V175" s="293"/>
      <c r="W175" s="293"/>
      <c r="X175" s="293"/>
      <c r="Y175" s="293"/>
    </row>
    <row r="176" spans="1:25" ht="15.75" customHeight="1" x14ac:dyDescent="0.45">
      <c r="A176" s="293"/>
      <c r="B176" s="293"/>
      <c r="C176" s="293"/>
      <c r="D176" s="293"/>
      <c r="E176" s="293"/>
      <c r="F176" s="293"/>
      <c r="G176" s="293"/>
      <c r="H176" s="293"/>
      <c r="I176" s="293"/>
      <c r="J176" s="293"/>
      <c r="K176" s="293"/>
      <c r="L176" s="293"/>
      <c r="M176" s="293"/>
      <c r="N176" s="293"/>
      <c r="O176" s="293"/>
      <c r="P176" s="293"/>
      <c r="Q176" s="293"/>
      <c r="R176" s="293"/>
      <c r="S176" s="293"/>
      <c r="T176" s="293"/>
      <c r="U176" s="293"/>
      <c r="V176" s="293"/>
      <c r="W176" s="293"/>
      <c r="X176" s="293"/>
      <c r="Y176" s="293"/>
    </row>
    <row r="177" spans="1:25" ht="15.75" customHeight="1" x14ac:dyDescent="0.45">
      <c r="A177" s="293"/>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row>
    <row r="178" spans="1:25" ht="15.75" customHeight="1" x14ac:dyDescent="0.45">
      <c r="A178" s="293"/>
      <c r="B178" s="293"/>
      <c r="C178" s="293"/>
      <c r="D178" s="293"/>
      <c r="E178" s="293"/>
      <c r="F178" s="293"/>
      <c r="G178" s="293"/>
      <c r="H178" s="293"/>
      <c r="I178" s="293"/>
      <c r="J178" s="293"/>
      <c r="K178" s="293"/>
      <c r="L178" s="293"/>
      <c r="M178" s="293"/>
      <c r="N178" s="293"/>
      <c r="O178" s="293"/>
      <c r="P178" s="293"/>
      <c r="Q178" s="293"/>
      <c r="R178" s="293"/>
      <c r="S178" s="293"/>
      <c r="T178" s="293"/>
      <c r="U178" s="293"/>
      <c r="V178" s="293"/>
      <c r="W178" s="293"/>
      <c r="X178" s="293"/>
      <c r="Y178" s="293"/>
    </row>
    <row r="179" spans="1:25" ht="15.75" customHeight="1" x14ac:dyDescent="0.45">
      <c r="A179" s="293"/>
      <c r="B179" s="293"/>
      <c r="C179" s="293"/>
      <c r="D179" s="293"/>
      <c r="E179" s="293"/>
      <c r="F179" s="293"/>
      <c r="G179" s="293"/>
      <c r="H179" s="293"/>
      <c r="I179" s="293"/>
      <c r="J179" s="293"/>
      <c r="K179" s="293"/>
      <c r="L179" s="293"/>
      <c r="M179" s="293"/>
      <c r="N179" s="293"/>
      <c r="O179" s="293"/>
      <c r="P179" s="293"/>
      <c r="Q179" s="293"/>
      <c r="R179" s="293"/>
      <c r="S179" s="293"/>
      <c r="T179" s="293"/>
      <c r="U179" s="293"/>
      <c r="V179" s="293"/>
      <c r="W179" s="293"/>
      <c r="X179" s="293"/>
      <c r="Y179" s="293"/>
    </row>
    <row r="180" spans="1:25" ht="15.75" customHeight="1" x14ac:dyDescent="0.45">
      <c r="A180" s="293"/>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row>
    <row r="181" spans="1:25" ht="15.75" customHeight="1" x14ac:dyDescent="0.45">
      <c r="A181" s="293"/>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row>
    <row r="182" spans="1:25" ht="15.75" customHeight="1" x14ac:dyDescent="0.45">
      <c r="A182" s="293"/>
      <c r="B182" s="293"/>
      <c r="C182" s="293"/>
      <c r="D182" s="293"/>
      <c r="E182" s="293"/>
      <c r="F182" s="293"/>
      <c r="G182" s="293"/>
      <c r="H182" s="293"/>
      <c r="I182" s="293"/>
      <c r="J182" s="293"/>
      <c r="K182" s="293"/>
      <c r="L182" s="293"/>
      <c r="M182" s="293"/>
      <c r="N182" s="293"/>
      <c r="O182" s="293"/>
      <c r="P182" s="293"/>
      <c r="Q182" s="293"/>
      <c r="R182" s="293"/>
      <c r="S182" s="293"/>
      <c r="T182" s="293"/>
      <c r="U182" s="293"/>
      <c r="V182" s="293"/>
      <c r="W182" s="293"/>
      <c r="X182" s="293"/>
      <c r="Y182" s="293"/>
    </row>
    <row r="183" spans="1:25" ht="15.75" customHeight="1" x14ac:dyDescent="0.45">
      <c r="A183" s="293"/>
      <c r="B183" s="293"/>
      <c r="C183" s="293"/>
      <c r="D183" s="293"/>
      <c r="E183" s="293"/>
      <c r="F183" s="293"/>
      <c r="G183" s="293"/>
      <c r="H183" s="293"/>
      <c r="I183" s="293"/>
      <c r="J183" s="293"/>
      <c r="K183" s="293"/>
      <c r="L183" s="293"/>
      <c r="M183" s="293"/>
      <c r="N183" s="293"/>
      <c r="O183" s="293"/>
      <c r="P183" s="293"/>
      <c r="Q183" s="293"/>
      <c r="R183" s="293"/>
      <c r="S183" s="293"/>
      <c r="T183" s="293"/>
      <c r="U183" s="293"/>
      <c r="V183" s="293"/>
      <c r="W183" s="293"/>
      <c r="X183" s="293"/>
      <c r="Y183" s="293"/>
    </row>
    <row r="184" spans="1:25" ht="15.75" customHeight="1" x14ac:dyDescent="0.45">
      <c r="A184" s="293"/>
      <c r="B184" s="293"/>
      <c r="C184" s="293"/>
      <c r="D184" s="293"/>
      <c r="E184" s="293"/>
      <c r="F184" s="293"/>
      <c r="G184" s="293"/>
      <c r="H184" s="293"/>
      <c r="I184" s="293"/>
      <c r="J184" s="293"/>
      <c r="K184" s="293"/>
      <c r="L184" s="293"/>
      <c r="M184" s="293"/>
      <c r="N184" s="293"/>
      <c r="O184" s="293"/>
      <c r="P184" s="293"/>
      <c r="Q184" s="293"/>
      <c r="R184" s="293"/>
      <c r="S184" s="293"/>
      <c r="T184" s="293"/>
      <c r="U184" s="293"/>
      <c r="V184" s="293"/>
      <c r="W184" s="293"/>
      <c r="X184" s="293"/>
      <c r="Y184" s="293"/>
    </row>
    <row r="185" spans="1:25" ht="15.75" customHeight="1" x14ac:dyDescent="0.45">
      <c r="A185" s="293"/>
      <c r="B185" s="293"/>
      <c r="C185" s="293"/>
      <c r="D185" s="293"/>
      <c r="E185" s="293"/>
      <c r="F185" s="293"/>
      <c r="G185" s="293"/>
      <c r="H185" s="293"/>
      <c r="I185" s="293"/>
      <c r="J185" s="293"/>
      <c r="K185" s="293"/>
      <c r="L185" s="293"/>
      <c r="M185" s="293"/>
      <c r="N185" s="293"/>
      <c r="O185" s="293"/>
      <c r="P185" s="293"/>
      <c r="Q185" s="293"/>
      <c r="R185" s="293"/>
      <c r="S185" s="293"/>
      <c r="T185" s="293"/>
      <c r="U185" s="293"/>
      <c r="V185" s="293"/>
      <c r="W185" s="293"/>
      <c r="X185" s="293"/>
      <c r="Y185" s="293"/>
    </row>
    <row r="186" spans="1:25" ht="15.75" customHeight="1" x14ac:dyDescent="0.45">
      <c r="A186" s="293"/>
      <c r="B186" s="293"/>
      <c r="C186" s="293"/>
      <c r="D186" s="293"/>
      <c r="E186" s="293"/>
      <c r="F186" s="293"/>
      <c r="G186" s="293"/>
      <c r="H186" s="293"/>
      <c r="I186" s="293"/>
      <c r="J186" s="293"/>
      <c r="K186" s="293"/>
      <c r="L186" s="293"/>
      <c r="M186" s="293"/>
      <c r="N186" s="293"/>
      <c r="O186" s="293"/>
      <c r="P186" s="293"/>
      <c r="Q186" s="293"/>
      <c r="R186" s="293"/>
      <c r="S186" s="293"/>
      <c r="T186" s="293"/>
      <c r="U186" s="293"/>
      <c r="V186" s="293"/>
      <c r="W186" s="293"/>
      <c r="X186" s="293"/>
      <c r="Y186" s="293"/>
    </row>
    <row r="187" spans="1:25" ht="15.75" customHeight="1" x14ac:dyDescent="0.45">
      <c r="A187" s="293"/>
      <c r="B187" s="293"/>
      <c r="C187" s="293"/>
      <c r="D187" s="293"/>
      <c r="E187" s="293"/>
      <c r="F187" s="293"/>
      <c r="G187" s="293"/>
      <c r="H187" s="293"/>
      <c r="I187" s="293"/>
      <c r="J187" s="293"/>
      <c r="K187" s="293"/>
      <c r="L187" s="293"/>
      <c r="M187" s="293"/>
      <c r="N187" s="293"/>
      <c r="O187" s="293"/>
      <c r="P187" s="293"/>
      <c r="Q187" s="293"/>
      <c r="R187" s="293"/>
      <c r="S187" s="293"/>
      <c r="T187" s="293"/>
      <c r="U187" s="293"/>
      <c r="V187" s="293"/>
      <c r="W187" s="293"/>
      <c r="X187" s="293"/>
      <c r="Y187" s="293"/>
    </row>
    <row r="188" spans="1:25" ht="15.75" customHeight="1" x14ac:dyDescent="0.45">
      <c r="A188" s="293"/>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row>
    <row r="189" spans="1:25" ht="15.75" customHeight="1" x14ac:dyDescent="0.45">
      <c r="A189" s="293"/>
      <c r="B189" s="293"/>
      <c r="C189" s="293"/>
      <c r="D189" s="293"/>
      <c r="E189" s="293"/>
      <c r="F189" s="293"/>
      <c r="G189" s="293"/>
      <c r="H189" s="293"/>
      <c r="I189" s="293"/>
      <c r="J189" s="293"/>
      <c r="K189" s="293"/>
      <c r="L189" s="293"/>
      <c r="M189" s="293"/>
      <c r="N189" s="293"/>
      <c r="O189" s="293"/>
      <c r="P189" s="293"/>
      <c r="Q189" s="293"/>
      <c r="R189" s="293"/>
      <c r="S189" s="293"/>
      <c r="T189" s="293"/>
      <c r="U189" s="293"/>
      <c r="V189" s="293"/>
      <c r="W189" s="293"/>
      <c r="X189" s="293"/>
      <c r="Y189" s="293"/>
    </row>
    <row r="190" spans="1:25" ht="15.75" customHeight="1" x14ac:dyDescent="0.45">
      <c r="A190" s="293"/>
      <c r="B190" s="293"/>
      <c r="C190" s="293"/>
      <c r="D190" s="293"/>
      <c r="E190" s="293"/>
      <c r="F190" s="293"/>
      <c r="G190" s="293"/>
      <c r="H190" s="293"/>
      <c r="I190" s="293"/>
      <c r="J190" s="293"/>
      <c r="K190" s="293"/>
      <c r="L190" s="293"/>
      <c r="M190" s="293"/>
      <c r="N190" s="293"/>
      <c r="O190" s="293"/>
      <c r="P190" s="293"/>
      <c r="Q190" s="293"/>
      <c r="R190" s="293"/>
      <c r="S190" s="293"/>
      <c r="T190" s="293"/>
      <c r="U190" s="293"/>
      <c r="V190" s="293"/>
      <c r="W190" s="293"/>
      <c r="X190" s="293"/>
      <c r="Y190" s="293"/>
    </row>
    <row r="191" spans="1:25" ht="15.75" customHeight="1" x14ac:dyDescent="0.45">
      <c r="A191" s="293"/>
      <c r="B191" s="293"/>
      <c r="C191" s="293"/>
      <c r="D191" s="293"/>
      <c r="E191" s="293"/>
      <c r="F191" s="293"/>
      <c r="G191" s="293"/>
      <c r="H191" s="293"/>
      <c r="I191" s="293"/>
      <c r="J191" s="293"/>
      <c r="K191" s="293"/>
      <c r="L191" s="293"/>
      <c r="M191" s="293"/>
      <c r="N191" s="293"/>
      <c r="O191" s="293"/>
      <c r="P191" s="293"/>
      <c r="Q191" s="293"/>
      <c r="R191" s="293"/>
      <c r="S191" s="293"/>
      <c r="T191" s="293"/>
      <c r="U191" s="293"/>
      <c r="V191" s="293"/>
      <c r="W191" s="293"/>
      <c r="X191" s="293"/>
      <c r="Y191" s="293"/>
    </row>
    <row r="192" spans="1:25" ht="15.75" customHeight="1" x14ac:dyDescent="0.45">
      <c r="A192" s="293"/>
      <c r="B192" s="293"/>
      <c r="C192" s="293"/>
      <c r="D192" s="293"/>
      <c r="E192" s="293"/>
      <c r="F192" s="293"/>
      <c r="G192" s="293"/>
      <c r="H192" s="293"/>
      <c r="I192" s="293"/>
      <c r="J192" s="293"/>
      <c r="K192" s="293"/>
      <c r="L192" s="293"/>
      <c r="M192" s="293"/>
      <c r="N192" s="293"/>
      <c r="O192" s="293"/>
      <c r="P192" s="293"/>
      <c r="Q192" s="293"/>
      <c r="R192" s="293"/>
      <c r="S192" s="293"/>
      <c r="T192" s="293"/>
      <c r="U192" s="293"/>
      <c r="V192" s="293"/>
      <c r="W192" s="293"/>
      <c r="X192" s="293"/>
      <c r="Y192" s="293"/>
    </row>
    <row r="193" spans="1:25" ht="15.75" customHeight="1" x14ac:dyDescent="0.45">
      <c r="A193" s="293"/>
      <c r="B193" s="293"/>
      <c r="C193" s="293"/>
      <c r="D193" s="293"/>
      <c r="E193" s="293"/>
      <c r="F193" s="293"/>
      <c r="G193" s="293"/>
      <c r="H193" s="293"/>
      <c r="I193" s="293"/>
      <c r="J193" s="293"/>
      <c r="K193" s="293"/>
      <c r="L193" s="293"/>
      <c r="M193" s="293"/>
      <c r="N193" s="293"/>
      <c r="O193" s="293"/>
      <c r="P193" s="293"/>
      <c r="Q193" s="293"/>
      <c r="R193" s="293"/>
      <c r="S193" s="293"/>
      <c r="T193" s="293"/>
      <c r="U193" s="293"/>
      <c r="V193" s="293"/>
      <c r="W193" s="293"/>
      <c r="X193" s="293"/>
      <c r="Y193" s="293"/>
    </row>
    <row r="194" spans="1:25" ht="15.75" customHeight="1" x14ac:dyDescent="0.45">
      <c r="A194" s="293"/>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row>
    <row r="195" spans="1:25" ht="15.75" customHeight="1" x14ac:dyDescent="0.45">
      <c r="A195" s="293"/>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row>
    <row r="196" spans="1:25" ht="15.75" customHeight="1" x14ac:dyDescent="0.45">
      <c r="A196" s="293"/>
      <c r="B196" s="293"/>
      <c r="C196" s="293"/>
      <c r="D196" s="293"/>
      <c r="E196" s="293"/>
      <c r="F196" s="293"/>
      <c r="G196" s="293"/>
      <c r="H196" s="293"/>
      <c r="I196" s="293"/>
      <c r="J196" s="293"/>
      <c r="K196" s="293"/>
      <c r="L196" s="293"/>
      <c r="M196" s="293"/>
      <c r="N196" s="293"/>
      <c r="O196" s="293"/>
      <c r="P196" s="293"/>
      <c r="Q196" s="293"/>
      <c r="R196" s="293"/>
      <c r="S196" s="293"/>
      <c r="T196" s="293"/>
      <c r="U196" s="293"/>
      <c r="V196" s="293"/>
      <c r="W196" s="293"/>
      <c r="X196" s="293"/>
      <c r="Y196" s="293"/>
    </row>
    <row r="197" spans="1:25" ht="15.75" customHeight="1" x14ac:dyDescent="0.45">
      <c r="A197" s="293"/>
      <c r="B197" s="293"/>
      <c r="C197" s="293"/>
      <c r="D197" s="293"/>
      <c r="E197" s="293"/>
      <c r="F197" s="293"/>
      <c r="G197" s="293"/>
      <c r="H197" s="293"/>
      <c r="I197" s="293"/>
      <c r="J197" s="293"/>
      <c r="K197" s="293"/>
      <c r="L197" s="293"/>
      <c r="M197" s="293"/>
      <c r="N197" s="293"/>
      <c r="O197" s="293"/>
      <c r="P197" s="293"/>
      <c r="Q197" s="293"/>
      <c r="R197" s="293"/>
      <c r="S197" s="293"/>
      <c r="T197" s="293"/>
      <c r="U197" s="293"/>
      <c r="V197" s="293"/>
      <c r="W197" s="293"/>
      <c r="X197" s="293"/>
      <c r="Y197" s="293"/>
    </row>
    <row r="198" spans="1:25" ht="15.75" customHeight="1" x14ac:dyDescent="0.45">
      <c r="A198" s="293"/>
      <c r="B198" s="293"/>
      <c r="C198" s="293"/>
      <c r="D198" s="293"/>
      <c r="E198" s="293"/>
      <c r="F198" s="293"/>
      <c r="G198" s="293"/>
      <c r="H198" s="293"/>
      <c r="I198" s="293"/>
      <c r="J198" s="293"/>
      <c r="K198" s="293"/>
      <c r="L198" s="293"/>
      <c r="M198" s="293"/>
      <c r="N198" s="293"/>
      <c r="O198" s="293"/>
      <c r="P198" s="293"/>
      <c r="Q198" s="293"/>
      <c r="R198" s="293"/>
      <c r="S198" s="293"/>
      <c r="T198" s="293"/>
      <c r="U198" s="293"/>
      <c r="V198" s="293"/>
      <c r="W198" s="293"/>
      <c r="X198" s="293"/>
      <c r="Y198" s="293"/>
    </row>
    <row r="199" spans="1:25" ht="15.75" customHeight="1" x14ac:dyDescent="0.45">
      <c r="A199" s="293"/>
      <c r="B199" s="293"/>
      <c r="C199" s="293"/>
      <c r="D199" s="293"/>
      <c r="E199" s="293"/>
      <c r="F199" s="293"/>
      <c r="G199" s="293"/>
      <c r="H199" s="293"/>
      <c r="I199" s="293"/>
      <c r="J199" s="293"/>
      <c r="K199" s="293"/>
      <c r="L199" s="293"/>
      <c r="M199" s="293"/>
      <c r="N199" s="293"/>
      <c r="O199" s="293"/>
      <c r="P199" s="293"/>
      <c r="Q199" s="293"/>
      <c r="R199" s="293"/>
      <c r="S199" s="293"/>
      <c r="T199" s="293"/>
      <c r="U199" s="293"/>
      <c r="V199" s="293"/>
      <c r="W199" s="293"/>
      <c r="X199" s="293"/>
      <c r="Y199" s="293"/>
    </row>
    <row r="200" spans="1:25" ht="15.75" customHeight="1" x14ac:dyDescent="0.45">
      <c r="A200" s="293"/>
      <c r="B200" s="293"/>
      <c r="C200" s="293"/>
      <c r="D200" s="293"/>
      <c r="E200" s="293"/>
      <c r="F200" s="293"/>
      <c r="G200" s="293"/>
      <c r="H200" s="293"/>
      <c r="I200" s="293"/>
      <c r="J200" s="293"/>
      <c r="K200" s="293"/>
      <c r="L200" s="293"/>
      <c r="M200" s="293"/>
      <c r="N200" s="293"/>
      <c r="O200" s="293"/>
      <c r="P200" s="293"/>
      <c r="Q200" s="293"/>
      <c r="R200" s="293"/>
      <c r="S200" s="293"/>
      <c r="T200" s="293"/>
      <c r="U200" s="293"/>
      <c r="V200" s="293"/>
      <c r="W200" s="293"/>
      <c r="X200" s="293"/>
      <c r="Y200" s="293"/>
    </row>
    <row r="201" spans="1:25" ht="15.75" customHeight="1" x14ac:dyDescent="0.45">
      <c r="A201" s="293"/>
      <c r="B201" s="293"/>
      <c r="C201" s="293"/>
      <c r="D201" s="293"/>
      <c r="E201" s="293"/>
      <c r="F201" s="293"/>
      <c r="G201" s="293"/>
      <c r="H201" s="293"/>
      <c r="I201" s="293"/>
      <c r="J201" s="293"/>
      <c r="K201" s="293"/>
      <c r="L201" s="293"/>
      <c r="M201" s="293"/>
      <c r="N201" s="293"/>
      <c r="O201" s="293"/>
      <c r="P201" s="293"/>
      <c r="Q201" s="293"/>
      <c r="R201" s="293"/>
      <c r="S201" s="293"/>
      <c r="T201" s="293"/>
      <c r="U201" s="293"/>
      <c r="V201" s="293"/>
      <c r="W201" s="293"/>
      <c r="X201" s="293"/>
      <c r="Y201" s="293"/>
    </row>
    <row r="202" spans="1:25" ht="15.75" customHeight="1" x14ac:dyDescent="0.45">
      <c r="A202" s="293"/>
      <c r="B202" s="293"/>
      <c r="C202" s="293"/>
      <c r="D202" s="293"/>
      <c r="E202" s="293"/>
      <c r="F202" s="293"/>
      <c r="G202" s="293"/>
      <c r="H202" s="293"/>
      <c r="I202" s="293"/>
      <c r="J202" s="293"/>
      <c r="K202" s="293"/>
      <c r="L202" s="293"/>
      <c r="M202" s="293"/>
      <c r="N202" s="293"/>
      <c r="O202" s="293"/>
      <c r="P202" s="293"/>
      <c r="Q202" s="293"/>
      <c r="R202" s="293"/>
      <c r="S202" s="293"/>
      <c r="T202" s="293"/>
      <c r="U202" s="293"/>
      <c r="V202" s="293"/>
      <c r="W202" s="293"/>
      <c r="X202" s="293"/>
      <c r="Y202" s="293"/>
    </row>
    <row r="203" spans="1:25" ht="15.75" customHeight="1" x14ac:dyDescent="0.45">
      <c r="A203" s="293"/>
      <c r="B203" s="293"/>
      <c r="C203" s="293"/>
      <c r="D203" s="293"/>
      <c r="E203" s="293"/>
      <c r="F203" s="293"/>
      <c r="G203" s="293"/>
      <c r="H203" s="293"/>
      <c r="I203" s="293"/>
      <c r="J203" s="293"/>
      <c r="K203" s="293"/>
      <c r="L203" s="293"/>
      <c r="M203" s="293"/>
      <c r="N203" s="293"/>
      <c r="O203" s="293"/>
      <c r="P203" s="293"/>
      <c r="Q203" s="293"/>
      <c r="R203" s="293"/>
      <c r="S203" s="293"/>
      <c r="T203" s="293"/>
      <c r="U203" s="293"/>
      <c r="V203" s="293"/>
      <c r="W203" s="293"/>
      <c r="X203" s="293"/>
      <c r="Y203" s="293"/>
    </row>
    <row r="204" spans="1:25" ht="15.75" customHeight="1" x14ac:dyDescent="0.45">
      <c r="A204" s="293"/>
      <c r="B204" s="293"/>
      <c r="C204" s="293"/>
      <c r="D204" s="293"/>
      <c r="E204" s="293"/>
      <c r="F204" s="293"/>
      <c r="G204" s="293"/>
      <c r="H204" s="293"/>
      <c r="I204" s="293"/>
      <c r="J204" s="293"/>
      <c r="K204" s="293"/>
      <c r="L204" s="293"/>
      <c r="M204" s="293"/>
      <c r="N204" s="293"/>
      <c r="O204" s="293"/>
      <c r="P204" s="293"/>
      <c r="Q204" s="293"/>
      <c r="R204" s="293"/>
      <c r="S204" s="293"/>
      <c r="T204" s="293"/>
      <c r="U204" s="293"/>
      <c r="V204" s="293"/>
      <c r="W204" s="293"/>
      <c r="X204" s="293"/>
      <c r="Y204" s="293"/>
    </row>
    <row r="205" spans="1:25" ht="15.75" customHeight="1" x14ac:dyDescent="0.45">
      <c r="A205" s="293"/>
      <c r="B205" s="293"/>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row>
    <row r="206" spans="1:25" ht="15.75" customHeight="1" x14ac:dyDescent="0.45">
      <c r="A206" s="293"/>
      <c r="B206" s="293"/>
      <c r="C206" s="293"/>
      <c r="D206" s="293"/>
      <c r="E206" s="293"/>
      <c r="F206" s="293"/>
      <c r="G206" s="293"/>
      <c r="H206" s="293"/>
      <c r="I206" s="293"/>
      <c r="J206" s="293"/>
      <c r="K206" s="293"/>
      <c r="L206" s="293"/>
      <c r="M206" s="293"/>
      <c r="N206" s="293"/>
      <c r="O206" s="293"/>
      <c r="P206" s="293"/>
      <c r="Q206" s="293"/>
      <c r="R206" s="293"/>
      <c r="S206" s="293"/>
      <c r="T206" s="293"/>
      <c r="U206" s="293"/>
      <c r="V206" s="293"/>
      <c r="W206" s="293"/>
      <c r="X206" s="293"/>
      <c r="Y206" s="293"/>
    </row>
    <row r="207" spans="1:25" ht="15.75" customHeight="1" x14ac:dyDescent="0.45">
      <c r="A207" s="293"/>
      <c r="B207" s="293"/>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row>
    <row r="208" spans="1:25" ht="15.75" customHeight="1" x14ac:dyDescent="0.45">
      <c r="A208" s="293"/>
      <c r="B208" s="293"/>
      <c r="C208" s="293"/>
      <c r="D208" s="293"/>
      <c r="E208" s="293"/>
      <c r="F208" s="293"/>
      <c r="G208" s="293"/>
      <c r="H208" s="293"/>
      <c r="I208" s="293"/>
      <c r="J208" s="293"/>
      <c r="K208" s="293"/>
      <c r="L208" s="293"/>
      <c r="M208" s="293"/>
      <c r="N208" s="293"/>
      <c r="O208" s="293"/>
      <c r="P208" s="293"/>
      <c r="Q208" s="293"/>
      <c r="R208" s="293"/>
      <c r="S208" s="293"/>
      <c r="T208" s="293"/>
      <c r="U208" s="293"/>
      <c r="V208" s="293"/>
      <c r="W208" s="293"/>
      <c r="X208" s="293"/>
      <c r="Y208" s="293"/>
    </row>
    <row r="209" spans="1:25" ht="15.75" customHeight="1" x14ac:dyDescent="0.45">
      <c r="A209" s="293"/>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row>
    <row r="210" spans="1:25" ht="15.75" customHeight="1" x14ac:dyDescent="0.45">
      <c r="A210" s="293"/>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row>
    <row r="211" spans="1:25" ht="15.75" customHeight="1" x14ac:dyDescent="0.45">
      <c r="A211" s="293"/>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row>
    <row r="212" spans="1:25" ht="15.75" customHeight="1" x14ac:dyDescent="0.45">
      <c r="A212" s="293"/>
      <c r="B212" s="293"/>
      <c r="C212" s="293"/>
      <c r="D212" s="293"/>
      <c r="E212" s="293"/>
      <c r="F212" s="293"/>
      <c r="G212" s="293"/>
      <c r="H212" s="293"/>
      <c r="I212" s="293"/>
      <c r="J212" s="293"/>
      <c r="K212" s="293"/>
      <c r="L212" s="293"/>
      <c r="M212" s="293"/>
      <c r="N212" s="293"/>
      <c r="O212" s="293"/>
      <c r="P212" s="293"/>
      <c r="Q212" s="293"/>
      <c r="R212" s="293"/>
      <c r="S212" s="293"/>
      <c r="T212" s="293"/>
      <c r="U212" s="293"/>
      <c r="V212" s="293"/>
      <c r="W212" s="293"/>
      <c r="X212" s="293"/>
      <c r="Y212" s="293"/>
    </row>
    <row r="213" spans="1:25" ht="15.75" customHeight="1" x14ac:dyDescent="0.45">
      <c r="A213" s="293"/>
      <c r="B213" s="293"/>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row>
    <row r="214" spans="1:25" ht="15.75" customHeight="1" x14ac:dyDescent="0.45">
      <c r="A214" s="293"/>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row>
    <row r="215" spans="1:25" ht="15.75" customHeight="1" x14ac:dyDescent="0.45">
      <c r="A215" s="293"/>
      <c r="B215" s="293"/>
      <c r="C215" s="293"/>
      <c r="D215" s="293"/>
      <c r="E215" s="293"/>
      <c r="F215" s="293"/>
      <c r="G215" s="293"/>
      <c r="H215" s="293"/>
      <c r="I215" s="293"/>
      <c r="J215" s="293"/>
      <c r="K215" s="293"/>
      <c r="L215" s="293"/>
      <c r="M215" s="293"/>
      <c r="N215" s="293"/>
      <c r="O215" s="293"/>
      <c r="P215" s="293"/>
      <c r="Q215" s="293"/>
      <c r="R215" s="293"/>
      <c r="S215" s="293"/>
      <c r="T215" s="293"/>
      <c r="U215" s="293"/>
      <c r="V215" s="293"/>
      <c r="W215" s="293"/>
      <c r="X215" s="293"/>
      <c r="Y215" s="293"/>
    </row>
    <row r="216" spans="1:25" ht="15.75" customHeight="1" x14ac:dyDescent="0.45">
      <c r="A216" s="293"/>
      <c r="B216" s="293"/>
      <c r="C216" s="293"/>
      <c r="D216" s="293"/>
      <c r="E216" s="293"/>
      <c r="F216" s="293"/>
      <c r="G216" s="293"/>
      <c r="H216" s="293"/>
      <c r="I216" s="293"/>
      <c r="J216" s="293"/>
      <c r="K216" s="293"/>
      <c r="L216" s="293"/>
      <c r="M216" s="293"/>
      <c r="N216" s="293"/>
      <c r="O216" s="293"/>
      <c r="P216" s="293"/>
      <c r="Q216" s="293"/>
      <c r="R216" s="293"/>
      <c r="S216" s="293"/>
      <c r="T216" s="293"/>
      <c r="U216" s="293"/>
      <c r="V216" s="293"/>
      <c r="W216" s="293"/>
      <c r="X216" s="293"/>
      <c r="Y216" s="293"/>
    </row>
    <row r="217" spans="1:25" ht="15.75" customHeight="1" x14ac:dyDescent="0.45">
      <c r="A217" s="293"/>
      <c r="B217" s="293"/>
      <c r="C217" s="293"/>
      <c r="D217" s="293"/>
      <c r="E217" s="293"/>
      <c r="F217" s="293"/>
      <c r="G217" s="293"/>
      <c r="H217" s="293"/>
      <c r="I217" s="293"/>
      <c r="J217" s="293"/>
      <c r="K217" s="293"/>
      <c r="L217" s="293"/>
      <c r="M217" s="293"/>
      <c r="N217" s="293"/>
      <c r="O217" s="293"/>
      <c r="P217" s="293"/>
      <c r="Q217" s="293"/>
      <c r="R217" s="293"/>
      <c r="S217" s="293"/>
      <c r="T217" s="293"/>
      <c r="U217" s="293"/>
      <c r="V217" s="293"/>
      <c r="W217" s="293"/>
      <c r="X217" s="293"/>
      <c r="Y217" s="293"/>
    </row>
    <row r="218" spans="1:25" ht="15.75" customHeight="1" x14ac:dyDescent="0.45">
      <c r="A218" s="293"/>
      <c r="B218" s="293"/>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row>
    <row r="219" spans="1:25" ht="15.75" customHeight="1" x14ac:dyDescent="0.45">
      <c r="A219" s="293"/>
      <c r="B219" s="293"/>
      <c r="C219" s="293"/>
      <c r="D219" s="293"/>
      <c r="E219" s="293"/>
      <c r="F219" s="293"/>
      <c r="G219" s="293"/>
      <c r="H219" s="293"/>
      <c r="I219" s="293"/>
      <c r="J219" s="293"/>
      <c r="K219" s="293"/>
      <c r="L219" s="293"/>
      <c r="M219" s="293"/>
      <c r="N219" s="293"/>
      <c r="O219" s="293"/>
      <c r="P219" s="293"/>
      <c r="Q219" s="293"/>
      <c r="R219" s="293"/>
      <c r="S219" s="293"/>
      <c r="T219" s="293"/>
      <c r="U219" s="293"/>
      <c r="V219" s="293"/>
      <c r="W219" s="293"/>
      <c r="X219" s="293"/>
      <c r="Y219" s="293"/>
    </row>
    <row r="220" spans="1:25" ht="15.75" customHeight="1" x14ac:dyDescent="0.45">
      <c r="A220" s="293"/>
      <c r="B220" s="293"/>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row>
    <row r="221" spans="1:25" ht="15.75" customHeight="1" x14ac:dyDescent="0.45">
      <c r="A221" s="293"/>
      <c r="B221" s="293"/>
      <c r="C221" s="293"/>
      <c r="D221" s="293"/>
      <c r="E221" s="293"/>
      <c r="F221" s="293"/>
      <c r="G221" s="293"/>
      <c r="H221" s="293"/>
      <c r="I221" s="293"/>
      <c r="J221" s="293"/>
      <c r="K221" s="293"/>
      <c r="L221" s="293"/>
      <c r="M221" s="293"/>
      <c r="N221" s="293"/>
      <c r="O221" s="293"/>
      <c r="P221" s="293"/>
      <c r="Q221" s="293"/>
      <c r="R221" s="293"/>
      <c r="S221" s="293"/>
      <c r="T221" s="293"/>
      <c r="U221" s="293"/>
      <c r="V221" s="293"/>
      <c r="W221" s="293"/>
      <c r="X221" s="293"/>
      <c r="Y221" s="293"/>
    </row>
    <row r="222" spans="1:25" ht="15.75" customHeight="1" x14ac:dyDescent="0.45">
      <c r="A222" s="293"/>
      <c r="B222" s="293"/>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row>
    <row r="223" spans="1:25" ht="15.75" customHeight="1" x14ac:dyDescent="0.45">
      <c r="A223" s="293"/>
      <c r="B223" s="293"/>
      <c r="C223" s="293"/>
      <c r="D223" s="293"/>
      <c r="E223" s="293"/>
      <c r="F223" s="293"/>
      <c r="G223" s="293"/>
      <c r="H223" s="293"/>
      <c r="I223" s="293"/>
      <c r="J223" s="293"/>
      <c r="K223" s="293"/>
      <c r="L223" s="293"/>
      <c r="M223" s="293"/>
      <c r="N223" s="293"/>
      <c r="O223" s="293"/>
      <c r="P223" s="293"/>
      <c r="Q223" s="293"/>
      <c r="R223" s="293"/>
      <c r="S223" s="293"/>
      <c r="T223" s="293"/>
      <c r="U223" s="293"/>
      <c r="V223" s="293"/>
      <c r="W223" s="293"/>
      <c r="X223" s="293"/>
      <c r="Y223" s="293"/>
    </row>
    <row r="224" spans="1:25" ht="15.75" customHeight="1" x14ac:dyDescent="0.45">
      <c r="A224" s="293"/>
      <c r="B224" s="293"/>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row>
    <row r="225" spans="1:25" ht="15.75" customHeight="1" x14ac:dyDescent="0.45">
      <c r="A225" s="293"/>
      <c r="B225" s="293"/>
      <c r="C225" s="293"/>
      <c r="D225" s="293"/>
      <c r="E225" s="293"/>
      <c r="F225" s="293"/>
      <c r="G225" s="293"/>
      <c r="H225" s="293"/>
      <c r="I225" s="293"/>
      <c r="J225" s="293"/>
      <c r="K225" s="293"/>
      <c r="L225" s="293"/>
      <c r="M225" s="293"/>
      <c r="N225" s="293"/>
      <c r="O225" s="293"/>
      <c r="P225" s="293"/>
      <c r="Q225" s="293"/>
      <c r="R225" s="293"/>
      <c r="S225" s="293"/>
      <c r="T225" s="293"/>
      <c r="U225" s="293"/>
      <c r="V225" s="293"/>
      <c r="W225" s="293"/>
      <c r="X225" s="293"/>
      <c r="Y225" s="293"/>
    </row>
    <row r="226" spans="1:25" ht="15.75" customHeight="1" x14ac:dyDescent="0.45">
      <c r="A226" s="293"/>
      <c r="B226" s="293"/>
      <c r="C226" s="293"/>
      <c r="D226" s="293"/>
      <c r="E226" s="293"/>
      <c r="F226" s="293"/>
      <c r="G226" s="293"/>
      <c r="H226" s="293"/>
      <c r="I226" s="293"/>
      <c r="J226" s="293"/>
      <c r="K226" s="293"/>
      <c r="L226" s="293"/>
      <c r="M226" s="293"/>
      <c r="N226" s="293"/>
      <c r="O226" s="293"/>
      <c r="P226" s="293"/>
      <c r="Q226" s="293"/>
      <c r="R226" s="293"/>
      <c r="S226" s="293"/>
      <c r="T226" s="293"/>
      <c r="U226" s="293"/>
      <c r="V226" s="293"/>
      <c r="W226" s="293"/>
      <c r="X226" s="293"/>
      <c r="Y226" s="293"/>
    </row>
    <row r="227" spans="1:25" ht="15.75" customHeight="1" x14ac:dyDescent="0.45">
      <c r="A227" s="293"/>
      <c r="B227" s="293"/>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row>
    <row r="228" spans="1:25" ht="15.75" customHeight="1" x14ac:dyDescent="0.45">
      <c r="A228" s="293"/>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row>
    <row r="229" spans="1:25" ht="15.75" customHeight="1" x14ac:dyDescent="0.45">
      <c r="A229" s="293"/>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row>
    <row r="230" spans="1:25" ht="15.75" customHeight="1" x14ac:dyDescent="0.45">
      <c r="A230" s="293"/>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row>
    <row r="231" spans="1:25" ht="15.75" customHeight="1" x14ac:dyDescent="0.45">
      <c r="A231" s="293"/>
      <c r="B231" s="293"/>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row>
    <row r="232" spans="1:25" ht="15.75" customHeight="1" x14ac:dyDescent="0.45">
      <c r="A232" s="293"/>
      <c r="B232" s="293"/>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row>
    <row r="233" spans="1:25" ht="15.75" customHeight="1" x14ac:dyDescent="0.45">
      <c r="A233" s="293"/>
      <c r="B233" s="293"/>
      <c r="C233" s="293"/>
      <c r="D233" s="293"/>
      <c r="E233" s="293"/>
      <c r="F233" s="293"/>
      <c r="G233" s="293"/>
      <c r="H233" s="293"/>
      <c r="I233" s="293"/>
      <c r="J233" s="293"/>
      <c r="K233" s="293"/>
      <c r="L233" s="293"/>
      <c r="M233" s="293"/>
      <c r="N233" s="293"/>
      <c r="O233" s="293"/>
      <c r="P233" s="293"/>
      <c r="Q233" s="293"/>
      <c r="R233" s="293"/>
      <c r="S233" s="293"/>
      <c r="T233" s="293"/>
      <c r="U233" s="293"/>
      <c r="V233" s="293"/>
      <c r="W233" s="293"/>
      <c r="X233" s="293"/>
      <c r="Y233" s="293"/>
    </row>
    <row r="234" spans="1:25" ht="15.75" customHeight="1" x14ac:dyDescent="0.45">
      <c r="A234" s="293"/>
      <c r="B234" s="293"/>
      <c r="C234" s="293"/>
      <c r="D234" s="293"/>
      <c r="E234" s="293"/>
      <c r="F234" s="293"/>
      <c r="G234" s="293"/>
      <c r="H234" s="293"/>
      <c r="I234" s="293"/>
      <c r="J234" s="293"/>
      <c r="K234" s="293"/>
      <c r="L234" s="293"/>
      <c r="M234" s="293"/>
      <c r="N234" s="293"/>
      <c r="O234" s="293"/>
      <c r="P234" s="293"/>
      <c r="Q234" s="293"/>
      <c r="R234" s="293"/>
      <c r="S234" s="293"/>
      <c r="T234" s="293"/>
      <c r="U234" s="293"/>
      <c r="V234" s="293"/>
      <c r="W234" s="293"/>
      <c r="X234" s="293"/>
      <c r="Y234" s="293"/>
    </row>
    <row r="235" spans="1:25" ht="15.75" customHeight="1" x14ac:dyDescent="0.45">
      <c r="A235" s="293"/>
      <c r="B235" s="293"/>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row>
    <row r="236" spans="1:25" ht="15.75" customHeight="1" x14ac:dyDescent="0.45">
      <c r="A236" s="293"/>
      <c r="B236" s="293"/>
      <c r="C236" s="293"/>
      <c r="D236" s="293"/>
      <c r="E236" s="293"/>
      <c r="F236" s="293"/>
      <c r="G236" s="293"/>
      <c r="H236" s="293"/>
      <c r="I236" s="293"/>
      <c r="J236" s="293"/>
      <c r="K236" s="293"/>
      <c r="L236" s="293"/>
      <c r="M236" s="293"/>
      <c r="N236" s="293"/>
      <c r="O236" s="293"/>
      <c r="P236" s="293"/>
      <c r="Q236" s="293"/>
      <c r="R236" s="293"/>
      <c r="S236" s="293"/>
      <c r="T236" s="293"/>
      <c r="U236" s="293"/>
      <c r="V236" s="293"/>
      <c r="W236" s="293"/>
      <c r="X236" s="293"/>
      <c r="Y236" s="293"/>
    </row>
    <row r="237" spans="1:25" ht="15.75" customHeight="1" x14ac:dyDescent="0.45">
      <c r="A237" s="293"/>
      <c r="B237" s="293"/>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row>
    <row r="238" spans="1:25" ht="15.75" customHeight="1" x14ac:dyDescent="0.45">
      <c r="A238" s="293"/>
      <c r="B238" s="293"/>
      <c r="C238" s="293"/>
      <c r="D238" s="293"/>
      <c r="E238" s="293"/>
      <c r="F238" s="293"/>
      <c r="G238" s="293"/>
      <c r="H238" s="293"/>
      <c r="I238" s="293"/>
      <c r="J238" s="293"/>
      <c r="K238" s="293"/>
      <c r="L238" s="293"/>
      <c r="M238" s="293"/>
      <c r="N238" s="293"/>
      <c r="O238" s="293"/>
      <c r="P238" s="293"/>
      <c r="Q238" s="293"/>
      <c r="R238" s="293"/>
      <c r="S238" s="293"/>
      <c r="T238" s="293"/>
      <c r="U238" s="293"/>
      <c r="V238" s="293"/>
      <c r="W238" s="293"/>
      <c r="X238" s="293"/>
      <c r="Y238" s="293"/>
    </row>
    <row r="239" spans="1:25" ht="15.75" customHeight="1" x14ac:dyDescent="0.45">
      <c r="A239" s="293"/>
      <c r="B239" s="293"/>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row>
    <row r="240" spans="1:25" ht="15.75" customHeight="1" x14ac:dyDescent="0.45">
      <c r="A240" s="293"/>
      <c r="B240" s="293"/>
      <c r="C240" s="293"/>
      <c r="D240" s="293"/>
      <c r="E240" s="293"/>
      <c r="F240" s="293"/>
      <c r="G240" s="293"/>
      <c r="H240" s="293"/>
      <c r="I240" s="293"/>
      <c r="J240" s="293"/>
      <c r="K240" s="293"/>
      <c r="L240" s="293"/>
      <c r="M240" s="293"/>
      <c r="N240" s="293"/>
      <c r="O240" s="293"/>
      <c r="P240" s="293"/>
      <c r="Q240" s="293"/>
      <c r="R240" s="293"/>
      <c r="S240" s="293"/>
      <c r="T240" s="293"/>
      <c r="U240" s="293"/>
      <c r="V240" s="293"/>
      <c r="W240" s="293"/>
      <c r="X240" s="293"/>
      <c r="Y240" s="293"/>
    </row>
    <row r="241" spans="1:25" ht="15.75" customHeight="1" x14ac:dyDescent="0.45">
      <c r="A241" s="293"/>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row>
    <row r="242" spans="1:25" ht="15.75" customHeight="1" x14ac:dyDescent="0.45">
      <c r="A242" s="293"/>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row>
    <row r="243" spans="1:25" ht="15.75" customHeight="1" x14ac:dyDescent="0.45">
      <c r="A243" s="293"/>
      <c r="B243" s="293"/>
      <c r="C243" s="293"/>
      <c r="D243" s="293"/>
      <c r="E243" s="293"/>
      <c r="F243" s="293"/>
      <c r="G243" s="293"/>
      <c r="H243" s="293"/>
      <c r="I243" s="293"/>
      <c r="J243" s="293"/>
      <c r="K243" s="293"/>
      <c r="L243" s="293"/>
      <c r="M243" s="293"/>
      <c r="N243" s="293"/>
      <c r="O243" s="293"/>
      <c r="P243" s="293"/>
      <c r="Q243" s="293"/>
      <c r="R243" s="293"/>
      <c r="S243" s="293"/>
      <c r="T243" s="293"/>
      <c r="U243" s="293"/>
      <c r="V243" s="293"/>
      <c r="W243" s="293"/>
      <c r="X243" s="293"/>
      <c r="Y243" s="293"/>
    </row>
    <row r="244" spans="1:25" ht="15.75" customHeight="1" x14ac:dyDescent="0.45">
      <c r="A244" s="293"/>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row>
    <row r="245" spans="1:25" ht="15.75" customHeight="1" x14ac:dyDescent="0.45">
      <c r="A245" s="293"/>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row>
    <row r="246" spans="1:25" ht="15.75" customHeight="1" x14ac:dyDescent="0.45">
      <c r="A246" s="293"/>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row>
    <row r="247" spans="1:25" ht="15.75" customHeight="1" x14ac:dyDescent="0.45">
      <c r="A247" s="293"/>
      <c r="B247" s="293"/>
      <c r="C247" s="293"/>
      <c r="D247" s="293"/>
      <c r="E247" s="293"/>
      <c r="F247" s="293"/>
      <c r="G247" s="293"/>
      <c r="H247" s="293"/>
      <c r="I247" s="293"/>
      <c r="J247" s="293"/>
      <c r="K247" s="293"/>
      <c r="L247" s="293"/>
      <c r="M247" s="293"/>
      <c r="N247" s="293"/>
      <c r="O247" s="293"/>
      <c r="P247" s="293"/>
      <c r="Q247" s="293"/>
      <c r="R247" s="293"/>
      <c r="S247" s="293"/>
      <c r="T247" s="293"/>
      <c r="U247" s="293"/>
      <c r="V247" s="293"/>
      <c r="W247" s="293"/>
      <c r="X247" s="293"/>
      <c r="Y247" s="293"/>
    </row>
    <row r="248" spans="1:25" ht="15.75" customHeight="1" x14ac:dyDescent="0.45">
      <c r="A248" s="293"/>
      <c r="B248" s="293"/>
      <c r="C248" s="293"/>
      <c r="D248" s="293"/>
      <c r="E248" s="293"/>
      <c r="F248" s="293"/>
      <c r="G248" s="293"/>
      <c r="H248" s="293"/>
      <c r="I248" s="293"/>
      <c r="J248" s="293"/>
      <c r="K248" s="293"/>
      <c r="L248" s="293"/>
      <c r="M248" s="293"/>
      <c r="N248" s="293"/>
      <c r="O248" s="293"/>
      <c r="P248" s="293"/>
      <c r="Q248" s="293"/>
      <c r="R248" s="293"/>
      <c r="S248" s="293"/>
      <c r="T248" s="293"/>
      <c r="U248" s="293"/>
      <c r="V248" s="293"/>
      <c r="W248" s="293"/>
      <c r="X248" s="293"/>
      <c r="Y248" s="293"/>
    </row>
    <row r="249" spans="1:25" ht="15.75" customHeight="1" x14ac:dyDescent="0.45">
      <c r="A249" s="293"/>
      <c r="B249" s="293"/>
      <c r="C249" s="293"/>
      <c r="D249" s="293"/>
      <c r="E249" s="293"/>
      <c r="F249" s="293"/>
      <c r="G249" s="293"/>
      <c r="H249" s="293"/>
      <c r="I249" s="293"/>
      <c r="J249" s="293"/>
      <c r="K249" s="293"/>
      <c r="L249" s="293"/>
      <c r="M249" s="293"/>
      <c r="N249" s="293"/>
      <c r="O249" s="293"/>
      <c r="P249" s="293"/>
      <c r="Q249" s="293"/>
      <c r="R249" s="293"/>
      <c r="S249" s="293"/>
      <c r="T249" s="293"/>
      <c r="U249" s="293"/>
      <c r="V249" s="293"/>
      <c r="W249" s="293"/>
      <c r="X249" s="293"/>
      <c r="Y249" s="293"/>
    </row>
    <row r="250" spans="1:25" ht="15.75" customHeight="1" x14ac:dyDescent="0.45">
      <c r="A250" s="293"/>
      <c r="B250" s="293"/>
      <c r="C250" s="293"/>
      <c r="D250" s="293"/>
      <c r="E250" s="293"/>
      <c r="F250" s="293"/>
      <c r="G250" s="293"/>
      <c r="H250" s="293"/>
      <c r="I250" s="293"/>
      <c r="J250" s="293"/>
      <c r="K250" s="293"/>
      <c r="L250" s="293"/>
      <c r="M250" s="293"/>
      <c r="N250" s="293"/>
      <c r="O250" s="293"/>
      <c r="P250" s="293"/>
      <c r="Q250" s="293"/>
      <c r="R250" s="293"/>
      <c r="S250" s="293"/>
      <c r="T250" s="293"/>
      <c r="U250" s="293"/>
      <c r="V250" s="293"/>
      <c r="W250" s="293"/>
      <c r="X250" s="293"/>
      <c r="Y250" s="293"/>
    </row>
    <row r="251" spans="1:25" ht="15.75" customHeight="1" x14ac:dyDescent="0.45">
      <c r="A251" s="293"/>
      <c r="B251" s="293"/>
      <c r="C251" s="293"/>
      <c r="D251" s="293"/>
      <c r="E251" s="293"/>
      <c r="F251" s="293"/>
      <c r="G251" s="293"/>
      <c r="H251" s="293"/>
      <c r="I251" s="293"/>
      <c r="J251" s="293"/>
      <c r="K251" s="293"/>
      <c r="L251" s="293"/>
      <c r="M251" s="293"/>
      <c r="N251" s="293"/>
      <c r="O251" s="293"/>
      <c r="P251" s="293"/>
      <c r="Q251" s="293"/>
      <c r="R251" s="293"/>
      <c r="S251" s="293"/>
      <c r="T251" s="293"/>
      <c r="U251" s="293"/>
      <c r="V251" s="293"/>
      <c r="W251" s="293"/>
      <c r="X251" s="293"/>
      <c r="Y251" s="293"/>
    </row>
    <row r="252" spans="1:25" ht="15.75" customHeight="1" x14ac:dyDescent="0.45">
      <c r="A252" s="293"/>
      <c r="B252" s="293"/>
      <c r="C252" s="293"/>
      <c r="D252" s="293"/>
      <c r="E252" s="293"/>
      <c r="F252" s="293"/>
      <c r="G252" s="293"/>
      <c r="H252" s="293"/>
      <c r="I252" s="293"/>
      <c r="J252" s="293"/>
      <c r="K252" s="293"/>
      <c r="L252" s="293"/>
      <c r="M252" s="293"/>
      <c r="N252" s="293"/>
      <c r="O252" s="293"/>
      <c r="P252" s="293"/>
      <c r="Q252" s="293"/>
      <c r="R252" s="293"/>
      <c r="S252" s="293"/>
      <c r="T252" s="293"/>
      <c r="U252" s="293"/>
      <c r="V252" s="293"/>
      <c r="W252" s="293"/>
      <c r="X252" s="293"/>
      <c r="Y252" s="293"/>
    </row>
    <row r="253" spans="1:25" ht="15.75" customHeight="1" x14ac:dyDescent="0.45">
      <c r="A253" s="293"/>
      <c r="B253" s="293"/>
      <c r="C253" s="293"/>
      <c r="D253" s="293"/>
      <c r="E253" s="293"/>
      <c r="F253" s="293"/>
      <c r="G253" s="293"/>
      <c r="H253" s="293"/>
      <c r="I253" s="293"/>
      <c r="J253" s="293"/>
      <c r="K253" s="293"/>
      <c r="L253" s="293"/>
      <c r="M253" s="293"/>
      <c r="N253" s="293"/>
      <c r="O253" s="293"/>
      <c r="P253" s="293"/>
      <c r="Q253" s="293"/>
      <c r="R253" s="293"/>
      <c r="S253" s="293"/>
      <c r="T253" s="293"/>
      <c r="U253" s="293"/>
      <c r="V253" s="293"/>
      <c r="W253" s="293"/>
      <c r="X253" s="293"/>
      <c r="Y253" s="293"/>
    </row>
    <row r="254" spans="1:25" ht="15.75" customHeight="1" x14ac:dyDescent="0.45">
      <c r="A254" s="293"/>
      <c r="B254" s="293"/>
      <c r="C254" s="293"/>
      <c r="D254" s="293"/>
      <c r="E254" s="293"/>
      <c r="F254" s="293"/>
      <c r="G254" s="293"/>
      <c r="H254" s="293"/>
      <c r="I254" s="293"/>
      <c r="J254" s="293"/>
      <c r="K254" s="293"/>
      <c r="L254" s="293"/>
      <c r="M254" s="293"/>
      <c r="N254" s="293"/>
      <c r="O254" s="293"/>
      <c r="P254" s="293"/>
      <c r="Q254" s="293"/>
      <c r="R254" s="293"/>
      <c r="S254" s="293"/>
      <c r="T254" s="293"/>
      <c r="U254" s="293"/>
      <c r="V254" s="293"/>
      <c r="W254" s="293"/>
      <c r="X254" s="293"/>
      <c r="Y254" s="293"/>
    </row>
    <row r="255" spans="1:25" ht="15.75" customHeight="1" x14ac:dyDescent="0.45">
      <c r="A255" s="293"/>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row>
    <row r="256" spans="1:25" ht="15.75" customHeight="1" x14ac:dyDescent="0.45">
      <c r="A256" s="293"/>
      <c r="B256" s="293"/>
      <c r="C256" s="293"/>
      <c r="D256" s="293"/>
      <c r="E256" s="293"/>
      <c r="F256" s="293"/>
      <c r="G256" s="293"/>
      <c r="H256" s="293"/>
      <c r="I256" s="293"/>
      <c r="J256" s="293"/>
      <c r="K256" s="293"/>
      <c r="L256" s="293"/>
      <c r="M256" s="293"/>
      <c r="N256" s="293"/>
      <c r="O256" s="293"/>
      <c r="P256" s="293"/>
      <c r="Q256" s="293"/>
      <c r="R256" s="293"/>
      <c r="S256" s="293"/>
      <c r="T256" s="293"/>
      <c r="U256" s="293"/>
      <c r="V256" s="293"/>
      <c r="W256" s="293"/>
      <c r="X256" s="293"/>
      <c r="Y256" s="293"/>
    </row>
    <row r="257" spans="1:25" ht="15.75" customHeight="1" x14ac:dyDescent="0.45">
      <c r="A257" s="293"/>
      <c r="B257" s="293"/>
      <c r="C257" s="293"/>
      <c r="D257" s="293"/>
      <c r="E257" s="293"/>
      <c r="F257" s="293"/>
      <c r="G257" s="293"/>
      <c r="H257" s="293"/>
      <c r="I257" s="293"/>
      <c r="J257" s="293"/>
      <c r="K257" s="293"/>
      <c r="L257" s="293"/>
      <c r="M257" s="293"/>
      <c r="N257" s="293"/>
      <c r="O257" s="293"/>
      <c r="P257" s="293"/>
      <c r="Q257" s="293"/>
      <c r="R257" s="293"/>
      <c r="S257" s="293"/>
      <c r="T257" s="293"/>
      <c r="U257" s="293"/>
      <c r="V257" s="293"/>
      <c r="W257" s="293"/>
      <c r="X257" s="293"/>
      <c r="Y257" s="293"/>
    </row>
    <row r="258" spans="1:25" ht="15.75" customHeight="1" x14ac:dyDescent="0.45">
      <c r="A258" s="293"/>
      <c r="B258" s="293"/>
      <c r="C258" s="293"/>
      <c r="D258" s="293"/>
      <c r="E258" s="293"/>
      <c r="F258" s="293"/>
      <c r="G258" s="293"/>
      <c r="H258" s="293"/>
      <c r="I258" s="293"/>
      <c r="J258" s="293"/>
      <c r="K258" s="293"/>
      <c r="L258" s="293"/>
      <c r="M258" s="293"/>
      <c r="N258" s="293"/>
      <c r="O258" s="293"/>
      <c r="P258" s="293"/>
      <c r="Q258" s="293"/>
      <c r="R258" s="293"/>
      <c r="S258" s="293"/>
      <c r="T258" s="293"/>
      <c r="U258" s="293"/>
      <c r="V258" s="293"/>
      <c r="W258" s="293"/>
      <c r="X258" s="293"/>
      <c r="Y258" s="293"/>
    </row>
    <row r="259" spans="1:25" ht="15.75" customHeight="1" x14ac:dyDescent="0.45">
      <c r="A259" s="293"/>
      <c r="B259" s="293"/>
      <c r="C259" s="293"/>
      <c r="D259" s="293"/>
      <c r="E259" s="293"/>
      <c r="F259" s="293"/>
      <c r="G259" s="293"/>
      <c r="H259" s="293"/>
      <c r="I259" s="293"/>
      <c r="J259" s="293"/>
      <c r="K259" s="293"/>
      <c r="L259" s="293"/>
      <c r="M259" s="293"/>
      <c r="N259" s="293"/>
      <c r="O259" s="293"/>
      <c r="P259" s="293"/>
      <c r="Q259" s="293"/>
      <c r="R259" s="293"/>
      <c r="S259" s="293"/>
      <c r="T259" s="293"/>
      <c r="U259" s="293"/>
      <c r="V259" s="293"/>
      <c r="W259" s="293"/>
      <c r="X259" s="293"/>
      <c r="Y259" s="293"/>
    </row>
    <row r="260" spans="1:25" ht="15.75" customHeight="1" x14ac:dyDescent="0.45">
      <c r="A260" s="293"/>
      <c r="B260" s="293"/>
      <c r="C260" s="293"/>
      <c r="D260" s="293"/>
      <c r="E260" s="293"/>
      <c r="F260" s="293"/>
      <c r="G260" s="293"/>
      <c r="H260" s="293"/>
      <c r="I260" s="293"/>
      <c r="J260" s="293"/>
      <c r="K260" s="293"/>
      <c r="L260" s="293"/>
      <c r="M260" s="293"/>
      <c r="N260" s="293"/>
      <c r="O260" s="293"/>
      <c r="P260" s="293"/>
      <c r="Q260" s="293"/>
      <c r="R260" s="293"/>
      <c r="S260" s="293"/>
      <c r="T260" s="293"/>
      <c r="U260" s="293"/>
      <c r="V260" s="293"/>
      <c r="W260" s="293"/>
      <c r="X260" s="293"/>
      <c r="Y260" s="293"/>
    </row>
    <row r="261" spans="1:25" ht="15.75" customHeight="1" x14ac:dyDescent="0.45">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row>
    <row r="262" spans="1:25" ht="15.75" customHeight="1" x14ac:dyDescent="0.45">
      <c r="A262" s="293"/>
      <c r="B262" s="293"/>
      <c r="C262" s="293"/>
      <c r="D262" s="293"/>
      <c r="E262" s="293"/>
      <c r="F262" s="293"/>
      <c r="G262" s="293"/>
      <c r="H262" s="293"/>
      <c r="I262" s="293"/>
      <c r="J262" s="293"/>
      <c r="K262" s="293"/>
      <c r="L262" s="293"/>
      <c r="M262" s="293"/>
      <c r="N262" s="293"/>
      <c r="O262" s="293"/>
      <c r="P262" s="293"/>
      <c r="Q262" s="293"/>
      <c r="R262" s="293"/>
      <c r="S262" s="293"/>
      <c r="T262" s="293"/>
      <c r="U262" s="293"/>
      <c r="V262" s="293"/>
      <c r="W262" s="293"/>
      <c r="X262" s="293"/>
      <c r="Y262" s="293"/>
    </row>
    <row r="263" spans="1:25" ht="15.75" customHeight="1" x14ac:dyDescent="0.45">
      <c r="A263" s="293"/>
      <c r="B263" s="293"/>
      <c r="C263" s="293"/>
      <c r="D263" s="293"/>
      <c r="E263" s="293"/>
      <c r="F263" s="293"/>
      <c r="G263" s="293"/>
      <c r="H263" s="293"/>
      <c r="I263" s="293"/>
      <c r="J263" s="293"/>
      <c r="K263" s="293"/>
      <c r="L263" s="293"/>
      <c r="M263" s="293"/>
      <c r="N263" s="293"/>
      <c r="O263" s="293"/>
      <c r="P263" s="293"/>
      <c r="Q263" s="293"/>
      <c r="R263" s="293"/>
      <c r="S263" s="293"/>
      <c r="T263" s="293"/>
      <c r="U263" s="293"/>
      <c r="V263" s="293"/>
      <c r="W263" s="293"/>
      <c r="X263" s="293"/>
      <c r="Y263" s="293"/>
    </row>
    <row r="264" spans="1:25" ht="15.75" customHeight="1" x14ac:dyDescent="0.45">
      <c r="A264" s="293"/>
      <c r="B264" s="293"/>
      <c r="C264" s="293"/>
      <c r="D264" s="293"/>
      <c r="E264" s="293"/>
      <c r="F264" s="293"/>
      <c r="G264" s="293"/>
      <c r="H264" s="293"/>
      <c r="I264" s="293"/>
      <c r="J264" s="293"/>
      <c r="K264" s="293"/>
      <c r="L264" s="293"/>
      <c r="M264" s="293"/>
      <c r="N264" s="293"/>
      <c r="O264" s="293"/>
      <c r="P264" s="293"/>
      <c r="Q264" s="293"/>
      <c r="R264" s="293"/>
      <c r="S264" s="293"/>
      <c r="T264" s="293"/>
      <c r="U264" s="293"/>
      <c r="V264" s="293"/>
      <c r="W264" s="293"/>
      <c r="X264" s="293"/>
      <c r="Y264" s="293"/>
    </row>
    <row r="265" spans="1:25" ht="15.75" customHeight="1" x14ac:dyDescent="0.45">
      <c r="A265" s="293"/>
      <c r="B265" s="293"/>
      <c r="C265" s="293"/>
      <c r="D265" s="293"/>
      <c r="E265" s="293"/>
      <c r="F265" s="293"/>
      <c r="G265" s="293"/>
      <c r="H265" s="293"/>
      <c r="I265" s="293"/>
      <c r="J265" s="293"/>
      <c r="K265" s="293"/>
      <c r="L265" s="293"/>
      <c r="M265" s="293"/>
      <c r="N265" s="293"/>
      <c r="O265" s="293"/>
      <c r="P265" s="293"/>
      <c r="Q265" s="293"/>
      <c r="R265" s="293"/>
      <c r="S265" s="293"/>
      <c r="T265" s="293"/>
      <c r="U265" s="293"/>
      <c r="V265" s="293"/>
      <c r="W265" s="293"/>
      <c r="X265" s="293"/>
      <c r="Y265" s="293"/>
    </row>
    <row r="266" spans="1:25" ht="15.75" customHeight="1" x14ac:dyDescent="0.45">
      <c r="A266" s="293"/>
      <c r="B266" s="293"/>
      <c r="C266" s="293"/>
      <c r="D266" s="293"/>
      <c r="E266" s="293"/>
      <c r="F266" s="293"/>
      <c r="G266" s="293"/>
      <c r="H266" s="293"/>
      <c r="I266" s="293"/>
      <c r="J266" s="293"/>
      <c r="K266" s="293"/>
      <c r="L266" s="293"/>
      <c r="M266" s="293"/>
      <c r="N266" s="293"/>
      <c r="O266" s="293"/>
      <c r="P266" s="293"/>
      <c r="Q266" s="293"/>
      <c r="R266" s="293"/>
      <c r="S266" s="293"/>
      <c r="T266" s="293"/>
      <c r="U266" s="293"/>
      <c r="V266" s="293"/>
      <c r="W266" s="293"/>
      <c r="X266" s="293"/>
      <c r="Y266" s="293"/>
    </row>
    <row r="267" spans="1:25" ht="15.75" customHeight="1" x14ac:dyDescent="0.45">
      <c r="A267" s="293"/>
      <c r="B267" s="293"/>
      <c r="C267" s="293"/>
      <c r="D267" s="293"/>
      <c r="E267" s="293"/>
      <c r="F267" s="293"/>
      <c r="G267" s="293"/>
      <c r="H267" s="293"/>
      <c r="I267" s="293"/>
      <c r="J267" s="293"/>
      <c r="K267" s="293"/>
      <c r="L267" s="293"/>
      <c r="M267" s="293"/>
      <c r="N267" s="293"/>
      <c r="O267" s="293"/>
      <c r="P267" s="293"/>
      <c r="Q267" s="293"/>
      <c r="R267" s="293"/>
      <c r="S267" s="293"/>
      <c r="T267" s="293"/>
      <c r="U267" s="293"/>
      <c r="V267" s="293"/>
      <c r="W267" s="293"/>
      <c r="X267" s="293"/>
      <c r="Y267" s="293"/>
    </row>
    <row r="268" spans="1:25" ht="15.75" customHeight="1" x14ac:dyDescent="0.45">
      <c r="A268" s="293"/>
      <c r="B268" s="293"/>
      <c r="C268" s="293"/>
      <c r="D268" s="293"/>
      <c r="E268" s="293"/>
      <c r="F268" s="293"/>
      <c r="G268" s="293"/>
      <c r="H268" s="293"/>
      <c r="I268" s="293"/>
      <c r="J268" s="293"/>
      <c r="K268" s="293"/>
      <c r="L268" s="293"/>
      <c r="M268" s="293"/>
      <c r="N268" s="293"/>
      <c r="O268" s="293"/>
      <c r="P268" s="293"/>
      <c r="Q268" s="293"/>
      <c r="R268" s="293"/>
      <c r="S268" s="293"/>
      <c r="T268" s="293"/>
      <c r="U268" s="293"/>
      <c r="V268" s="293"/>
      <c r="W268" s="293"/>
      <c r="X268" s="293"/>
      <c r="Y268" s="293"/>
    </row>
    <row r="269" spans="1:25" ht="15.75" customHeight="1" x14ac:dyDescent="0.45">
      <c r="A269" s="293"/>
      <c r="B269" s="293"/>
      <c r="C269" s="293"/>
      <c r="D269" s="293"/>
      <c r="E269" s="293"/>
      <c r="F269" s="293"/>
      <c r="G269" s="293"/>
      <c r="H269" s="293"/>
      <c r="I269" s="293"/>
      <c r="J269" s="293"/>
      <c r="K269" s="293"/>
      <c r="L269" s="293"/>
      <c r="M269" s="293"/>
      <c r="N269" s="293"/>
      <c r="O269" s="293"/>
      <c r="P269" s="293"/>
      <c r="Q269" s="293"/>
      <c r="R269" s="293"/>
      <c r="S269" s="293"/>
      <c r="T269" s="293"/>
      <c r="U269" s="293"/>
      <c r="V269" s="293"/>
      <c r="W269" s="293"/>
      <c r="X269" s="293"/>
      <c r="Y269" s="293"/>
    </row>
    <row r="270" spans="1:25" ht="15.75" customHeight="1" x14ac:dyDescent="0.45">
      <c r="A270" s="293"/>
      <c r="B270" s="293"/>
      <c r="C270" s="293"/>
      <c r="D270" s="293"/>
      <c r="E270" s="293"/>
      <c r="F270" s="293"/>
      <c r="G270" s="293"/>
      <c r="H270" s="293"/>
      <c r="I270" s="293"/>
      <c r="J270" s="293"/>
      <c r="K270" s="293"/>
      <c r="L270" s="293"/>
      <c r="M270" s="293"/>
      <c r="N270" s="293"/>
      <c r="O270" s="293"/>
      <c r="P270" s="293"/>
      <c r="Q270" s="293"/>
      <c r="R270" s="293"/>
      <c r="S270" s="293"/>
      <c r="T270" s="293"/>
      <c r="U270" s="293"/>
      <c r="V270" s="293"/>
      <c r="W270" s="293"/>
      <c r="X270" s="293"/>
      <c r="Y270" s="293"/>
    </row>
    <row r="271" spans="1:25" ht="15.75" customHeight="1" x14ac:dyDescent="0.45">
      <c r="A271" s="293"/>
      <c r="B271" s="293"/>
      <c r="C271" s="293"/>
      <c r="D271" s="293"/>
      <c r="E271" s="293"/>
      <c r="F271" s="293"/>
      <c r="G271" s="293"/>
      <c r="H271" s="293"/>
      <c r="I271" s="293"/>
      <c r="J271" s="293"/>
      <c r="K271" s="293"/>
      <c r="L271" s="293"/>
      <c r="M271" s="293"/>
      <c r="N271" s="293"/>
      <c r="O271" s="293"/>
      <c r="P271" s="293"/>
      <c r="Q271" s="293"/>
      <c r="R271" s="293"/>
      <c r="S271" s="293"/>
      <c r="T271" s="293"/>
      <c r="U271" s="293"/>
      <c r="V271" s="293"/>
      <c r="W271" s="293"/>
      <c r="X271" s="293"/>
      <c r="Y271" s="293"/>
    </row>
    <row r="272" spans="1:25" ht="15.75" customHeight="1" x14ac:dyDescent="0.45">
      <c r="A272" s="293"/>
      <c r="B272" s="293"/>
      <c r="C272" s="293"/>
      <c r="D272" s="293"/>
      <c r="E272" s="293"/>
      <c r="F272" s="293"/>
      <c r="G272" s="293"/>
      <c r="H272" s="293"/>
      <c r="I272" s="293"/>
      <c r="J272" s="293"/>
      <c r="K272" s="293"/>
      <c r="L272" s="293"/>
      <c r="M272" s="293"/>
      <c r="N272" s="293"/>
      <c r="O272" s="293"/>
      <c r="P272" s="293"/>
      <c r="Q272" s="293"/>
      <c r="R272" s="293"/>
      <c r="S272" s="293"/>
      <c r="T272" s="293"/>
      <c r="U272" s="293"/>
      <c r="V272" s="293"/>
      <c r="W272" s="293"/>
      <c r="X272" s="293"/>
      <c r="Y272" s="293"/>
    </row>
    <row r="273" spans="1:25" ht="15.75" customHeight="1" x14ac:dyDescent="0.45">
      <c r="A273" s="293"/>
      <c r="B273" s="293"/>
      <c r="C273" s="293"/>
      <c r="D273" s="293"/>
      <c r="E273" s="293"/>
      <c r="F273" s="293"/>
      <c r="G273" s="293"/>
      <c r="H273" s="293"/>
      <c r="I273" s="293"/>
      <c r="J273" s="293"/>
      <c r="K273" s="293"/>
      <c r="L273" s="293"/>
      <c r="M273" s="293"/>
      <c r="N273" s="293"/>
      <c r="O273" s="293"/>
      <c r="P273" s="293"/>
      <c r="Q273" s="293"/>
      <c r="R273" s="293"/>
      <c r="S273" s="293"/>
      <c r="T273" s="293"/>
      <c r="U273" s="293"/>
      <c r="V273" s="293"/>
      <c r="W273" s="293"/>
      <c r="X273" s="293"/>
      <c r="Y273" s="293"/>
    </row>
    <row r="274" spans="1:25" ht="15.75" customHeight="1" x14ac:dyDescent="0.45">
      <c r="A274" s="293"/>
      <c r="B274" s="293"/>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row>
    <row r="275" spans="1:25" ht="15.75" customHeight="1" x14ac:dyDescent="0.45">
      <c r="A275" s="293"/>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row>
    <row r="276" spans="1:25" ht="15.75" customHeight="1" x14ac:dyDescent="0.45">
      <c r="A276" s="293"/>
      <c r="B276" s="293"/>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row>
    <row r="277" spans="1:25" ht="15.75" customHeight="1" x14ac:dyDescent="0.45">
      <c r="A277" s="293"/>
      <c r="B277" s="293"/>
      <c r="C277" s="293"/>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row>
    <row r="278" spans="1:25" ht="15.75" customHeight="1" x14ac:dyDescent="0.45">
      <c r="A278" s="293"/>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row>
    <row r="279" spans="1:25" ht="15.75" customHeight="1" x14ac:dyDescent="0.45">
      <c r="A279" s="293"/>
      <c r="B279" s="293"/>
      <c r="C279" s="293"/>
      <c r="D279" s="293"/>
      <c r="E279" s="293"/>
      <c r="F279" s="293"/>
      <c r="G279" s="293"/>
      <c r="H279" s="293"/>
      <c r="I279" s="293"/>
      <c r="J279" s="293"/>
      <c r="K279" s="293"/>
      <c r="L279" s="293"/>
      <c r="M279" s="293"/>
      <c r="N279" s="293"/>
      <c r="O279" s="293"/>
      <c r="P279" s="293"/>
      <c r="Q279" s="293"/>
      <c r="R279" s="293"/>
      <c r="S279" s="293"/>
      <c r="T279" s="293"/>
      <c r="U279" s="293"/>
      <c r="V279" s="293"/>
      <c r="W279" s="293"/>
      <c r="X279" s="293"/>
      <c r="Y279" s="293"/>
    </row>
    <row r="280" spans="1:25" ht="15.75" customHeight="1" x14ac:dyDescent="0.45">
      <c r="A280" s="293"/>
      <c r="B280" s="293"/>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row>
    <row r="281" spans="1:25" ht="15.75" customHeight="1" x14ac:dyDescent="0.45">
      <c r="A281" s="293"/>
      <c r="B281" s="293"/>
      <c r="C281" s="293"/>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row>
    <row r="282" spans="1:25" ht="15.75" customHeight="1" x14ac:dyDescent="0.45">
      <c r="A282" s="293"/>
      <c r="B282" s="293"/>
      <c r="C282" s="293"/>
      <c r="D282" s="293"/>
      <c r="E282" s="293"/>
      <c r="F282" s="293"/>
      <c r="G282" s="293"/>
      <c r="H282" s="293"/>
      <c r="I282" s="293"/>
      <c r="J282" s="293"/>
      <c r="K282" s="293"/>
      <c r="L282" s="293"/>
      <c r="M282" s="293"/>
      <c r="N282" s="293"/>
      <c r="O282" s="293"/>
      <c r="P282" s="293"/>
      <c r="Q282" s="293"/>
      <c r="R282" s="293"/>
      <c r="S282" s="293"/>
      <c r="T282" s="293"/>
      <c r="U282" s="293"/>
      <c r="V282" s="293"/>
      <c r="W282" s="293"/>
      <c r="X282" s="293"/>
      <c r="Y282" s="293"/>
    </row>
    <row r="283" spans="1:25" ht="15.75" customHeight="1" x14ac:dyDescent="0.45">
      <c r="A283" s="293"/>
      <c r="B283" s="293"/>
      <c r="C283" s="293"/>
      <c r="D283" s="293"/>
      <c r="E283" s="293"/>
      <c r="F283" s="293"/>
      <c r="G283" s="293"/>
      <c r="H283" s="293"/>
      <c r="I283" s="293"/>
      <c r="J283" s="293"/>
      <c r="K283" s="293"/>
      <c r="L283" s="293"/>
      <c r="M283" s="293"/>
      <c r="N283" s="293"/>
      <c r="O283" s="293"/>
      <c r="P283" s="293"/>
      <c r="Q283" s="293"/>
      <c r="R283" s="293"/>
      <c r="S283" s="293"/>
      <c r="T283" s="293"/>
      <c r="U283" s="293"/>
      <c r="V283" s="293"/>
      <c r="W283" s="293"/>
      <c r="X283" s="293"/>
      <c r="Y283" s="293"/>
    </row>
    <row r="284" spans="1:25" ht="15.75" customHeight="1" x14ac:dyDescent="0.45">
      <c r="A284" s="293"/>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row>
    <row r="285" spans="1:25" ht="15.75" customHeight="1" x14ac:dyDescent="0.45">
      <c r="A285" s="293"/>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row>
    <row r="286" spans="1:25" ht="15.75" customHeight="1" x14ac:dyDescent="0.45">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row>
    <row r="287" spans="1:25" ht="15.75" customHeight="1" x14ac:dyDescent="0.45">
      <c r="A287" s="293"/>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row>
    <row r="288" spans="1:25" ht="15.75" customHeight="1" x14ac:dyDescent="0.45">
      <c r="A288" s="293"/>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row>
    <row r="289" spans="1:25" ht="15.75" customHeight="1" x14ac:dyDescent="0.45">
      <c r="A289" s="293"/>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row>
    <row r="290" spans="1:25" ht="15.75" customHeight="1" x14ac:dyDescent="0.45">
      <c r="A290" s="293"/>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row>
    <row r="291" spans="1:25" ht="15.75" customHeight="1" x14ac:dyDescent="0.45">
      <c r="A291" s="293"/>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row>
    <row r="292" spans="1:25" ht="15.75" customHeight="1" x14ac:dyDescent="0.45">
      <c r="A292" s="293"/>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row>
    <row r="293" spans="1:25" ht="15.75" customHeight="1" x14ac:dyDescent="0.45">
      <c r="A293" s="293"/>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row>
    <row r="294" spans="1:25" ht="15.75" customHeight="1" x14ac:dyDescent="0.45">
      <c r="A294" s="293"/>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row>
    <row r="295" spans="1:25" ht="15.75" customHeight="1" x14ac:dyDescent="0.45">
      <c r="A295" s="293"/>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row>
    <row r="296" spans="1:25" ht="15.75" customHeight="1" x14ac:dyDescent="0.45">
      <c r="A296" s="293"/>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row>
    <row r="297" spans="1:25" ht="15.75" customHeight="1" x14ac:dyDescent="0.45">
      <c r="A297" s="293"/>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row>
    <row r="298" spans="1:25" ht="15.75" customHeight="1" x14ac:dyDescent="0.45">
      <c r="A298" s="293"/>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row>
    <row r="299" spans="1:25" ht="15.75" customHeight="1" x14ac:dyDescent="0.45">
      <c r="A299" s="293"/>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row>
    <row r="300" spans="1:25" ht="15.75" customHeight="1" x14ac:dyDescent="0.45">
      <c r="A300" s="293"/>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row>
    <row r="301" spans="1:25" ht="15.75" customHeight="1" x14ac:dyDescent="0.45">
      <c r="A301" s="293"/>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row>
    <row r="302" spans="1:25" ht="15.75" customHeight="1" x14ac:dyDescent="0.45">
      <c r="A302" s="293"/>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row>
    <row r="303" spans="1:25" ht="15.75" customHeight="1" x14ac:dyDescent="0.45">
      <c r="A303" s="293"/>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row>
    <row r="304" spans="1:25" ht="15.75" customHeight="1" x14ac:dyDescent="0.45">
      <c r="A304" s="293"/>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row>
    <row r="305" spans="1:25" ht="15.75" customHeight="1" x14ac:dyDescent="0.45">
      <c r="A305" s="293"/>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row>
    <row r="306" spans="1:25" ht="15.75" customHeight="1" x14ac:dyDescent="0.45">
      <c r="A306" s="293"/>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row>
    <row r="307" spans="1:25" ht="15.75" customHeight="1" x14ac:dyDescent="0.45">
      <c r="A307" s="293"/>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row>
    <row r="308" spans="1:25" ht="15.75" customHeight="1" x14ac:dyDescent="0.45">
      <c r="A308" s="293"/>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row>
    <row r="309" spans="1:25" ht="15.75" customHeight="1" x14ac:dyDescent="0.45">
      <c r="A309" s="293"/>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row>
    <row r="310" spans="1:25" ht="15.75" customHeight="1" x14ac:dyDescent="0.45">
      <c r="A310" s="293"/>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row>
    <row r="311" spans="1:25" ht="15.75" customHeight="1" x14ac:dyDescent="0.45">
      <c r="A311" s="293"/>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row>
    <row r="312" spans="1:25" ht="15.75" customHeight="1" x14ac:dyDescent="0.45">
      <c r="A312" s="293"/>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row>
    <row r="313" spans="1:25" ht="15.75" customHeight="1" x14ac:dyDescent="0.45">
      <c r="A313" s="293"/>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row>
    <row r="314" spans="1:25" ht="15.75" customHeight="1" x14ac:dyDescent="0.45">
      <c r="A314" s="293"/>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row>
    <row r="315" spans="1:25" ht="15.75" customHeight="1" x14ac:dyDescent="0.45">
      <c r="A315" s="293"/>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row>
    <row r="316" spans="1:25" ht="15.75" customHeight="1" x14ac:dyDescent="0.45">
      <c r="A316" s="293"/>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row>
    <row r="317" spans="1:25" ht="15.75" customHeight="1" x14ac:dyDescent="0.45">
      <c r="A317" s="293"/>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row>
    <row r="318" spans="1:25" ht="15.75" customHeight="1" x14ac:dyDescent="0.45">
      <c r="A318" s="293"/>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row>
    <row r="319" spans="1:25" ht="15.75" customHeight="1" x14ac:dyDescent="0.45">
      <c r="A319" s="293"/>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row>
    <row r="320" spans="1:25" ht="15.75" customHeight="1" x14ac:dyDescent="0.45">
      <c r="A320" s="293"/>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row>
    <row r="321" spans="1:25" ht="15.75" customHeight="1" x14ac:dyDescent="0.45">
      <c r="A321" s="293"/>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row>
    <row r="322" spans="1:25" ht="15.75" customHeight="1" x14ac:dyDescent="0.45">
      <c r="A322" s="293"/>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row>
    <row r="323" spans="1:25" ht="15.75" customHeight="1" x14ac:dyDescent="0.45">
      <c r="A323" s="293"/>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row>
    <row r="324" spans="1:25" ht="15.75" customHeight="1" x14ac:dyDescent="0.45">
      <c r="A324" s="293"/>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row>
    <row r="325" spans="1:25" ht="15.75" customHeight="1" x14ac:dyDescent="0.45">
      <c r="A325" s="293"/>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row>
    <row r="326" spans="1:25" ht="15.75" customHeight="1" x14ac:dyDescent="0.45">
      <c r="A326" s="293"/>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row>
    <row r="327" spans="1:25" ht="15.75" customHeight="1" x14ac:dyDescent="0.45">
      <c r="A327" s="293"/>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row>
    <row r="328" spans="1:25" ht="15.75" customHeight="1" x14ac:dyDescent="0.45">
      <c r="A328" s="293"/>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row>
    <row r="329" spans="1:25" ht="15.75" customHeight="1" x14ac:dyDescent="0.45">
      <c r="A329" s="293"/>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row>
    <row r="330" spans="1:25" ht="15.75" customHeight="1" x14ac:dyDescent="0.45">
      <c r="A330" s="293"/>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row>
    <row r="331" spans="1:25" ht="15.75" customHeight="1" x14ac:dyDescent="0.45">
      <c r="A331" s="293"/>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row>
    <row r="332" spans="1:25" ht="15.75" customHeight="1" x14ac:dyDescent="0.45">
      <c r="A332" s="293"/>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row>
    <row r="333" spans="1:25" ht="15.75" customHeight="1" x14ac:dyDescent="0.45">
      <c r="A333" s="293"/>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row>
    <row r="334" spans="1:25" ht="15.75" customHeight="1" x14ac:dyDescent="0.45">
      <c r="A334" s="293"/>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row>
    <row r="335" spans="1:25" ht="15.75" customHeight="1" x14ac:dyDescent="0.45">
      <c r="A335" s="293"/>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row>
    <row r="336" spans="1:25" ht="15.75" customHeight="1" x14ac:dyDescent="0.45">
      <c r="A336" s="293"/>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row>
    <row r="337" spans="1:25" ht="15.75" customHeight="1" x14ac:dyDescent="0.45">
      <c r="A337" s="293"/>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row>
    <row r="338" spans="1:25" ht="15.75" customHeight="1" x14ac:dyDescent="0.45">
      <c r="A338" s="293"/>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row>
    <row r="339" spans="1:25" ht="15.75" customHeight="1" x14ac:dyDescent="0.45">
      <c r="A339" s="293"/>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row>
    <row r="340" spans="1:25" ht="15.75" customHeight="1" x14ac:dyDescent="0.45">
      <c r="A340" s="293"/>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row>
    <row r="341" spans="1:25" ht="15.75" customHeight="1" x14ac:dyDescent="0.45">
      <c r="A341" s="293"/>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row>
    <row r="342" spans="1:25" ht="15.75" customHeight="1" x14ac:dyDescent="0.45">
      <c r="A342" s="293"/>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row>
    <row r="343" spans="1:25" ht="15.75" customHeight="1" x14ac:dyDescent="0.45">
      <c r="A343" s="293"/>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row>
    <row r="344" spans="1:25" ht="15.75" customHeight="1" x14ac:dyDescent="0.45">
      <c r="A344" s="293"/>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row>
    <row r="345" spans="1:25" ht="15.75" customHeight="1" x14ac:dyDescent="0.45">
      <c r="A345" s="293"/>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row>
    <row r="346" spans="1:25" ht="15.75" customHeight="1" x14ac:dyDescent="0.45">
      <c r="A346" s="293"/>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row>
    <row r="347" spans="1:25" ht="15.75" customHeight="1" x14ac:dyDescent="0.45">
      <c r="A347" s="293"/>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row>
    <row r="348" spans="1:25" ht="15.75" customHeight="1" x14ac:dyDescent="0.45">
      <c r="A348" s="293"/>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row>
    <row r="349" spans="1:25" ht="15.75" customHeight="1" x14ac:dyDescent="0.45">
      <c r="A349" s="293"/>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row>
    <row r="350" spans="1:25" ht="15.75" customHeight="1" x14ac:dyDescent="0.45">
      <c r="A350" s="293"/>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row>
    <row r="351" spans="1:25" ht="15.75" customHeight="1" x14ac:dyDescent="0.45">
      <c r="A351" s="293"/>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row>
    <row r="352" spans="1:25" ht="15.75" customHeight="1" x14ac:dyDescent="0.45">
      <c r="A352" s="293"/>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row>
    <row r="353" spans="1:25" ht="15.75" customHeight="1" x14ac:dyDescent="0.45">
      <c r="A353" s="293"/>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row>
    <row r="354" spans="1:25" ht="15.75" customHeight="1" x14ac:dyDescent="0.45">
      <c r="A354" s="293"/>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row>
    <row r="355" spans="1:25" ht="15.75" customHeight="1" x14ac:dyDescent="0.45">
      <c r="A355" s="293"/>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row>
    <row r="356" spans="1:25" ht="15.75" customHeight="1" x14ac:dyDescent="0.45">
      <c r="A356" s="293"/>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row>
    <row r="357" spans="1:25" ht="15.75" customHeight="1" x14ac:dyDescent="0.45">
      <c r="A357" s="293"/>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row>
    <row r="358" spans="1:25" ht="15.75" customHeight="1" x14ac:dyDescent="0.45">
      <c r="A358" s="293"/>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row>
    <row r="359" spans="1:25" ht="15.75" customHeight="1" x14ac:dyDescent="0.45">
      <c r="A359" s="293"/>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row>
    <row r="360" spans="1:25" ht="15.75" customHeight="1" x14ac:dyDescent="0.45">
      <c r="A360" s="293"/>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row>
    <row r="361" spans="1:25" ht="15.75" customHeight="1" x14ac:dyDescent="0.45">
      <c r="A361" s="293"/>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row>
    <row r="362" spans="1:25" ht="15.75" customHeight="1" x14ac:dyDescent="0.45">
      <c r="A362" s="293"/>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row>
    <row r="363" spans="1:25" ht="15.75" customHeight="1" x14ac:dyDescent="0.45">
      <c r="A363" s="293"/>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row>
    <row r="364" spans="1:25" ht="15.75" customHeight="1" x14ac:dyDescent="0.45">
      <c r="A364" s="293"/>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row>
    <row r="365" spans="1:25" ht="15.75" customHeight="1" x14ac:dyDescent="0.45">
      <c r="A365" s="293"/>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row>
    <row r="366" spans="1:25" ht="15.75" customHeight="1" x14ac:dyDescent="0.45">
      <c r="A366" s="293"/>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row>
    <row r="367" spans="1:25" ht="15.75" customHeight="1" x14ac:dyDescent="0.45">
      <c r="A367" s="293"/>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row>
    <row r="368" spans="1:25" ht="15.75" customHeight="1" x14ac:dyDescent="0.45">
      <c r="A368" s="293"/>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row>
    <row r="369" spans="1:25" ht="15.75" customHeight="1" x14ac:dyDescent="0.45">
      <c r="A369" s="293"/>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row>
    <row r="370" spans="1:25" ht="15.75" customHeight="1" x14ac:dyDescent="0.45">
      <c r="A370" s="293"/>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row>
    <row r="371" spans="1:25" ht="15.75" customHeight="1" x14ac:dyDescent="0.45">
      <c r="A371" s="293"/>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row>
    <row r="372" spans="1:25" ht="15.75" customHeight="1" x14ac:dyDescent="0.45">
      <c r="A372" s="293"/>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row>
    <row r="373" spans="1:25" ht="15.75" customHeight="1" x14ac:dyDescent="0.45">
      <c r="A373" s="293"/>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row>
    <row r="374" spans="1:25" ht="15.75" customHeight="1" x14ac:dyDescent="0.45">
      <c r="A374" s="293"/>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row>
    <row r="375" spans="1:25" ht="15.75" customHeight="1" x14ac:dyDescent="0.45">
      <c r="A375" s="293"/>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row>
    <row r="376" spans="1:25" ht="15.75" customHeight="1" x14ac:dyDescent="0.45">
      <c r="A376" s="293"/>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row>
    <row r="377" spans="1:25" ht="15.75" customHeight="1" x14ac:dyDescent="0.45">
      <c r="A377" s="293"/>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row>
    <row r="378" spans="1:25" ht="15.75" customHeight="1" x14ac:dyDescent="0.45">
      <c r="A378" s="293"/>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row>
    <row r="379" spans="1:25" ht="15.75" customHeight="1" x14ac:dyDescent="0.45">
      <c r="A379" s="293"/>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row>
    <row r="380" spans="1:25" ht="15.75" customHeight="1" x14ac:dyDescent="0.45">
      <c r="A380" s="293"/>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row>
    <row r="381" spans="1:25" ht="15.75" customHeight="1" x14ac:dyDescent="0.45">
      <c r="A381" s="293"/>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row>
    <row r="382" spans="1:25" ht="15.75" customHeight="1" x14ac:dyDescent="0.45">
      <c r="A382" s="293"/>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row>
    <row r="383" spans="1:25" ht="15.75" customHeight="1" x14ac:dyDescent="0.45">
      <c r="A383" s="293"/>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row>
    <row r="384" spans="1:25" ht="15.75" customHeight="1" x14ac:dyDescent="0.45">
      <c r="A384" s="293"/>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row>
    <row r="385" spans="1:25" ht="15.75" customHeight="1" x14ac:dyDescent="0.45">
      <c r="A385" s="293"/>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row>
    <row r="386" spans="1:25" ht="15.75" customHeight="1" x14ac:dyDescent="0.45">
      <c r="A386" s="293"/>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row>
    <row r="387" spans="1:25" ht="15.75" customHeight="1" x14ac:dyDescent="0.45">
      <c r="A387" s="293"/>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row>
    <row r="388" spans="1:25" ht="15.75" customHeight="1" x14ac:dyDescent="0.45">
      <c r="A388" s="293"/>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row>
    <row r="389" spans="1:25" ht="15.75" customHeight="1" x14ac:dyDescent="0.45">
      <c r="A389" s="293"/>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row>
    <row r="390" spans="1:25" ht="15.75" customHeight="1" x14ac:dyDescent="0.45">
      <c r="A390" s="293"/>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row>
    <row r="391" spans="1:25" ht="15.75" customHeight="1" x14ac:dyDescent="0.45">
      <c r="A391" s="293"/>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row>
    <row r="392" spans="1:25" ht="15.75" customHeight="1" x14ac:dyDescent="0.45">
      <c r="A392" s="293"/>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row>
    <row r="393" spans="1:25" ht="15.75" customHeight="1" x14ac:dyDescent="0.45">
      <c r="A393" s="293"/>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row>
    <row r="394" spans="1:25" ht="15.75" customHeight="1" x14ac:dyDescent="0.45">
      <c r="A394" s="293"/>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row>
    <row r="395" spans="1:25" ht="15.75" customHeight="1" x14ac:dyDescent="0.45">
      <c r="A395" s="293"/>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row>
    <row r="396" spans="1:25" ht="15.75" customHeight="1" x14ac:dyDescent="0.45">
      <c r="A396" s="293"/>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row>
    <row r="397" spans="1:25" ht="15.75" customHeight="1" x14ac:dyDescent="0.45">
      <c r="A397" s="293"/>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row>
    <row r="398" spans="1:25" ht="15.75" customHeight="1" x14ac:dyDescent="0.45">
      <c r="A398" s="293"/>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row>
    <row r="399" spans="1:25" ht="15.75" customHeight="1" x14ac:dyDescent="0.45">
      <c r="A399" s="293"/>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row>
    <row r="400" spans="1:25" ht="15.75" customHeight="1" x14ac:dyDescent="0.45">
      <c r="A400" s="293"/>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row>
    <row r="401" spans="1:25" ht="15.75" customHeight="1" x14ac:dyDescent="0.45">
      <c r="A401" s="293"/>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row>
    <row r="402" spans="1:25" ht="15.75" customHeight="1" x14ac:dyDescent="0.45">
      <c r="A402" s="293"/>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row>
    <row r="403" spans="1:25" ht="15.75" customHeight="1" x14ac:dyDescent="0.45">
      <c r="A403" s="293"/>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row>
    <row r="404" spans="1:25" ht="15.75" customHeight="1" x14ac:dyDescent="0.45">
      <c r="A404" s="293"/>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row>
    <row r="405" spans="1:25" ht="15.75" customHeight="1" x14ac:dyDescent="0.45">
      <c r="A405" s="293"/>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row>
    <row r="406" spans="1:25" ht="15.75" customHeight="1" x14ac:dyDescent="0.45">
      <c r="A406" s="293"/>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row>
    <row r="407" spans="1:25" ht="15.75" customHeight="1" x14ac:dyDescent="0.45">
      <c r="A407" s="293"/>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row>
    <row r="408" spans="1:25" ht="15.75" customHeight="1" x14ac:dyDescent="0.45">
      <c r="A408" s="293"/>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row>
    <row r="409" spans="1:25" ht="15.75" customHeight="1" x14ac:dyDescent="0.45">
      <c r="A409" s="293"/>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row>
    <row r="410" spans="1:25" ht="15.75" customHeight="1" x14ac:dyDescent="0.45">
      <c r="A410" s="293"/>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row>
    <row r="411" spans="1:25" ht="15.75" customHeight="1" x14ac:dyDescent="0.45">
      <c r="A411" s="293"/>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row>
    <row r="412" spans="1:25" ht="15.75" customHeight="1" x14ac:dyDescent="0.45">
      <c r="A412" s="293"/>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row>
    <row r="413" spans="1:25" ht="15.75" customHeight="1" x14ac:dyDescent="0.45">
      <c r="A413" s="293"/>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row>
    <row r="414" spans="1:25" ht="15.75" customHeight="1" x14ac:dyDescent="0.45">
      <c r="A414" s="293"/>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row>
    <row r="415" spans="1:25" ht="15.75" customHeight="1" x14ac:dyDescent="0.45">
      <c r="A415" s="293"/>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row>
    <row r="416" spans="1:25" ht="15.75" customHeight="1" x14ac:dyDescent="0.45">
      <c r="A416" s="293"/>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row>
    <row r="417" spans="1:25" ht="15.75" customHeight="1" x14ac:dyDescent="0.45">
      <c r="A417" s="293"/>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row>
    <row r="418" spans="1:25" ht="15.75" customHeight="1" x14ac:dyDescent="0.45">
      <c r="A418" s="293"/>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row>
    <row r="419" spans="1:25" ht="15.75" customHeight="1" x14ac:dyDescent="0.45">
      <c r="A419" s="293"/>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row>
    <row r="420" spans="1:25" ht="15.75" customHeight="1" x14ac:dyDescent="0.45">
      <c r="A420" s="293"/>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row>
    <row r="421" spans="1:25" ht="15.75" customHeight="1" x14ac:dyDescent="0.45">
      <c r="A421" s="293"/>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row>
    <row r="422" spans="1:25" ht="15.75" customHeight="1" x14ac:dyDescent="0.45">
      <c r="A422" s="293"/>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row>
    <row r="423" spans="1:25" ht="15.75" customHeight="1" x14ac:dyDescent="0.45">
      <c r="A423" s="293"/>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row>
    <row r="424" spans="1:25" ht="15.75" customHeight="1" x14ac:dyDescent="0.45">
      <c r="A424" s="293"/>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row>
    <row r="425" spans="1:25" ht="15.75" customHeight="1" x14ac:dyDescent="0.45">
      <c r="A425" s="293"/>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row>
    <row r="426" spans="1:25" ht="15.75" customHeight="1" x14ac:dyDescent="0.45">
      <c r="A426" s="293"/>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row>
    <row r="427" spans="1:25" ht="15.75" customHeight="1" x14ac:dyDescent="0.45">
      <c r="A427" s="293"/>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row>
    <row r="428" spans="1:25" ht="15.75" customHeight="1" x14ac:dyDescent="0.45">
      <c r="A428" s="293"/>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row>
    <row r="429" spans="1:25" ht="15.75" customHeight="1" x14ac:dyDescent="0.45">
      <c r="A429" s="293"/>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row>
    <row r="430" spans="1:25" ht="15.75" customHeight="1" x14ac:dyDescent="0.45">
      <c r="A430" s="293"/>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row>
    <row r="431" spans="1:25" ht="15.75" customHeight="1" x14ac:dyDescent="0.45">
      <c r="A431" s="293"/>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row>
    <row r="432" spans="1:25" ht="15.75" customHeight="1" x14ac:dyDescent="0.45">
      <c r="A432" s="293"/>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row>
    <row r="433" spans="1:25" ht="15.75" customHeight="1" x14ac:dyDescent="0.45">
      <c r="A433" s="293"/>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row>
    <row r="434" spans="1:25" ht="15.75" customHeight="1" x14ac:dyDescent="0.45">
      <c r="A434" s="293"/>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row>
    <row r="435" spans="1:25" ht="15.75" customHeight="1" x14ac:dyDescent="0.45">
      <c r="A435" s="293"/>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row>
    <row r="436" spans="1:25" ht="15.75" customHeight="1" x14ac:dyDescent="0.45">
      <c r="A436" s="293"/>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row>
    <row r="437" spans="1:25" ht="15.75" customHeight="1" x14ac:dyDescent="0.45">
      <c r="A437" s="293"/>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row>
    <row r="438" spans="1:25" ht="15.75" customHeight="1" x14ac:dyDescent="0.45">
      <c r="A438" s="293"/>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row>
    <row r="439" spans="1:25" ht="15.75" customHeight="1" x14ac:dyDescent="0.45">
      <c r="A439" s="293"/>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row>
    <row r="440" spans="1:25" ht="15.75" customHeight="1" x14ac:dyDescent="0.45">
      <c r="A440" s="293"/>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row>
    <row r="441" spans="1:25" ht="15.75" customHeight="1" x14ac:dyDescent="0.45">
      <c r="A441" s="293"/>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row>
    <row r="442" spans="1:25" ht="15.75" customHeight="1" x14ac:dyDescent="0.45">
      <c r="A442" s="293"/>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row>
    <row r="443" spans="1:25" ht="15.75" customHeight="1" x14ac:dyDescent="0.45">
      <c r="A443" s="293"/>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row>
    <row r="444" spans="1:25" ht="15.75" customHeight="1" x14ac:dyDescent="0.45">
      <c r="A444" s="293"/>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row>
    <row r="445" spans="1:25" ht="15.75" customHeight="1" x14ac:dyDescent="0.45">
      <c r="A445" s="293"/>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row>
    <row r="446" spans="1:25" ht="15.75" customHeight="1" x14ac:dyDescent="0.45">
      <c r="A446" s="293"/>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row>
    <row r="447" spans="1:25" ht="15.75" customHeight="1" x14ac:dyDescent="0.45">
      <c r="A447" s="293"/>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row>
    <row r="448" spans="1:25" ht="15.75" customHeight="1" x14ac:dyDescent="0.45">
      <c r="A448" s="293"/>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row>
    <row r="449" spans="1:25" ht="15.75" customHeight="1" x14ac:dyDescent="0.45">
      <c r="A449" s="293"/>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row>
    <row r="450" spans="1:25" ht="15.75" customHeight="1" x14ac:dyDescent="0.45">
      <c r="A450" s="293"/>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row>
    <row r="451" spans="1:25" ht="15.75" customHeight="1" x14ac:dyDescent="0.45">
      <c r="A451" s="293"/>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row>
    <row r="452" spans="1:25" ht="15.75" customHeight="1" x14ac:dyDescent="0.45">
      <c r="A452" s="293"/>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row>
    <row r="453" spans="1:25" ht="15.75" customHeight="1" x14ac:dyDescent="0.45">
      <c r="A453" s="293"/>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row>
    <row r="454" spans="1:25" ht="15.75" customHeight="1" x14ac:dyDescent="0.45">
      <c r="A454" s="293"/>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row>
    <row r="455" spans="1:25" ht="15.75" customHeight="1" x14ac:dyDescent="0.45">
      <c r="A455" s="293"/>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row>
    <row r="456" spans="1:25" ht="15.75" customHeight="1" x14ac:dyDescent="0.45">
      <c r="A456" s="293"/>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row>
    <row r="457" spans="1:25" ht="15.75" customHeight="1" x14ac:dyDescent="0.45">
      <c r="A457" s="293"/>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row>
    <row r="458" spans="1:25" ht="15.75" customHeight="1" x14ac:dyDescent="0.45">
      <c r="A458" s="293"/>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row>
    <row r="459" spans="1:25" ht="15.75" customHeight="1" x14ac:dyDescent="0.45">
      <c r="A459" s="293"/>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row>
    <row r="460" spans="1:25" ht="15.75" customHeight="1" x14ac:dyDescent="0.45">
      <c r="A460" s="293"/>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row>
    <row r="461" spans="1:25" ht="15.75" customHeight="1" x14ac:dyDescent="0.45">
      <c r="A461" s="293"/>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row>
    <row r="462" spans="1:25" ht="15.75" customHeight="1" x14ac:dyDescent="0.45">
      <c r="A462" s="293"/>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row>
    <row r="463" spans="1:25" ht="15.75" customHeight="1" x14ac:dyDescent="0.45">
      <c r="A463" s="293"/>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row>
    <row r="464" spans="1:25" ht="15.75" customHeight="1" x14ac:dyDescent="0.45">
      <c r="A464" s="293"/>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row>
    <row r="465" spans="1:25" ht="15.75" customHeight="1" x14ac:dyDescent="0.45">
      <c r="A465" s="293"/>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row>
    <row r="466" spans="1:25" ht="15.75" customHeight="1" x14ac:dyDescent="0.45">
      <c r="A466" s="293"/>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row>
    <row r="467" spans="1:25" ht="15.75" customHeight="1" x14ac:dyDescent="0.45">
      <c r="A467" s="293"/>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row>
    <row r="468" spans="1:25" ht="15.75" customHeight="1" x14ac:dyDescent="0.45">
      <c r="A468" s="293"/>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row>
    <row r="469" spans="1:25" ht="15.75" customHeight="1" x14ac:dyDescent="0.45">
      <c r="A469" s="293"/>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row>
    <row r="470" spans="1:25" ht="15.75" customHeight="1" x14ac:dyDescent="0.45">
      <c r="A470" s="293"/>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row>
    <row r="471" spans="1:25" ht="15.75" customHeight="1" x14ac:dyDescent="0.45">
      <c r="A471" s="293"/>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row>
    <row r="472" spans="1:25" ht="15.75" customHeight="1" x14ac:dyDescent="0.45">
      <c r="A472" s="293"/>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row>
    <row r="473" spans="1:25" ht="15.75" customHeight="1" x14ac:dyDescent="0.45">
      <c r="A473" s="293"/>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row>
    <row r="474" spans="1:25" ht="15.75" customHeight="1" x14ac:dyDescent="0.45">
      <c r="A474" s="293"/>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row>
    <row r="475" spans="1:25" ht="15.75" customHeight="1" x14ac:dyDescent="0.45">
      <c r="A475" s="293"/>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row>
    <row r="476" spans="1:25" ht="15.75" customHeight="1" x14ac:dyDescent="0.45">
      <c r="A476" s="293"/>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row>
    <row r="477" spans="1:25" ht="15.75" customHeight="1" x14ac:dyDescent="0.45">
      <c r="A477" s="293"/>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row>
    <row r="478" spans="1:25" ht="15.75" customHeight="1" x14ac:dyDescent="0.45">
      <c r="A478" s="293"/>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row>
    <row r="479" spans="1:25" ht="15.75" customHeight="1" x14ac:dyDescent="0.45">
      <c r="A479" s="293"/>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row>
    <row r="480" spans="1:25" ht="15.75" customHeight="1" x14ac:dyDescent="0.45">
      <c r="A480" s="293"/>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row>
    <row r="481" spans="1:25" ht="15.75" customHeight="1" x14ac:dyDescent="0.45">
      <c r="A481" s="293"/>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row>
    <row r="482" spans="1:25" ht="15.75" customHeight="1" x14ac:dyDescent="0.45">
      <c r="A482" s="293"/>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row>
    <row r="483" spans="1:25" ht="15.75" customHeight="1" x14ac:dyDescent="0.45">
      <c r="A483" s="293"/>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row>
    <row r="484" spans="1:25" ht="15.75" customHeight="1" x14ac:dyDescent="0.45">
      <c r="A484" s="293"/>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row>
    <row r="485" spans="1:25" ht="15.75" customHeight="1" x14ac:dyDescent="0.45">
      <c r="A485" s="293"/>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row>
    <row r="486" spans="1:25" ht="15.75" customHeight="1" x14ac:dyDescent="0.45">
      <c r="A486" s="293"/>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row>
    <row r="487" spans="1:25" ht="15.75" customHeight="1" x14ac:dyDescent="0.45">
      <c r="A487" s="293"/>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row>
    <row r="488" spans="1:25" ht="15.75" customHeight="1" x14ac:dyDescent="0.45">
      <c r="A488" s="293"/>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row>
    <row r="489" spans="1:25" ht="15.75" customHeight="1" x14ac:dyDescent="0.45">
      <c r="A489" s="293"/>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row>
    <row r="490" spans="1:25" ht="15.75" customHeight="1" x14ac:dyDescent="0.45">
      <c r="A490" s="293"/>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row>
    <row r="491" spans="1:25" ht="15.75" customHeight="1" x14ac:dyDescent="0.45">
      <c r="A491" s="293"/>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row>
    <row r="492" spans="1:25" ht="15.75" customHeight="1" x14ac:dyDescent="0.45">
      <c r="A492" s="293"/>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row>
    <row r="493" spans="1:25" ht="15.75" customHeight="1" x14ac:dyDescent="0.45">
      <c r="A493" s="293"/>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row>
    <row r="494" spans="1:25" ht="15.75" customHeight="1" x14ac:dyDescent="0.45">
      <c r="A494" s="293"/>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row>
    <row r="495" spans="1:25" ht="15.75" customHeight="1" x14ac:dyDescent="0.45">
      <c r="A495" s="293"/>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row>
    <row r="496" spans="1:25" ht="15.75" customHeight="1" x14ac:dyDescent="0.45">
      <c r="A496" s="293"/>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row>
    <row r="497" spans="1:25" ht="15.75" customHeight="1" x14ac:dyDescent="0.45">
      <c r="A497" s="293"/>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row>
    <row r="498" spans="1:25" ht="15.75" customHeight="1" x14ac:dyDescent="0.45">
      <c r="A498" s="293"/>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row>
    <row r="499" spans="1:25" ht="15.75" customHeight="1" x14ac:dyDescent="0.45">
      <c r="A499" s="293"/>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row>
    <row r="500" spans="1:25" ht="15.75" customHeight="1" x14ac:dyDescent="0.45">
      <c r="A500" s="293"/>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row>
    <row r="501" spans="1:25" ht="15.75" customHeight="1" x14ac:dyDescent="0.45">
      <c r="A501" s="293"/>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row>
    <row r="502" spans="1:25" ht="15.75" customHeight="1" x14ac:dyDescent="0.45">
      <c r="A502" s="293"/>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row>
    <row r="503" spans="1:25" ht="15.75" customHeight="1" x14ac:dyDescent="0.45">
      <c r="A503" s="293"/>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row>
    <row r="504" spans="1:25" ht="15.75" customHeight="1" x14ac:dyDescent="0.45">
      <c r="A504" s="293"/>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row>
    <row r="505" spans="1:25" ht="15.75" customHeight="1" x14ac:dyDescent="0.45">
      <c r="A505" s="293"/>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row>
    <row r="506" spans="1:25" ht="15.75" customHeight="1" x14ac:dyDescent="0.45">
      <c r="A506" s="293"/>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row>
    <row r="507" spans="1:25" ht="15.75" customHeight="1" x14ac:dyDescent="0.45">
      <c r="A507" s="293"/>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row>
    <row r="508" spans="1:25" ht="15.75" customHeight="1" x14ac:dyDescent="0.45">
      <c r="A508" s="293"/>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row>
    <row r="509" spans="1:25" ht="15.75" customHeight="1" x14ac:dyDescent="0.45">
      <c r="A509" s="293"/>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row>
    <row r="510" spans="1:25" ht="15.75" customHeight="1" x14ac:dyDescent="0.45">
      <c r="A510" s="293"/>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row>
    <row r="511" spans="1:25" ht="15.75" customHeight="1" x14ac:dyDescent="0.45">
      <c r="A511" s="293"/>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row>
    <row r="512" spans="1:25" ht="15.75" customHeight="1" x14ac:dyDescent="0.45">
      <c r="A512" s="293"/>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row>
    <row r="513" spans="1:25" ht="15.75" customHeight="1" x14ac:dyDescent="0.45">
      <c r="A513" s="293"/>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row>
    <row r="514" spans="1:25" ht="15.75" customHeight="1" x14ac:dyDescent="0.45">
      <c r="A514" s="293"/>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row>
    <row r="515" spans="1:25" ht="15.75" customHeight="1" x14ac:dyDescent="0.45">
      <c r="A515" s="293"/>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row>
    <row r="516" spans="1:25" ht="15.75" customHeight="1" x14ac:dyDescent="0.45">
      <c r="A516" s="293"/>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row>
    <row r="517" spans="1:25" ht="15.75" customHeight="1" x14ac:dyDescent="0.45">
      <c r="A517" s="293"/>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row>
    <row r="518" spans="1:25" ht="15.75" customHeight="1" x14ac:dyDescent="0.45">
      <c r="A518" s="293"/>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row>
    <row r="519" spans="1:25" ht="15.75" customHeight="1" x14ac:dyDescent="0.45">
      <c r="A519" s="293"/>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row>
    <row r="520" spans="1:25" ht="15.75" customHeight="1" x14ac:dyDescent="0.45">
      <c r="A520" s="293"/>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row>
    <row r="521" spans="1:25" ht="15.75" customHeight="1" x14ac:dyDescent="0.45">
      <c r="A521" s="293"/>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row>
    <row r="522" spans="1:25" ht="15.75" customHeight="1" x14ac:dyDescent="0.45">
      <c r="A522" s="293"/>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row>
    <row r="523" spans="1:25" ht="15.75" customHeight="1" x14ac:dyDescent="0.45">
      <c r="A523" s="293"/>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row>
    <row r="524" spans="1:25" ht="15.75" customHeight="1" x14ac:dyDescent="0.45">
      <c r="A524" s="293"/>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row>
    <row r="525" spans="1:25" ht="15.75" customHeight="1" x14ac:dyDescent="0.45">
      <c r="A525" s="293"/>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row>
    <row r="526" spans="1:25" ht="15.75" customHeight="1" x14ac:dyDescent="0.45">
      <c r="A526" s="293"/>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row>
    <row r="527" spans="1:25" ht="15.75" customHeight="1" x14ac:dyDescent="0.45">
      <c r="A527" s="293"/>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row>
    <row r="528" spans="1:25" ht="15.75" customHeight="1" x14ac:dyDescent="0.45">
      <c r="A528" s="293"/>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row>
    <row r="529" spans="1:25" ht="15.75" customHeight="1" x14ac:dyDescent="0.45">
      <c r="A529" s="293"/>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row>
    <row r="530" spans="1:25" ht="15.75" customHeight="1" x14ac:dyDescent="0.45">
      <c r="A530" s="293"/>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row>
    <row r="531" spans="1:25" ht="15.75" customHeight="1" x14ac:dyDescent="0.45">
      <c r="A531" s="293"/>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row>
    <row r="532" spans="1:25" ht="15.75" customHeight="1" x14ac:dyDescent="0.45">
      <c r="A532" s="293"/>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row>
    <row r="533" spans="1:25" ht="15.75" customHeight="1" x14ac:dyDescent="0.45">
      <c r="A533" s="293"/>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row>
    <row r="534" spans="1:25" ht="15.75" customHeight="1" x14ac:dyDescent="0.45">
      <c r="A534" s="293"/>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row>
    <row r="535" spans="1:25" ht="15.75" customHeight="1" x14ac:dyDescent="0.45">
      <c r="A535" s="293"/>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row>
    <row r="536" spans="1:25" ht="15.75" customHeight="1" x14ac:dyDescent="0.45">
      <c r="A536" s="293"/>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row>
    <row r="537" spans="1:25" ht="15.75" customHeight="1" x14ac:dyDescent="0.45">
      <c r="A537" s="293"/>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row>
    <row r="538" spans="1:25" ht="15.75" customHeight="1" x14ac:dyDescent="0.45">
      <c r="A538" s="293"/>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row>
    <row r="539" spans="1:25" ht="15.75" customHeight="1" x14ac:dyDescent="0.45">
      <c r="A539" s="293"/>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row>
    <row r="540" spans="1:25" ht="15.75" customHeight="1" x14ac:dyDescent="0.45">
      <c r="A540" s="293"/>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row>
    <row r="541" spans="1:25" ht="15.75" customHeight="1" x14ac:dyDescent="0.45">
      <c r="A541" s="293"/>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row>
    <row r="542" spans="1:25" ht="15.75" customHeight="1" x14ac:dyDescent="0.45">
      <c r="A542" s="293"/>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row>
    <row r="543" spans="1:25" ht="15.75" customHeight="1" x14ac:dyDescent="0.45">
      <c r="A543" s="293"/>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row>
    <row r="544" spans="1:25" ht="15.75" customHeight="1" x14ac:dyDescent="0.45">
      <c r="A544" s="293"/>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row>
    <row r="545" spans="1:25" ht="15.75" customHeight="1" x14ac:dyDescent="0.45">
      <c r="A545" s="293"/>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row>
    <row r="546" spans="1:25" ht="15.75" customHeight="1" x14ac:dyDescent="0.45">
      <c r="A546" s="293"/>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row>
    <row r="547" spans="1:25" ht="15.75" customHeight="1" x14ac:dyDescent="0.45">
      <c r="A547" s="293"/>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row>
    <row r="548" spans="1:25" ht="15.75" customHeight="1" x14ac:dyDescent="0.45">
      <c r="A548" s="293"/>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row>
    <row r="549" spans="1:25" ht="15.75" customHeight="1" x14ac:dyDescent="0.45">
      <c r="A549" s="293"/>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row>
    <row r="550" spans="1:25" ht="15.75" customHeight="1" x14ac:dyDescent="0.45">
      <c r="A550" s="293"/>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row>
    <row r="551" spans="1:25" ht="15.75" customHeight="1" x14ac:dyDescent="0.45">
      <c r="A551" s="293"/>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row>
    <row r="552" spans="1:25" ht="15.75" customHeight="1" x14ac:dyDescent="0.45">
      <c r="A552" s="293"/>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row>
    <row r="553" spans="1:25" ht="15.75" customHeight="1" x14ac:dyDescent="0.45">
      <c r="A553" s="293"/>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row>
    <row r="554" spans="1:25" ht="15.75" customHeight="1" x14ac:dyDescent="0.45">
      <c r="A554" s="293"/>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row>
    <row r="555" spans="1:25" ht="15.75" customHeight="1" x14ac:dyDescent="0.45">
      <c r="A555" s="293"/>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row>
    <row r="556" spans="1:25" ht="15.75" customHeight="1" x14ac:dyDescent="0.45">
      <c r="A556" s="293"/>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row>
    <row r="557" spans="1:25" ht="15.75" customHeight="1" x14ac:dyDescent="0.45">
      <c r="A557" s="293"/>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row>
    <row r="558" spans="1:25" ht="15.75" customHeight="1" x14ac:dyDescent="0.45">
      <c r="A558" s="293"/>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row>
    <row r="559" spans="1:25" ht="15.75" customHeight="1" x14ac:dyDescent="0.45">
      <c r="A559" s="293"/>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row>
    <row r="560" spans="1:25" ht="15.75" customHeight="1" x14ac:dyDescent="0.45">
      <c r="A560" s="293"/>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row>
    <row r="561" spans="1:25" ht="15.75" customHeight="1" x14ac:dyDescent="0.45">
      <c r="A561" s="293"/>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row>
    <row r="562" spans="1:25" ht="15.75" customHeight="1" x14ac:dyDescent="0.45">
      <c r="A562" s="293"/>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row>
    <row r="563" spans="1:25" ht="15.75" customHeight="1" x14ac:dyDescent="0.45">
      <c r="A563" s="293"/>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row>
    <row r="564" spans="1:25" ht="15.75" customHeight="1" x14ac:dyDescent="0.45">
      <c r="A564" s="293"/>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row>
    <row r="565" spans="1:25" ht="15.75" customHeight="1" x14ac:dyDescent="0.45">
      <c r="A565" s="293"/>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row>
    <row r="566" spans="1:25" ht="15.75" customHeight="1" x14ac:dyDescent="0.45">
      <c r="A566" s="293"/>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row>
    <row r="567" spans="1:25" ht="15.75" customHeight="1" x14ac:dyDescent="0.45">
      <c r="A567" s="293"/>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row>
    <row r="568" spans="1:25" ht="15.75" customHeight="1" x14ac:dyDescent="0.45">
      <c r="A568" s="293"/>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row>
    <row r="569" spans="1:25" ht="15.75" customHeight="1" x14ac:dyDescent="0.45">
      <c r="A569" s="293"/>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row>
    <row r="570" spans="1:25" ht="15.75" customHeight="1" x14ac:dyDescent="0.45">
      <c r="A570" s="293"/>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row>
    <row r="571" spans="1:25" ht="15.75" customHeight="1" x14ac:dyDescent="0.45">
      <c r="A571" s="293"/>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row>
    <row r="572" spans="1:25" ht="15.75" customHeight="1" x14ac:dyDescent="0.45">
      <c r="A572" s="293"/>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row>
    <row r="573" spans="1:25" ht="15.75" customHeight="1" x14ac:dyDescent="0.45">
      <c r="A573" s="293"/>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row>
    <row r="574" spans="1:25" ht="15.75" customHeight="1" x14ac:dyDescent="0.45">
      <c r="A574" s="293"/>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row>
    <row r="575" spans="1:25" ht="15.75" customHeight="1" x14ac:dyDescent="0.45">
      <c r="A575" s="293"/>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row>
    <row r="576" spans="1:25" ht="15.75" customHeight="1" x14ac:dyDescent="0.45">
      <c r="A576" s="293"/>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row>
    <row r="577" spans="1:25" ht="15.75" customHeight="1" x14ac:dyDescent="0.45">
      <c r="A577" s="293"/>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row>
    <row r="578" spans="1:25" ht="15.75" customHeight="1" x14ac:dyDescent="0.45">
      <c r="A578" s="293"/>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row>
    <row r="579" spans="1:25" ht="15.75" customHeight="1" x14ac:dyDescent="0.45">
      <c r="A579" s="293"/>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row>
    <row r="580" spans="1:25" ht="15.75" customHeight="1" x14ac:dyDescent="0.45">
      <c r="A580" s="293"/>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row>
    <row r="581" spans="1:25" ht="15.75" customHeight="1" x14ac:dyDescent="0.45">
      <c r="A581" s="293"/>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row>
    <row r="582" spans="1:25" ht="15.75" customHeight="1" x14ac:dyDescent="0.45">
      <c r="A582" s="293"/>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row>
    <row r="583" spans="1:25" ht="15.75" customHeight="1" x14ac:dyDescent="0.45">
      <c r="A583" s="293"/>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row>
    <row r="584" spans="1:25" ht="15.75" customHeight="1" x14ac:dyDescent="0.45">
      <c r="A584" s="293"/>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row>
    <row r="585" spans="1:25" ht="15.75" customHeight="1" x14ac:dyDescent="0.45">
      <c r="A585" s="293"/>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row>
    <row r="586" spans="1:25" ht="15.75" customHeight="1" x14ac:dyDescent="0.45">
      <c r="A586" s="293"/>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row>
    <row r="587" spans="1:25" ht="15.75" customHeight="1" x14ac:dyDescent="0.45">
      <c r="A587" s="293"/>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row>
    <row r="588" spans="1:25" ht="15.75" customHeight="1" x14ac:dyDescent="0.45">
      <c r="A588" s="293"/>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row>
    <row r="589" spans="1:25" ht="15.75" customHeight="1" x14ac:dyDescent="0.45">
      <c r="A589" s="293"/>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row>
    <row r="590" spans="1:25" ht="15.75" customHeight="1" x14ac:dyDescent="0.45">
      <c r="A590" s="293"/>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row>
    <row r="591" spans="1:25" ht="15.75" customHeight="1" x14ac:dyDescent="0.45">
      <c r="A591" s="293"/>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row>
    <row r="592" spans="1:25" ht="15.75" customHeight="1" x14ac:dyDescent="0.45">
      <c r="A592" s="293"/>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row>
    <row r="593" spans="1:25" ht="15.75" customHeight="1" x14ac:dyDescent="0.45">
      <c r="A593" s="293"/>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row>
    <row r="594" spans="1:25" ht="15.75" customHeight="1" x14ac:dyDescent="0.45">
      <c r="A594" s="293"/>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row>
    <row r="595" spans="1:25" ht="15.75" customHeight="1" x14ac:dyDescent="0.45">
      <c r="A595" s="293"/>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row>
    <row r="596" spans="1:25" ht="15.75" customHeight="1" x14ac:dyDescent="0.45">
      <c r="A596" s="293"/>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row>
    <row r="597" spans="1:25" ht="15.75" customHeight="1" x14ac:dyDescent="0.45">
      <c r="A597" s="293"/>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row>
    <row r="598" spans="1:25" ht="15.75" customHeight="1" x14ac:dyDescent="0.45">
      <c r="A598" s="293"/>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row>
    <row r="599" spans="1:25" ht="15.75" customHeight="1" x14ac:dyDescent="0.45">
      <c r="A599" s="293"/>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row>
    <row r="600" spans="1:25" ht="15.75" customHeight="1" x14ac:dyDescent="0.45">
      <c r="A600" s="293"/>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row>
    <row r="601" spans="1:25" ht="15.75" customHeight="1" x14ac:dyDescent="0.45">
      <c r="A601" s="293"/>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row>
    <row r="602" spans="1:25" ht="15.75" customHeight="1" x14ac:dyDescent="0.45">
      <c r="A602" s="293"/>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row>
    <row r="603" spans="1:25" ht="15.75" customHeight="1" x14ac:dyDescent="0.45">
      <c r="A603" s="293"/>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row>
    <row r="604" spans="1:25" ht="15.75" customHeight="1" x14ac:dyDescent="0.45">
      <c r="A604" s="293"/>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row>
    <row r="605" spans="1:25" ht="15.75" customHeight="1" x14ac:dyDescent="0.45">
      <c r="A605" s="293"/>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row>
    <row r="606" spans="1:25" ht="15.75" customHeight="1" x14ac:dyDescent="0.45">
      <c r="A606" s="293"/>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row>
    <row r="607" spans="1:25" ht="15.75" customHeight="1" x14ac:dyDescent="0.45">
      <c r="A607" s="293"/>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row>
    <row r="608" spans="1:25" ht="15.75" customHeight="1" x14ac:dyDescent="0.45">
      <c r="A608" s="293"/>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row>
    <row r="609" spans="1:25" ht="15.75" customHeight="1" x14ac:dyDescent="0.45">
      <c r="A609" s="293"/>
      <c r="B609" s="293"/>
      <c r="C609" s="293"/>
      <c r="D609" s="293"/>
      <c r="E609" s="293"/>
      <c r="F609" s="293"/>
      <c r="G609" s="293"/>
      <c r="H609" s="293"/>
      <c r="I609" s="293"/>
      <c r="J609" s="293"/>
      <c r="K609" s="293"/>
      <c r="L609" s="293"/>
      <c r="M609" s="293"/>
      <c r="N609" s="293"/>
      <c r="O609" s="293"/>
      <c r="P609" s="293"/>
      <c r="Q609" s="293"/>
      <c r="R609" s="293"/>
      <c r="S609" s="293"/>
      <c r="T609" s="293"/>
      <c r="U609" s="293"/>
      <c r="V609" s="293"/>
      <c r="W609" s="293"/>
      <c r="X609" s="293"/>
      <c r="Y609" s="293"/>
    </row>
    <row r="610" spans="1:25" ht="15.75" customHeight="1" x14ac:dyDescent="0.45">
      <c r="A610" s="293"/>
      <c r="B610" s="293"/>
      <c r="C610" s="293"/>
      <c r="D610" s="293"/>
      <c r="E610" s="293"/>
      <c r="F610" s="293"/>
      <c r="G610" s="293"/>
      <c r="H610" s="293"/>
      <c r="I610" s="293"/>
      <c r="J610" s="293"/>
      <c r="K610" s="293"/>
      <c r="L610" s="293"/>
      <c r="M610" s="293"/>
      <c r="N610" s="293"/>
      <c r="O610" s="293"/>
      <c r="P610" s="293"/>
      <c r="Q610" s="293"/>
      <c r="R610" s="293"/>
      <c r="S610" s="293"/>
      <c r="T610" s="293"/>
      <c r="U610" s="293"/>
      <c r="V610" s="293"/>
      <c r="W610" s="293"/>
      <c r="X610" s="293"/>
      <c r="Y610" s="293"/>
    </row>
    <row r="611" spans="1:25" ht="15.75" customHeight="1" x14ac:dyDescent="0.45">
      <c r="A611" s="293"/>
      <c r="B611" s="293"/>
      <c r="C611" s="293"/>
      <c r="D611" s="293"/>
      <c r="E611" s="293"/>
      <c r="F611" s="293"/>
      <c r="G611" s="293"/>
      <c r="H611" s="293"/>
      <c r="I611" s="293"/>
      <c r="J611" s="293"/>
      <c r="K611" s="293"/>
      <c r="L611" s="293"/>
      <c r="M611" s="293"/>
      <c r="N611" s="293"/>
      <c r="O611" s="293"/>
      <c r="P611" s="293"/>
      <c r="Q611" s="293"/>
      <c r="R611" s="293"/>
      <c r="S611" s="293"/>
      <c r="T611" s="293"/>
      <c r="U611" s="293"/>
      <c r="V611" s="293"/>
      <c r="W611" s="293"/>
      <c r="X611" s="293"/>
      <c r="Y611" s="293"/>
    </row>
    <row r="612" spans="1:25" ht="15.75" customHeight="1" x14ac:dyDescent="0.45">
      <c r="A612" s="293"/>
      <c r="B612" s="293"/>
      <c r="C612" s="293"/>
      <c r="D612" s="293"/>
      <c r="E612" s="293"/>
      <c r="F612" s="293"/>
      <c r="G612" s="293"/>
      <c r="H612" s="293"/>
      <c r="I612" s="293"/>
      <c r="J612" s="293"/>
      <c r="K612" s="293"/>
      <c r="L612" s="293"/>
      <c r="M612" s="293"/>
      <c r="N612" s="293"/>
      <c r="O612" s="293"/>
      <c r="P612" s="293"/>
      <c r="Q612" s="293"/>
      <c r="R612" s="293"/>
      <c r="S612" s="293"/>
      <c r="T612" s="293"/>
      <c r="U612" s="293"/>
      <c r="V612" s="293"/>
      <c r="W612" s="293"/>
      <c r="X612" s="293"/>
      <c r="Y612" s="293"/>
    </row>
    <row r="613" spans="1:25" ht="15.75" customHeight="1" x14ac:dyDescent="0.45">
      <c r="A613" s="293"/>
      <c r="B613" s="293"/>
      <c r="C613" s="293"/>
      <c r="D613" s="293"/>
      <c r="E613" s="293"/>
      <c r="F613" s="293"/>
      <c r="G613" s="293"/>
      <c r="H613" s="293"/>
      <c r="I613" s="293"/>
      <c r="J613" s="293"/>
      <c r="K613" s="293"/>
      <c r="L613" s="293"/>
      <c r="M613" s="293"/>
      <c r="N613" s="293"/>
      <c r="O613" s="293"/>
      <c r="P613" s="293"/>
      <c r="Q613" s="293"/>
      <c r="R613" s="293"/>
      <c r="S613" s="293"/>
      <c r="T613" s="293"/>
      <c r="U613" s="293"/>
      <c r="V613" s="293"/>
      <c r="W613" s="293"/>
      <c r="X613" s="293"/>
      <c r="Y613" s="293"/>
    </row>
    <row r="614" spans="1:25" ht="15.75" customHeight="1" x14ac:dyDescent="0.45">
      <c r="A614" s="293"/>
      <c r="B614" s="293"/>
      <c r="C614" s="293"/>
      <c r="D614" s="293"/>
      <c r="E614" s="293"/>
      <c r="F614" s="293"/>
      <c r="G614" s="293"/>
      <c r="H614" s="293"/>
      <c r="I614" s="293"/>
      <c r="J614" s="293"/>
      <c r="K614" s="293"/>
      <c r="L614" s="293"/>
      <c r="M614" s="293"/>
      <c r="N614" s="293"/>
      <c r="O614" s="293"/>
      <c r="P614" s="293"/>
      <c r="Q614" s="293"/>
      <c r="R614" s="293"/>
      <c r="S614" s="293"/>
      <c r="T614" s="293"/>
      <c r="U614" s="293"/>
      <c r="V614" s="293"/>
      <c r="W614" s="293"/>
      <c r="X614" s="293"/>
      <c r="Y614" s="293"/>
    </row>
    <row r="615" spans="1:25" ht="15.75" customHeight="1" x14ac:dyDescent="0.45">
      <c r="A615" s="293"/>
      <c r="B615" s="293"/>
      <c r="C615" s="293"/>
      <c r="D615" s="293"/>
      <c r="E615" s="293"/>
      <c r="F615" s="293"/>
      <c r="G615" s="293"/>
      <c r="H615" s="293"/>
      <c r="I615" s="293"/>
      <c r="J615" s="293"/>
      <c r="K615" s="293"/>
      <c r="L615" s="293"/>
      <c r="M615" s="293"/>
      <c r="N615" s="293"/>
      <c r="O615" s="293"/>
      <c r="P615" s="293"/>
      <c r="Q615" s="293"/>
      <c r="R615" s="293"/>
      <c r="S615" s="293"/>
      <c r="T615" s="293"/>
      <c r="U615" s="293"/>
      <c r="V615" s="293"/>
      <c r="W615" s="293"/>
      <c r="X615" s="293"/>
      <c r="Y615" s="293"/>
    </row>
    <row r="616" spans="1:25" ht="15.75" customHeight="1" x14ac:dyDescent="0.45">
      <c r="A616" s="293"/>
      <c r="B616" s="293"/>
      <c r="C616" s="293"/>
      <c r="D616" s="293"/>
      <c r="E616" s="293"/>
      <c r="F616" s="293"/>
      <c r="G616" s="293"/>
      <c r="H616" s="293"/>
      <c r="I616" s="293"/>
      <c r="J616" s="293"/>
      <c r="K616" s="293"/>
      <c r="L616" s="293"/>
      <c r="M616" s="293"/>
      <c r="N616" s="293"/>
      <c r="O616" s="293"/>
      <c r="P616" s="293"/>
      <c r="Q616" s="293"/>
      <c r="R616" s="293"/>
      <c r="S616" s="293"/>
      <c r="T616" s="293"/>
      <c r="U616" s="293"/>
      <c r="V616" s="293"/>
      <c r="W616" s="293"/>
      <c r="X616" s="293"/>
      <c r="Y616" s="293"/>
    </row>
    <row r="617" spans="1:25" ht="15.75" customHeight="1" x14ac:dyDescent="0.45">
      <c r="A617" s="293"/>
      <c r="B617" s="293"/>
      <c r="C617" s="293"/>
      <c r="D617" s="293"/>
      <c r="E617" s="293"/>
      <c r="F617" s="293"/>
      <c r="G617" s="293"/>
      <c r="H617" s="293"/>
      <c r="I617" s="293"/>
      <c r="J617" s="293"/>
      <c r="K617" s="293"/>
      <c r="L617" s="293"/>
      <c r="M617" s="293"/>
      <c r="N617" s="293"/>
      <c r="O617" s="293"/>
      <c r="P617" s="293"/>
      <c r="Q617" s="293"/>
      <c r="R617" s="293"/>
      <c r="S617" s="293"/>
      <c r="T617" s="293"/>
      <c r="U617" s="293"/>
      <c r="V617" s="293"/>
      <c r="W617" s="293"/>
      <c r="X617" s="293"/>
      <c r="Y617" s="293"/>
    </row>
    <row r="618" spans="1:25" ht="15.75" customHeight="1" x14ac:dyDescent="0.45">
      <c r="A618" s="293"/>
      <c r="B618" s="293"/>
      <c r="C618" s="293"/>
      <c r="D618" s="293"/>
      <c r="E618" s="293"/>
      <c r="F618" s="293"/>
      <c r="G618" s="293"/>
      <c r="H618" s="293"/>
      <c r="I618" s="293"/>
      <c r="J618" s="293"/>
      <c r="K618" s="293"/>
      <c r="L618" s="293"/>
      <c r="M618" s="293"/>
      <c r="N618" s="293"/>
      <c r="O618" s="293"/>
      <c r="P618" s="293"/>
      <c r="Q618" s="293"/>
      <c r="R618" s="293"/>
      <c r="S618" s="293"/>
      <c r="T618" s="293"/>
      <c r="U618" s="293"/>
      <c r="V618" s="293"/>
      <c r="W618" s="293"/>
      <c r="X618" s="293"/>
      <c r="Y618" s="293"/>
    </row>
    <row r="619" spans="1:25" ht="15.75" customHeight="1" x14ac:dyDescent="0.45">
      <c r="A619" s="293"/>
      <c r="B619" s="293"/>
      <c r="C619" s="293"/>
      <c r="D619" s="293"/>
      <c r="E619" s="293"/>
      <c r="F619" s="293"/>
      <c r="G619" s="293"/>
      <c r="H619" s="293"/>
      <c r="I619" s="293"/>
      <c r="J619" s="293"/>
      <c r="K619" s="293"/>
      <c r="L619" s="293"/>
      <c r="M619" s="293"/>
      <c r="N619" s="293"/>
      <c r="O619" s="293"/>
      <c r="P619" s="293"/>
      <c r="Q619" s="293"/>
      <c r="R619" s="293"/>
      <c r="S619" s="293"/>
      <c r="T619" s="293"/>
      <c r="U619" s="293"/>
      <c r="V619" s="293"/>
      <c r="W619" s="293"/>
      <c r="X619" s="293"/>
      <c r="Y619" s="293"/>
    </row>
    <row r="620" spans="1:25" ht="15.75" customHeight="1" x14ac:dyDescent="0.45">
      <c r="A620" s="293"/>
      <c r="B620" s="293"/>
      <c r="C620" s="293"/>
      <c r="D620" s="293"/>
      <c r="E620" s="293"/>
      <c r="F620" s="293"/>
      <c r="G620" s="293"/>
      <c r="H620" s="293"/>
      <c r="I620" s="293"/>
      <c r="J620" s="293"/>
      <c r="K620" s="293"/>
      <c r="L620" s="293"/>
      <c r="M620" s="293"/>
      <c r="N620" s="293"/>
      <c r="O620" s="293"/>
      <c r="P620" s="293"/>
      <c r="Q620" s="293"/>
      <c r="R620" s="293"/>
      <c r="S620" s="293"/>
      <c r="T620" s="293"/>
      <c r="U620" s="293"/>
      <c r="V620" s="293"/>
      <c r="W620" s="293"/>
      <c r="X620" s="293"/>
      <c r="Y620" s="293"/>
    </row>
    <row r="621" spans="1:25" ht="15.75" customHeight="1" x14ac:dyDescent="0.45">
      <c r="A621" s="293"/>
      <c r="B621" s="293"/>
      <c r="C621" s="293"/>
      <c r="D621" s="293"/>
      <c r="E621" s="293"/>
      <c r="F621" s="293"/>
      <c r="G621" s="293"/>
      <c r="H621" s="293"/>
      <c r="I621" s="293"/>
      <c r="J621" s="293"/>
      <c r="K621" s="293"/>
      <c r="L621" s="293"/>
      <c r="M621" s="293"/>
      <c r="N621" s="293"/>
      <c r="O621" s="293"/>
      <c r="P621" s="293"/>
      <c r="Q621" s="293"/>
      <c r="R621" s="293"/>
      <c r="S621" s="293"/>
      <c r="T621" s="293"/>
      <c r="U621" s="293"/>
      <c r="V621" s="293"/>
      <c r="W621" s="293"/>
      <c r="X621" s="293"/>
      <c r="Y621" s="293"/>
    </row>
    <row r="622" spans="1:25" ht="15.75" customHeight="1" x14ac:dyDescent="0.45">
      <c r="A622" s="293"/>
      <c r="B622" s="293"/>
      <c r="C622" s="293"/>
      <c r="D622" s="293"/>
      <c r="E622" s="293"/>
      <c r="F622" s="293"/>
      <c r="G622" s="293"/>
      <c r="H622" s="293"/>
      <c r="I622" s="293"/>
      <c r="J622" s="293"/>
      <c r="K622" s="293"/>
      <c r="L622" s="293"/>
      <c r="M622" s="293"/>
      <c r="N622" s="293"/>
      <c r="O622" s="293"/>
      <c r="P622" s="293"/>
      <c r="Q622" s="293"/>
      <c r="R622" s="293"/>
      <c r="S622" s="293"/>
      <c r="T622" s="293"/>
      <c r="U622" s="293"/>
      <c r="V622" s="293"/>
      <c r="W622" s="293"/>
      <c r="X622" s="293"/>
      <c r="Y622" s="293"/>
    </row>
    <row r="623" spans="1:25" ht="15.75" customHeight="1" x14ac:dyDescent="0.45">
      <c r="A623" s="293"/>
      <c r="B623" s="293"/>
      <c r="C623" s="293"/>
      <c r="D623" s="293"/>
      <c r="E623" s="293"/>
      <c r="F623" s="293"/>
      <c r="G623" s="293"/>
      <c r="H623" s="293"/>
      <c r="I623" s="293"/>
      <c r="J623" s="293"/>
      <c r="K623" s="293"/>
      <c r="L623" s="293"/>
      <c r="M623" s="293"/>
      <c r="N623" s="293"/>
      <c r="O623" s="293"/>
      <c r="P623" s="293"/>
      <c r="Q623" s="293"/>
      <c r="R623" s="293"/>
      <c r="S623" s="293"/>
      <c r="T623" s="293"/>
      <c r="U623" s="293"/>
      <c r="V623" s="293"/>
      <c r="W623" s="293"/>
      <c r="X623" s="293"/>
      <c r="Y623" s="293"/>
    </row>
    <row r="624" spans="1:25" ht="15.75" customHeight="1" x14ac:dyDescent="0.45">
      <c r="A624" s="293"/>
      <c r="B624" s="293"/>
      <c r="C624" s="293"/>
      <c r="D624" s="293"/>
      <c r="E624" s="293"/>
      <c r="F624" s="293"/>
      <c r="G624" s="293"/>
      <c r="H624" s="293"/>
      <c r="I624" s="293"/>
      <c r="J624" s="293"/>
      <c r="K624" s="293"/>
      <c r="L624" s="293"/>
      <c r="M624" s="293"/>
      <c r="N624" s="293"/>
      <c r="O624" s="293"/>
      <c r="P624" s="293"/>
      <c r="Q624" s="293"/>
      <c r="R624" s="293"/>
      <c r="S624" s="293"/>
      <c r="T624" s="293"/>
      <c r="U624" s="293"/>
      <c r="V624" s="293"/>
      <c r="W624" s="293"/>
      <c r="X624" s="293"/>
      <c r="Y624" s="293"/>
    </row>
    <row r="625" spans="1:25" ht="15.75" customHeight="1" x14ac:dyDescent="0.45">
      <c r="A625" s="293"/>
      <c r="B625" s="293"/>
      <c r="C625" s="293"/>
      <c r="D625" s="293"/>
      <c r="E625" s="293"/>
      <c r="F625" s="293"/>
      <c r="G625" s="293"/>
      <c r="H625" s="293"/>
      <c r="I625" s="293"/>
      <c r="J625" s="293"/>
      <c r="K625" s="293"/>
      <c r="L625" s="293"/>
      <c r="M625" s="293"/>
      <c r="N625" s="293"/>
      <c r="O625" s="293"/>
      <c r="P625" s="293"/>
      <c r="Q625" s="293"/>
      <c r="R625" s="293"/>
      <c r="S625" s="293"/>
      <c r="T625" s="293"/>
      <c r="U625" s="293"/>
      <c r="V625" s="293"/>
      <c r="W625" s="293"/>
      <c r="X625" s="293"/>
      <c r="Y625" s="293"/>
    </row>
    <row r="626" spans="1:25" ht="15.75" customHeight="1" x14ac:dyDescent="0.45">
      <c r="A626" s="293"/>
      <c r="B626" s="293"/>
      <c r="C626" s="293"/>
      <c r="D626" s="293"/>
      <c r="E626" s="293"/>
      <c r="F626" s="293"/>
      <c r="G626" s="293"/>
      <c r="H626" s="293"/>
      <c r="I626" s="293"/>
      <c r="J626" s="293"/>
      <c r="K626" s="293"/>
      <c r="L626" s="293"/>
      <c r="M626" s="293"/>
      <c r="N626" s="293"/>
      <c r="O626" s="293"/>
      <c r="P626" s="293"/>
      <c r="Q626" s="293"/>
      <c r="R626" s="293"/>
      <c r="S626" s="293"/>
      <c r="T626" s="293"/>
      <c r="U626" s="293"/>
      <c r="V626" s="293"/>
      <c r="W626" s="293"/>
      <c r="X626" s="293"/>
      <c r="Y626" s="293"/>
    </row>
    <row r="627" spans="1:25" ht="15.75" customHeight="1" x14ac:dyDescent="0.45">
      <c r="A627" s="293"/>
      <c r="B627" s="293"/>
      <c r="C627" s="293"/>
      <c r="D627" s="293"/>
      <c r="E627" s="293"/>
      <c r="F627" s="293"/>
      <c r="G627" s="293"/>
      <c r="H627" s="293"/>
      <c r="I627" s="293"/>
      <c r="J627" s="293"/>
      <c r="K627" s="293"/>
      <c r="L627" s="293"/>
      <c r="M627" s="293"/>
      <c r="N627" s="293"/>
      <c r="O627" s="293"/>
      <c r="P627" s="293"/>
      <c r="Q627" s="293"/>
      <c r="R627" s="293"/>
      <c r="S627" s="293"/>
      <c r="T627" s="293"/>
      <c r="U627" s="293"/>
      <c r="V627" s="293"/>
      <c r="W627" s="293"/>
      <c r="X627" s="293"/>
      <c r="Y627" s="293"/>
    </row>
    <row r="628" spans="1:25" ht="15.75" customHeight="1" x14ac:dyDescent="0.45">
      <c r="A628" s="293"/>
      <c r="B628" s="293"/>
      <c r="C628" s="293"/>
      <c r="D628" s="293"/>
      <c r="E628" s="293"/>
      <c r="F628" s="293"/>
      <c r="G628" s="293"/>
      <c r="H628" s="293"/>
      <c r="I628" s="293"/>
      <c r="J628" s="293"/>
      <c r="K628" s="293"/>
      <c r="L628" s="293"/>
      <c r="M628" s="293"/>
      <c r="N628" s="293"/>
      <c r="O628" s="293"/>
      <c r="P628" s="293"/>
      <c r="Q628" s="293"/>
      <c r="R628" s="293"/>
      <c r="S628" s="293"/>
      <c r="T628" s="293"/>
      <c r="U628" s="293"/>
      <c r="V628" s="293"/>
      <c r="W628" s="293"/>
      <c r="X628" s="293"/>
      <c r="Y628" s="293"/>
    </row>
    <row r="629" spans="1:25" ht="15.75" customHeight="1" x14ac:dyDescent="0.45">
      <c r="A629" s="293"/>
      <c r="B629" s="293"/>
      <c r="C629" s="293"/>
      <c r="D629" s="293"/>
      <c r="E629" s="293"/>
      <c r="F629" s="293"/>
      <c r="G629" s="293"/>
      <c r="H629" s="293"/>
      <c r="I629" s="293"/>
      <c r="J629" s="293"/>
      <c r="K629" s="293"/>
      <c r="L629" s="293"/>
      <c r="M629" s="293"/>
      <c r="N629" s="293"/>
      <c r="O629" s="293"/>
      <c r="P629" s="293"/>
      <c r="Q629" s="293"/>
      <c r="R629" s="293"/>
      <c r="S629" s="293"/>
      <c r="T629" s="293"/>
      <c r="U629" s="293"/>
      <c r="V629" s="293"/>
      <c r="W629" s="293"/>
      <c r="X629" s="293"/>
      <c r="Y629" s="293"/>
    </row>
    <row r="630" spans="1:25" ht="15.75" customHeight="1" x14ac:dyDescent="0.45">
      <c r="A630" s="293"/>
      <c r="B630" s="293"/>
      <c r="C630" s="293"/>
      <c r="D630" s="293"/>
      <c r="E630" s="293"/>
      <c r="F630" s="293"/>
      <c r="G630" s="293"/>
      <c r="H630" s="293"/>
      <c r="I630" s="293"/>
      <c r="J630" s="293"/>
      <c r="K630" s="293"/>
      <c r="L630" s="293"/>
      <c r="M630" s="293"/>
      <c r="N630" s="293"/>
      <c r="O630" s="293"/>
      <c r="P630" s="293"/>
      <c r="Q630" s="293"/>
      <c r="R630" s="293"/>
      <c r="S630" s="293"/>
      <c r="T630" s="293"/>
      <c r="U630" s="293"/>
      <c r="V630" s="293"/>
      <c r="W630" s="293"/>
      <c r="X630" s="293"/>
      <c r="Y630" s="293"/>
    </row>
    <row r="631" spans="1:25" ht="15.75" customHeight="1" x14ac:dyDescent="0.45">
      <c r="A631" s="293"/>
      <c r="B631" s="293"/>
      <c r="C631" s="293"/>
      <c r="D631" s="293"/>
      <c r="E631" s="293"/>
      <c r="F631" s="293"/>
      <c r="G631" s="293"/>
      <c r="H631" s="293"/>
      <c r="I631" s="293"/>
      <c r="J631" s="293"/>
      <c r="K631" s="293"/>
      <c r="L631" s="293"/>
      <c r="M631" s="293"/>
      <c r="N631" s="293"/>
      <c r="O631" s="293"/>
      <c r="P631" s="293"/>
      <c r="Q631" s="293"/>
      <c r="R631" s="293"/>
      <c r="S631" s="293"/>
      <c r="T631" s="293"/>
      <c r="U631" s="293"/>
      <c r="V631" s="293"/>
      <c r="W631" s="293"/>
      <c r="X631" s="293"/>
      <c r="Y631" s="293"/>
    </row>
    <row r="632" spans="1:25" ht="15.75" customHeight="1" x14ac:dyDescent="0.45">
      <c r="A632" s="293"/>
      <c r="B632" s="293"/>
      <c r="C632" s="293"/>
      <c r="D632" s="293"/>
      <c r="E632" s="293"/>
      <c r="F632" s="293"/>
      <c r="G632" s="293"/>
      <c r="H632" s="293"/>
      <c r="I632" s="293"/>
      <c r="J632" s="293"/>
      <c r="K632" s="293"/>
      <c r="L632" s="293"/>
      <c r="M632" s="293"/>
      <c r="N632" s="293"/>
      <c r="O632" s="293"/>
      <c r="P632" s="293"/>
      <c r="Q632" s="293"/>
      <c r="R632" s="293"/>
      <c r="S632" s="293"/>
      <c r="T632" s="293"/>
      <c r="U632" s="293"/>
      <c r="V632" s="293"/>
      <c r="W632" s="293"/>
      <c r="X632" s="293"/>
      <c r="Y632" s="293"/>
    </row>
    <row r="633" spans="1:25" ht="15.75" customHeight="1" x14ac:dyDescent="0.45">
      <c r="A633" s="293"/>
      <c r="B633" s="293"/>
      <c r="C633" s="293"/>
      <c r="D633" s="293"/>
      <c r="E633" s="293"/>
      <c r="F633" s="293"/>
      <c r="G633" s="293"/>
      <c r="H633" s="293"/>
      <c r="I633" s="293"/>
      <c r="J633" s="293"/>
      <c r="K633" s="293"/>
      <c r="L633" s="293"/>
      <c r="M633" s="293"/>
      <c r="N633" s="293"/>
      <c r="O633" s="293"/>
      <c r="P633" s="293"/>
      <c r="Q633" s="293"/>
      <c r="R633" s="293"/>
      <c r="S633" s="293"/>
      <c r="T633" s="293"/>
      <c r="U633" s="293"/>
      <c r="V633" s="293"/>
      <c r="W633" s="293"/>
      <c r="X633" s="293"/>
      <c r="Y633" s="293"/>
    </row>
    <row r="634" spans="1:25" ht="15.75" customHeight="1" x14ac:dyDescent="0.45">
      <c r="A634" s="293"/>
      <c r="B634" s="293"/>
      <c r="C634" s="293"/>
      <c r="D634" s="293"/>
      <c r="E634" s="293"/>
      <c r="F634" s="293"/>
      <c r="G634" s="293"/>
      <c r="H634" s="293"/>
      <c r="I634" s="293"/>
      <c r="J634" s="293"/>
      <c r="K634" s="293"/>
      <c r="L634" s="293"/>
      <c r="M634" s="293"/>
      <c r="N634" s="293"/>
      <c r="O634" s="293"/>
      <c r="P634" s="293"/>
      <c r="Q634" s="293"/>
      <c r="R634" s="293"/>
      <c r="S634" s="293"/>
      <c r="T634" s="293"/>
      <c r="U634" s="293"/>
      <c r="V634" s="293"/>
      <c r="W634" s="293"/>
      <c r="X634" s="293"/>
      <c r="Y634" s="293"/>
    </row>
    <row r="635" spans="1:25" ht="15.75" customHeight="1" x14ac:dyDescent="0.45">
      <c r="A635" s="293"/>
      <c r="B635" s="293"/>
      <c r="C635" s="293"/>
      <c r="D635" s="293"/>
      <c r="E635" s="293"/>
      <c r="F635" s="293"/>
      <c r="G635" s="293"/>
      <c r="H635" s="293"/>
      <c r="I635" s="293"/>
      <c r="J635" s="293"/>
      <c r="K635" s="293"/>
      <c r="L635" s="293"/>
      <c r="M635" s="293"/>
      <c r="N635" s="293"/>
      <c r="O635" s="293"/>
      <c r="P635" s="293"/>
      <c r="Q635" s="293"/>
      <c r="R635" s="293"/>
      <c r="S635" s="293"/>
      <c r="T635" s="293"/>
      <c r="U635" s="293"/>
      <c r="V635" s="293"/>
      <c r="W635" s="293"/>
      <c r="X635" s="293"/>
      <c r="Y635" s="293"/>
    </row>
    <row r="636" spans="1:25" ht="15.75" customHeight="1" x14ac:dyDescent="0.45">
      <c r="A636" s="293"/>
      <c r="B636" s="293"/>
      <c r="C636" s="293"/>
      <c r="D636" s="293"/>
      <c r="E636" s="293"/>
      <c r="F636" s="293"/>
      <c r="G636" s="293"/>
      <c r="H636" s="293"/>
      <c r="I636" s="293"/>
      <c r="J636" s="293"/>
      <c r="K636" s="293"/>
      <c r="L636" s="293"/>
      <c r="M636" s="293"/>
      <c r="N636" s="293"/>
      <c r="O636" s="293"/>
      <c r="P636" s="293"/>
      <c r="Q636" s="293"/>
      <c r="R636" s="293"/>
      <c r="S636" s="293"/>
      <c r="T636" s="293"/>
      <c r="U636" s="293"/>
      <c r="V636" s="293"/>
      <c r="W636" s="293"/>
      <c r="X636" s="293"/>
      <c r="Y636" s="293"/>
    </row>
    <row r="637" spans="1:25" ht="15.75" customHeight="1" x14ac:dyDescent="0.45">
      <c r="A637" s="293"/>
      <c r="B637" s="293"/>
      <c r="C637" s="293"/>
      <c r="D637" s="293"/>
      <c r="E637" s="293"/>
      <c r="F637" s="293"/>
      <c r="G637" s="293"/>
      <c r="H637" s="293"/>
      <c r="I637" s="293"/>
      <c r="J637" s="293"/>
      <c r="K637" s="293"/>
      <c r="L637" s="293"/>
      <c r="M637" s="293"/>
      <c r="N637" s="293"/>
      <c r="O637" s="293"/>
      <c r="P637" s="293"/>
      <c r="Q637" s="293"/>
      <c r="R637" s="293"/>
      <c r="S637" s="293"/>
      <c r="T637" s="293"/>
      <c r="U637" s="293"/>
      <c r="V637" s="293"/>
      <c r="W637" s="293"/>
      <c r="X637" s="293"/>
      <c r="Y637" s="293"/>
    </row>
    <row r="638" spans="1:25" ht="15.75" customHeight="1" x14ac:dyDescent="0.45">
      <c r="A638" s="293"/>
      <c r="B638" s="293"/>
      <c r="C638" s="293"/>
      <c r="D638" s="293"/>
      <c r="E638" s="293"/>
      <c r="F638" s="293"/>
      <c r="G638" s="293"/>
      <c r="H638" s="293"/>
      <c r="I638" s="293"/>
      <c r="J638" s="293"/>
      <c r="K638" s="293"/>
      <c r="L638" s="293"/>
      <c r="M638" s="293"/>
      <c r="N638" s="293"/>
      <c r="O638" s="293"/>
      <c r="P638" s="293"/>
      <c r="Q638" s="293"/>
      <c r="R638" s="293"/>
      <c r="S638" s="293"/>
      <c r="T638" s="293"/>
      <c r="U638" s="293"/>
      <c r="V638" s="293"/>
      <c r="W638" s="293"/>
      <c r="X638" s="293"/>
      <c r="Y638" s="293"/>
    </row>
    <row r="639" spans="1:25" ht="15.75" customHeight="1" x14ac:dyDescent="0.45">
      <c r="A639" s="293"/>
      <c r="B639" s="293"/>
      <c r="C639" s="293"/>
      <c r="D639" s="293"/>
      <c r="E639" s="293"/>
      <c r="F639" s="293"/>
      <c r="G639" s="293"/>
      <c r="H639" s="293"/>
      <c r="I639" s="293"/>
      <c r="J639" s="293"/>
      <c r="K639" s="293"/>
      <c r="L639" s="293"/>
      <c r="M639" s="293"/>
      <c r="N639" s="293"/>
      <c r="O639" s="293"/>
      <c r="P639" s="293"/>
      <c r="Q639" s="293"/>
      <c r="R639" s="293"/>
      <c r="S639" s="293"/>
      <c r="T639" s="293"/>
      <c r="U639" s="293"/>
      <c r="V639" s="293"/>
      <c r="W639" s="293"/>
      <c r="X639" s="293"/>
      <c r="Y639" s="293"/>
    </row>
    <row r="640" spans="1:25" ht="15.75" customHeight="1" x14ac:dyDescent="0.45">
      <c r="A640" s="293"/>
      <c r="B640" s="293"/>
      <c r="C640" s="293"/>
      <c r="D640" s="293"/>
      <c r="E640" s="293"/>
      <c r="F640" s="293"/>
      <c r="G640" s="293"/>
      <c r="H640" s="293"/>
      <c r="I640" s="293"/>
      <c r="J640" s="293"/>
      <c r="K640" s="293"/>
      <c r="L640" s="293"/>
      <c r="M640" s="293"/>
      <c r="N640" s="293"/>
      <c r="O640" s="293"/>
      <c r="P640" s="293"/>
      <c r="Q640" s="293"/>
      <c r="R640" s="293"/>
      <c r="S640" s="293"/>
      <c r="T640" s="293"/>
      <c r="U640" s="293"/>
      <c r="V640" s="293"/>
      <c r="W640" s="293"/>
      <c r="X640" s="293"/>
      <c r="Y640" s="293"/>
    </row>
    <row r="641" spans="1:25" ht="15.75" customHeight="1" x14ac:dyDescent="0.45">
      <c r="A641" s="293"/>
      <c r="B641" s="293"/>
      <c r="C641" s="293"/>
      <c r="D641" s="293"/>
      <c r="E641" s="293"/>
      <c r="F641" s="293"/>
      <c r="G641" s="293"/>
      <c r="H641" s="293"/>
      <c r="I641" s="293"/>
      <c r="J641" s="293"/>
      <c r="K641" s="293"/>
      <c r="L641" s="293"/>
      <c r="M641" s="293"/>
      <c r="N641" s="293"/>
      <c r="O641" s="293"/>
      <c r="P641" s="293"/>
      <c r="Q641" s="293"/>
      <c r="R641" s="293"/>
      <c r="S641" s="293"/>
      <c r="T641" s="293"/>
      <c r="U641" s="293"/>
      <c r="V641" s="293"/>
      <c r="W641" s="293"/>
      <c r="X641" s="293"/>
      <c r="Y641" s="293"/>
    </row>
    <row r="642" spans="1:25" ht="15.75" customHeight="1" x14ac:dyDescent="0.45">
      <c r="A642" s="293"/>
      <c r="B642" s="293"/>
      <c r="C642" s="293"/>
      <c r="D642" s="293"/>
      <c r="E642" s="293"/>
      <c r="F642" s="293"/>
      <c r="G642" s="293"/>
      <c r="H642" s="293"/>
      <c r="I642" s="293"/>
      <c r="J642" s="293"/>
      <c r="K642" s="293"/>
      <c r="L642" s="293"/>
      <c r="M642" s="293"/>
      <c r="N642" s="293"/>
      <c r="O642" s="293"/>
      <c r="P642" s="293"/>
      <c r="Q642" s="293"/>
      <c r="R642" s="293"/>
      <c r="S642" s="293"/>
      <c r="T642" s="293"/>
      <c r="U642" s="293"/>
      <c r="V642" s="293"/>
      <c r="W642" s="293"/>
      <c r="X642" s="293"/>
      <c r="Y642" s="293"/>
    </row>
    <row r="643" spans="1:25" ht="15.75" customHeight="1" x14ac:dyDescent="0.45">
      <c r="A643" s="293"/>
      <c r="B643" s="293"/>
      <c r="C643" s="293"/>
      <c r="D643" s="293"/>
      <c r="E643" s="293"/>
      <c r="F643" s="293"/>
      <c r="G643" s="293"/>
      <c r="H643" s="293"/>
      <c r="I643" s="293"/>
      <c r="J643" s="293"/>
      <c r="K643" s="293"/>
      <c r="L643" s="293"/>
      <c r="M643" s="293"/>
      <c r="N643" s="293"/>
      <c r="O643" s="293"/>
      <c r="P643" s="293"/>
      <c r="Q643" s="293"/>
      <c r="R643" s="293"/>
      <c r="S643" s="293"/>
      <c r="T643" s="293"/>
      <c r="U643" s="293"/>
      <c r="V643" s="293"/>
      <c r="W643" s="293"/>
      <c r="X643" s="293"/>
      <c r="Y643" s="293"/>
    </row>
    <row r="644" spans="1:25" ht="15.75" customHeight="1" x14ac:dyDescent="0.45">
      <c r="A644" s="293"/>
      <c r="B644" s="293"/>
      <c r="C644" s="293"/>
      <c r="D644" s="293"/>
      <c r="E644" s="293"/>
      <c r="F644" s="293"/>
      <c r="G644" s="293"/>
      <c r="H644" s="293"/>
      <c r="I644" s="293"/>
      <c r="J644" s="293"/>
      <c r="K644" s="293"/>
      <c r="L644" s="293"/>
      <c r="M644" s="293"/>
      <c r="N644" s="293"/>
      <c r="O644" s="293"/>
      <c r="P644" s="293"/>
      <c r="Q644" s="293"/>
      <c r="R644" s="293"/>
      <c r="S644" s="293"/>
      <c r="T644" s="293"/>
      <c r="U644" s="293"/>
      <c r="V644" s="293"/>
      <c r="W644" s="293"/>
      <c r="X644" s="293"/>
      <c r="Y644" s="293"/>
    </row>
    <row r="645" spans="1:25" ht="15.75" customHeight="1" x14ac:dyDescent="0.45">
      <c r="A645" s="293"/>
      <c r="B645" s="293"/>
      <c r="C645" s="293"/>
      <c r="D645" s="293"/>
      <c r="E645" s="293"/>
      <c r="F645" s="293"/>
      <c r="G645" s="293"/>
      <c r="H645" s="293"/>
      <c r="I645" s="293"/>
      <c r="J645" s="293"/>
      <c r="K645" s="293"/>
      <c r="L645" s="293"/>
      <c r="M645" s="293"/>
      <c r="N645" s="293"/>
      <c r="O645" s="293"/>
      <c r="P645" s="293"/>
      <c r="Q645" s="293"/>
      <c r="R645" s="293"/>
      <c r="S645" s="293"/>
      <c r="T645" s="293"/>
      <c r="U645" s="293"/>
      <c r="V645" s="293"/>
      <c r="W645" s="293"/>
      <c r="X645" s="293"/>
      <c r="Y645" s="293"/>
    </row>
    <row r="646" spans="1:25" ht="15.75" customHeight="1" x14ac:dyDescent="0.45">
      <c r="A646" s="293"/>
      <c r="B646" s="293"/>
      <c r="C646" s="293"/>
      <c r="D646" s="293"/>
      <c r="E646" s="293"/>
      <c r="F646" s="293"/>
      <c r="G646" s="293"/>
      <c r="H646" s="293"/>
      <c r="I646" s="293"/>
      <c r="J646" s="293"/>
      <c r="K646" s="293"/>
      <c r="L646" s="293"/>
      <c r="M646" s="293"/>
      <c r="N646" s="293"/>
      <c r="O646" s="293"/>
      <c r="P646" s="293"/>
      <c r="Q646" s="293"/>
      <c r="R646" s="293"/>
      <c r="S646" s="293"/>
      <c r="T646" s="293"/>
      <c r="U646" s="293"/>
      <c r="V646" s="293"/>
      <c r="W646" s="293"/>
      <c r="X646" s="293"/>
      <c r="Y646" s="293"/>
    </row>
    <row r="647" spans="1:25" ht="15.75" customHeight="1" x14ac:dyDescent="0.45">
      <c r="A647" s="293"/>
      <c r="B647" s="293"/>
      <c r="C647" s="293"/>
      <c r="D647" s="293"/>
      <c r="E647" s="293"/>
      <c r="F647" s="293"/>
      <c r="G647" s="293"/>
      <c r="H647" s="293"/>
      <c r="I647" s="293"/>
      <c r="J647" s="293"/>
      <c r="K647" s="293"/>
      <c r="L647" s="293"/>
      <c r="M647" s="293"/>
      <c r="N647" s="293"/>
      <c r="O647" s="293"/>
      <c r="P647" s="293"/>
      <c r="Q647" s="293"/>
      <c r="R647" s="293"/>
      <c r="S647" s="293"/>
      <c r="T647" s="293"/>
      <c r="U647" s="293"/>
      <c r="V647" s="293"/>
      <c r="W647" s="293"/>
      <c r="X647" s="293"/>
      <c r="Y647" s="293"/>
    </row>
    <row r="648" spans="1:25" ht="15.75" customHeight="1" x14ac:dyDescent="0.45">
      <c r="A648" s="293"/>
      <c r="B648" s="293"/>
      <c r="C648" s="293"/>
      <c r="D648" s="293"/>
      <c r="E648" s="293"/>
      <c r="F648" s="293"/>
      <c r="G648" s="293"/>
      <c r="H648" s="293"/>
      <c r="I648" s="293"/>
      <c r="J648" s="293"/>
      <c r="K648" s="293"/>
      <c r="L648" s="293"/>
      <c r="M648" s="293"/>
      <c r="N648" s="293"/>
      <c r="O648" s="293"/>
      <c r="P648" s="293"/>
      <c r="Q648" s="293"/>
      <c r="R648" s="293"/>
      <c r="S648" s="293"/>
      <c r="T648" s="293"/>
      <c r="U648" s="293"/>
      <c r="V648" s="293"/>
      <c r="W648" s="293"/>
      <c r="X648" s="293"/>
      <c r="Y648" s="293"/>
    </row>
    <row r="649" spans="1:25" ht="15.75" customHeight="1" x14ac:dyDescent="0.45">
      <c r="A649" s="293"/>
      <c r="B649" s="293"/>
      <c r="C649" s="293"/>
      <c r="D649" s="293"/>
      <c r="E649" s="293"/>
      <c r="F649" s="293"/>
      <c r="G649" s="293"/>
      <c r="H649" s="293"/>
      <c r="I649" s="293"/>
      <c r="J649" s="293"/>
      <c r="K649" s="293"/>
      <c r="L649" s="293"/>
      <c r="M649" s="293"/>
      <c r="N649" s="293"/>
      <c r="O649" s="293"/>
      <c r="P649" s="293"/>
      <c r="Q649" s="293"/>
      <c r="R649" s="293"/>
      <c r="S649" s="293"/>
      <c r="T649" s="293"/>
      <c r="U649" s="293"/>
      <c r="V649" s="293"/>
      <c r="W649" s="293"/>
      <c r="X649" s="293"/>
      <c r="Y649" s="293"/>
    </row>
    <row r="650" spans="1:25" ht="15.75" customHeight="1" x14ac:dyDescent="0.45">
      <c r="A650" s="293"/>
      <c r="B650" s="293"/>
      <c r="C650" s="293"/>
      <c r="D650" s="293"/>
      <c r="E650" s="293"/>
      <c r="F650" s="293"/>
      <c r="G650" s="293"/>
      <c r="H650" s="293"/>
      <c r="I650" s="293"/>
      <c r="J650" s="293"/>
      <c r="K650" s="293"/>
      <c r="L650" s="293"/>
      <c r="M650" s="293"/>
      <c r="N650" s="293"/>
      <c r="O650" s="293"/>
      <c r="P650" s="293"/>
      <c r="Q650" s="293"/>
      <c r="R650" s="293"/>
      <c r="S650" s="293"/>
      <c r="T650" s="293"/>
      <c r="U650" s="293"/>
      <c r="V650" s="293"/>
      <c r="W650" s="293"/>
      <c r="X650" s="293"/>
      <c r="Y650" s="293"/>
    </row>
    <row r="651" spans="1:25" ht="15.75" customHeight="1" x14ac:dyDescent="0.45">
      <c r="A651" s="293"/>
      <c r="B651" s="293"/>
      <c r="C651" s="293"/>
      <c r="D651" s="293"/>
      <c r="E651" s="293"/>
      <c r="F651" s="293"/>
      <c r="G651" s="293"/>
      <c r="H651" s="293"/>
      <c r="I651" s="293"/>
      <c r="J651" s="293"/>
      <c r="K651" s="293"/>
      <c r="L651" s="293"/>
      <c r="M651" s="293"/>
      <c r="N651" s="293"/>
      <c r="O651" s="293"/>
      <c r="P651" s="293"/>
      <c r="Q651" s="293"/>
      <c r="R651" s="293"/>
      <c r="S651" s="293"/>
      <c r="T651" s="293"/>
      <c r="U651" s="293"/>
      <c r="V651" s="293"/>
      <c r="W651" s="293"/>
      <c r="X651" s="293"/>
      <c r="Y651" s="293"/>
    </row>
    <row r="652" spans="1:25" ht="15.75" customHeight="1" x14ac:dyDescent="0.45">
      <c r="A652" s="293"/>
      <c r="B652" s="293"/>
      <c r="C652" s="293"/>
      <c r="D652" s="293"/>
      <c r="E652" s="293"/>
      <c r="F652" s="293"/>
      <c r="G652" s="293"/>
      <c r="H652" s="293"/>
      <c r="I652" s="293"/>
      <c r="J652" s="293"/>
      <c r="K652" s="293"/>
      <c r="L652" s="293"/>
      <c r="M652" s="293"/>
      <c r="N652" s="293"/>
      <c r="O652" s="293"/>
      <c r="P652" s="293"/>
      <c r="Q652" s="293"/>
      <c r="R652" s="293"/>
      <c r="S652" s="293"/>
      <c r="T652" s="293"/>
      <c r="U652" s="293"/>
      <c r="V652" s="293"/>
      <c r="W652" s="293"/>
      <c r="X652" s="293"/>
      <c r="Y652" s="293"/>
    </row>
    <row r="653" spans="1:25" ht="15.75" customHeight="1" x14ac:dyDescent="0.45">
      <c r="A653" s="293"/>
      <c r="B653" s="293"/>
      <c r="C653" s="293"/>
      <c r="D653" s="293"/>
      <c r="E653" s="293"/>
      <c r="F653" s="293"/>
      <c r="G653" s="293"/>
      <c r="H653" s="293"/>
      <c r="I653" s="293"/>
      <c r="J653" s="293"/>
      <c r="K653" s="293"/>
      <c r="L653" s="293"/>
      <c r="M653" s="293"/>
      <c r="N653" s="293"/>
      <c r="O653" s="293"/>
      <c r="P653" s="293"/>
      <c r="Q653" s="293"/>
      <c r="R653" s="293"/>
      <c r="S653" s="293"/>
      <c r="T653" s="293"/>
      <c r="U653" s="293"/>
      <c r="V653" s="293"/>
      <c r="W653" s="293"/>
      <c r="X653" s="293"/>
      <c r="Y653" s="293"/>
    </row>
    <row r="654" spans="1:25" ht="15.75" customHeight="1" x14ac:dyDescent="0.45">
      <c r="A654" s="293"/>
      <c r="B654" s="293"/>
      <c r="C654" s="293"/>
      <c r="D654" s="293"/>
      <c r="E654" s="293"/>
      <c r="F654" s="293"/>
      <c r="G654" s="293"/>
      <c r="H654" s="293"/>
      <c r="I654" s="293"/>
      <c r="J654" s="293"/>
      <c r="K654" s="293"/>
      <c r="L654" s="293"/>
      <c r="M654" s="293"/>
      <c r="N654" s="293"/>
      <c r="O654" s="293"/>
      <c r="P654" s="293"/>
      <c r="Q654" s="293"/>
      <c r="R654" s="293"/>
      <c r="S654" s="293"/>
      <c r="T654" s="293"/>
      <c r="U654" s="293"/>
      <c r="V654" s="293"/>
      <c r="W654" s="293"/>
      <c r="X654" s="293"/>
      <c r="Y654" s="293"/>
    </row>
    <row r="655" spans="1:25" ht="15.75" customHeight="1" x14ac:dyDescent="0.45">
      <c r="A655" s="293"/>
      <c r="B655" s="293"/>
      <c r="C655" s="293"/>
      <c r="D655" s="293"/>
      <c r="E655" s="293"/>
      <c r="F655" s="293"/>
      <c r="G655" s="293"/>
      <c r="H655" s="293"/>
      <c r="I655" s="293"/>
      <c r="J655" s="293"/>
      <c r="K655" s="293"/>
      <c r="L655" s="293"/>
      <c r="M655" s="293"/>
      <c r="N655" s="293"/>
      <c r="O655" s="293"/>
      <c r="P655" s="293"/>
      <c r="Q655" s="293"/>
      <c r="R655" s="293"/>
      <c r="S655" s="293"/>
      <c r="T655" s="293"/>
      <c r="U655" s="293"/>
      <c r="V655" s="293"/>
      <c r="W655" s="293"/>
      <c r="X655" s="293"/>
      <c r="Y655" s="293"/>
    </row>
    <row r="656" spans="1:25" ht="15.75" customHeight="1" x14ac:dyDescent="0.45">
      <c r="A656" s="293"/>
      <c r="B656" s="293"/>
      <c r="C656" s="293"/>
      <c r="D656" s="293"/>
      <c r="E656" s="293"/>
      <c r="F656" s="293"/>
      <c r="G656" s="293"/>
      <c r="H656" s="293"/>
      <c r="I656" s="293"/>
      <c r="J656" s="293"/>
      <c r="K656" s="293"/>
      <c r="L656" s="293"/>
      <c r="M656" s="293"/>
      <c r="N656" s="293"/>
      <c r="O656" s="293"/>
      <c r="P656" s="293"/>
      <c r="Q656" s="293"/>
      <c r="R656" s="293"/>
      <c r="S656" s="293"/>
      <c r="T656" s="293"/>
      <c r="U656" s="293"/>
      <c r="V656" s="293"/>
      <c r="W656" s="293"/>
      <c r="X656" s="293"/>
      <c r="Y656" s="293"/>
    </row>
    <row r="657" spans="1:25" ht="15.75" customHeight="1" x14ac:dyDescent="0.45">
      <c r="A657" s="293"/>
      <c r="B657" s="293"/>
      <c r="C657" s="293"/>
      <c r="D657" s="293"/>
      <c r="E657" s="293"/>
      <c r="F657" s="293"/>
      <c r="G657" s="293"/>
      <c r="H657" s="293"/>
      <c r="I657" s="293"/>
      <c r="J657" s="293"/>
      <c r="K657" s="293"/>
      <c r="L657" s="293"/>
      <c r="M657" s="293"/>
      <c r="N657" s="293"/>
      <c r="O657" s="293"/>
      <c r="P657" s="293"/>
      <c r="Q657" s="293"/>
      <c r="R657" s="293"/>
      <c r="S657" s="293"/>
      <c r="T657" s="293"/>
      <c r="U657" s="293"/>
      <c r="V657" s="293"/>
      <c r="W657" s="293"/>
      <c r="X657" s="293"/>
      <c r="Y657" s="293"/>
    </row>
    <row r="658" spans="1:25" ht="15.75" customHeight="1" x14ac:dyDescent="0.45">
      <c r="A658" s="293"/>
      <c r="B658" s="293"/>
      <c r="C658" s="293"/>
      <c r="D658" s="293"/>
      <c r="E658" s="293"/>
      <c r="F658" s="293"/>
      <c r="G658" s="293"/>
      <c r="H658" s="293"/>
      <c r="I658" s="293"/>
      <c r="J658" s="293"/>
      <c r="K658" s="293"/>
      <c r="L658" s="293"/>
      <c r="M658" s="293"/>
      <c r="N658" s="293"/>
      <c r="O658" s="293"/>
      <c r="P658" s="293"/>
      <c r="Q658" s="293"/>
      <c r="R658" s="293"/>
      <c r="S658" s="293"/>
      <c r="T658" s="293"/>
      <c r="U658" s="293"/>
      <c r="V658" s="293"/>
      <c r="W658" s="293"/>
      <c r="X658" s="293"/>
      <c r="Y658" s="293"/>
    </row>
    <row r="659" spans="1:25" ht="15.75" customHeight="1" x14ac:dyDescent="0.45">
      <c r="A659" s="293"/>
      <c r="B659" s="293"/>
      <c r="C659" s="293"/>
      <c r="D659" s="293"/>
      <c r="E659" s="293"/>
      <c r="F659" s="293"/>
      <c r="G659" s="293"/>
      <c r="H659" s="293"/>
      <c r="I659" s="293"/>
      <c r="J659" s="293"/>
      <c r="K659" s="293"/>
      <c r="L659" s="293"/>
      <c r="M659" s="293"/>
      <c r="N659" s="293"/>
      <c r="O659" s="293"/>
      <c r="P659" s="293"/>
      <c r="Q659" s="293"/>
      <c r="R659" s="293"/>
      <c r="S659" s="293"/>
      <c r="T659" s="293"/>
      <c r="U659" s="293"/>
      <c r="V659" s="293"/>
      <c r="W659" s="293"/>
      <c r="X659" s="293"/>
      <c r="Y659" s="293"/>
    </row>
    <row r="660" spans="1:25" ht="15.75" customHeight="1" x14ac:dyDescent="0.45">
      <c r="A660" s="293"/>
      <c r="B660" s="293"/>
      <c r="C660" s="293"/>
      <c r="D660" s="293"/>
      <c r="E660" s="293"/>
      <c r="F660" s="293"/>
      <c r="G660" s="293"/>
      <c r="H660" s="293"/>
      <c r="I660" s="293"/>
      <c r="J660" s="293"/>
      <c r="K660" s="293"/>
      <c r="L660" s="293"/>
      <c r="M660" s="293"/>
      <c r="N660" s="293"/>
      <c r="O660" s="293"/>
      <c r="P660" s="293"/>
      <c r="Q660" s="293"/>
      <c r="R660" s="293"/>
      <c r="S660" s="293"/>
      <c r="T660" s="293"/>
      <c r="U660" s="293"/>
      <c r="V660" s="293"/>
      <c r="W660" s="293"/>
      <c r="X660" s="293"/>
      <c r="Y660" s="293"/>
    </row>
    <row r="661" spans="1:25" ht="15.75" customHeight="1" x14ac:dyDescent="0.45">
      <c r="A661" s="293"/>
      <c r="B661" s="293"/>
      <c r="C661" s="293"/>
      <c r="D661" s="293"/>
      <c r="E661" s="293"/>
      <c r="F661" s="293"/>
      <c r="G661" s="293"/>
      <c r="H661" s="293"/>
      <c r="I661" s="293"/>
      <c r="J661" s="293"/>
      <c r="K661" s="293"/>
      <c r="L661" s="293"/>
      <c r="M661" s="293"/>
      <c r="N661" s="293"/>
      <c r="O661" s="293"/>
      <c r="P661" s="293"/>
      <c r="Q661" s="293"/>
      <c r="R661" s="293"/>
      <c r="S661" s="293"/>
      <c r="T661" s="293"/>
      <c r="U661" s="293"/>
      <c r="V661" s="293"/>
      <c r="W661" s="293"/>
      <c r="X661" s="293"/>
      <c r="Y661" s="293"/>
    </row>
    <row r="662" spans="1:25" ht="15.75" customHeight="1" x14ac:dyDescent="0.45">
      <c r="A662" s="293"/>
      <c r="B662" s="293"/>
      <c r="C662" s="293"/>
      <c r="D662" s="293"/>
      <c r="E662" s="293"/>
      <c r="F662" s="293"/>
      <c r="G662" s="293"/>
      <c r="H662" s="293"/>
      <c r="I662" s="293"/>
      <c r="J662" s="293"/>
      <c r="K662" s="293"/>
      <c r="L662" s="293"/>
      <c r="M662" s="293"/>
      <c r="N662" s="293"/>
      <c r="O662" s="293"/>
      <c r="P662" s="293"/>
      <c r="Q662" s="293"/>
      <c r="R662" s="293"/>
      <c r="S662" s="293"/>
      <c r="T662" s="293"/>
      <c r="U662" s="293"/>
      <c r="V662" s="293"/>
      <c r="W662" s="293"/>
      <c r="X662" s="293"/>
      <c r="Y662" s="293"/>
    </row>
    <row r="663" spans="1:25" ht="15.75" customHeight="1" x14ac:dyDescent="0.45">
      <c r="A663" s="293"/>
      <c r="B663" s="293"/>
      <c r="C663" s="293"/>
      <c r="D663" s="293"/>
      <c r="E663" s="293"/>
      <c r="F663" s="293"/>
      <c r="G663" s="293"/>
      <c r="H663" s="293"/>
      <c r="I663" s="293"/>
      <c r="J663" s="293"/>
      <c r="K663" s="293"/>
      <c r="L663" s="293"/>
      <c r="M663" s="293"/>
      <c r="N663" s="293"/>
      <c r="O663" s="293"/>
      <c r="P663" s="293"/>
      <c r="Q663" s="293"/>
      <c r="R663" s="293"/>
      <c r="S663" s="293"/>
      <c r="T663" s="293"/>
      <c r="U663" s="293"/>
      <c r="V663" s="293"/>
      <c r="W663" s="293"/>
      <c r="X663" s="293"/>
      <c r="Y663" s="293"/>
    </row>
    <row r="664" spans="1:25" ht="15.75" customHeight="1" x14ac:dyDescent="0.45">
      <c r="A664" s="293"/>
      <c r="B664" s="293"/>
      <c r="C664" s="293"/>
      <c r="D664" s="293"/>
      <c r="E664" s="293"/>
      <c r="F664" s="293"/>
      <c r="G664" s="293"/>
      <c r="H664" s="293"/>
      <c r="I664" s="293"/>
      <c r="J664" s="293"/>
      <c r="K664" s="293"/>
      <c r="L664" s="293"/>
      <c r="M664" s="293"/>
      <c r="N664" s="293"/>
      <c r="O664" s="293"/>
      <c r="P664" s="293"/>
      <c r="Q664" s="293"/>
      <c r="R664" s="293"/>
      <c r="S664" s="293"/>
      <c r="T664" s="293"/>
      <c r="U664" s="293"/>
      <c r="V664" s="293"/>
      <c r="W664" s="293"/>
      <c r="X664" s="293"/>
      <c r="Y664" s="293"/>
    </row>
    <row r="665" spans="1:25" ht="15.75" customHeight="1" x14ac:dyDescent="0.45">
      <c r="A665" s="293"/>
      <c r="B665" s="293"/>
      <c r="C665" s="293"/>
      <c r="D665" s="293"/>
      <c r="E665" s="293"/>
      <c r="F665" s="293"/>
      <c r="G665" s="293"/>
      <c r="H665" s="293"/>
      <c r="I665" s="293"/>
      <c r="J665" s="293"/>
      <c r="K665" s="293"/>
      <c r="L665" s="293"/>
      <c r="M665" s="293"/>
      <c r="N665" s="293"/>
      <c r="O665" s="293"/>
      <c r="P665" s="293"/>
      <c r="Q665" s="293"/>
      <c r="R665" s="293"/>
      <c r="S665" s="293"/>
      <c r="T665" s="293"/>
      <c r="U665" s="293"/>
      <c r="V665" s="293"/>
      <c r="W665" s="293"/>
      <c r="X665" s="293"/>
      <c r="Y665" s="293"/>
    </row>
    <row r="666" spans="1:25" ht="15.75" customHeight="1" x14ac:dyDescent="0.45">
      <c r="A666" s="293"/>
      <c r="B666" s="293"/>
      <c r="C666" s="293"/>
      <c r="D666" s="293"/>
      <c r="E666" s="293"/>
      <c r="F666" s="293"/>
      <c r="G666" s="293"/>
      <c r="H666" s="293"/>
      <c r="I666" s="293"/>
      <c r="J666" s="293"/>
      <c r="K666" s="293"/>
      <c r="L666" s="293"/>
      <c r="M666" s="293"/>
      <c r="N666" s="293"/>
      <c r="O666" s="293"/>
      <c r="P666" s="293"/>
      <c r="Q666" s="293"/>
      <c r="R666" s="293"/>
      <c r="S666" s="293"/>
      <c r="T666" s="293"/>
      <c r="U666" s="293"/>
      <c r="V666" s="293"/>
      <c r="W666" s="293"/>
      <c r="X666" s="293"/>
      <c r="Y666" s="293"/>
    </row>
    <row r="667" spans="1:25" ht="15.75" customHeight="1" x14ac:dyDescent="0.45">
      <c r="A667" s="293"/>
      <c r="B667" s="293"/>
      <c r="C667" s="293"/>
      <c r="D667" s="293"/>
      <c r="E667" s="293"/>
      <c r="F667" s="293"/>
      <c r="G667" s="293"/>
      <c r="H667" s="293"/>
      <c r="I667" s="293"/>
      <c r="J667" s="293"/>
      <c r="K667" s="293"/>
      <c r="L667" s="293"/>
      <c r="M667" s="293"/>
      <c r="N667" s="293"/>
      <c r="O667" s="293"/>
      <c r="P667" s="293"/>
      <c r="Q667" s="293"/>
      <c r="R667" s="293"/>
      <c r="S667" s="293"/>
      <c r="T667" s="293"/>
      <c r="U667" s="293"/>
      <c r="V667" s="293"/>
      <c r="W667" s="293"/>
      <c r="X667" s="293"/>
      <c r="Y667" s="293"/>
    </row>
    <row r="668" spans="1:25" ht="15.75" customHeight="1" x14ac:dyDescent="0.45">
      <c r="A668" s="293"/>
      <c r="B668" s="293"/>
      <c r="C668" s="293"/>
      <c r="D668" s="293"/>
      <c r="E668" s="293"/>
      <c r="F668" s="293"/>
      <c r="G668" s="293"/>
      <c r="H668" s="293"/>
      <c r="I668" s="293"/>
      <c r="J668" s="293"/>
      <c r="K668" s="293"/>
      <c r="L668" s="293"/>
      <c r="M668" s="293"/>
      <c r="N668" s="293"/>
      <c r="O668" s="293"/>
      <c r="P668" s="293"/>
      <c r="Q668" s="293"/>
      <c r="R668" s="293"/>
      <c r="S668" s="293"/>
      <c r="T668" s="293"/>
      <c r="U668" s="293"/>
      <c r="V668" s="293"/>
      <c r="W668" s="293"/>
      <c r="X668" s="293"/>
      <c r="Y668" s="293"/>
    </row>
    <row r="669" spans="1:25" ht="15.75" customHeight="1" x14ac:dyDescent="0.45">
      <c r="A669" s="293"/>
      <c r="B669" s="293"/>
      <c r="C669" s="293"/>
      <c r="D669" s="293"/>
      <c r="E669" s="293"/>
      <c r="F669" s="293"/>
      <c r="G669" s="293"/>
      <c r="H669" s="293"/>
      <c r="I669" s="293"/>
      <c r="J669" s="293"/>
      <c r="K669" s="293"/>
      <c r="L669" s="293"/>
      <c r="M669" s="293"/>
      <c r="N669" s="293"/>
      <c r="O669" s="293"/>
      <c r="P669" s="293"/>
      <c r="Q669" s="293"/>
      <c r="R669" s="293"/>
      <c r="S669" s="293"/>
      <c r="T669" s="293"/>
      <c r="U669" s="293"/>
      <c r="V669" s="293"/>
      <c r="W669" s="293"/>
      <c r="X669" s="293"/>
      <c r="Y669" s="293"/>
    </row>
    <row r="670" spans="1:25" ht="15.75" customHeight="1" x14ac:dyDescent="0.45">
      <c r="A670" s="293"/>
      <c r="B670" s="293"/>
      <c r="C670" s="293"/>
      <c r="D670" s="293"/>
      <c r="E670" s="293"/>
      <c r="F670" s="293"/>
      <c r="G670" s="293"/>
      <c r="H670" s="293"/>
      <c r="I670" s="293"/>
      <c r="J670" s="293"/>
      <c r="K670" s="293"/>
      <c r="L670" s="293"/>
      <c r="M670" s="293"/>
      <c r="N670" s="293"/>
      <c r="O670" s="293"/>
      <c r="P670" s="293"/>
      <c r="Q670" s="293"/>
      <c r="R670" s="293"/>
      <c r="S670" s="293"/>
      <c r="T670" s="293"/>
      <c r="U670" s="293"/>
      <c r="V670" s="293"/>
      <c r="W670" s="293"/>
      <c r="X670" s="293"/>
      <c r="Y670" s="293"/>
    </row>
    <row r="671" spans="1:25" ht="15.75" customHeight="1" x14ac:dyDescent="0.45">
      <c r="A671" s="293"/>
      <c r="B671" s="293"/>
      <c r="C671" s="293"/>
      <c r="D671" s="293"/>
      <c r="E671" s="293"/>
      <c r="F671" s="293"/>
      <c r="G671" s="293"/>
      <c r="H671" s="293"/>
      <c r="I671" s="293"/>
      <c r="J671" s="293"/>
      <c r="K671" s="293"/>
      <c r="L671" s="293"/>
      <c r="M671" s="293"/>
      <c r="N671" s="293"/>
      <c r="O671" s="293"/>
      <c r="P671" s="293"/>
      <c r="Q671" s="293"/>
      <c r="R671" s="293"/>
      <c r="S671" s="293"/>
      <c r="T671" s="293"/>
      <c r="U671" s="293"/>
      <c r="V671" s="293"/>
      <c r="W671" s="293"/>
      <c r="X671" s="293"/>
      <c r="Y671" s="293"/>
    </row>
    <row r="672" spans="1:25" ht="15.75" customHeight="1" x14ac:dyDescent="0.45">
      <c r="A672" s="293"/>
      <c r="B672" s="293"/>
      <c r="C672" s="293"/>
      <c r="D672" s="293"/>
      <c r="E672" s="293"/>
      <c r="F672" s="293"/>
      <c r="G672" s="293"/>
      <c r="H672" s="293"/>
      <c r="I672" s="293"/>
      <c r="J672" s="293"/>
      <c r="K672" s="293"/>
      <c r="L672" s="293"/>
      <c r="M672" s="293"/>
      <c r="N672" s="293"/>
      <c r="O672" s="293"/>
      <c r="P672" s="293"/>
      <c r="Q672" s="293"/>
      <c r="R672" s="293"/>
      <c r="S672" s="293"/>
      <c r="T672" s="293"/>
      <c r="U672" s="293"/>
      <c r="V672" s="293"/>
      <c r="W672" s="293"/>
      <c r="X672" s="293"/>
      <c r="Y672" s="293"/>
    </row>
    <row r="673" spans="1:25" ht="15.75" customHeight="1" x14ac:dyDescent="0.45">
      <c r="A673" s="293"/>
      <c r="B673" s="293"/>
      <c r="C673" s="293"/>
      <c r="D673" s="293"/>
      <c r="E673" s="293"/>
      <c r="F673" s="293"/>
      <c r="G673" s="293"/>
      <c r="H673" s="293"/>
      <c r="I673" s="293"/>
      <c r="J673" s="293"/>
      <c r="K673" s="293"/>
      <c r="L673" s="293"/>
      <c r="M673" s="293"/>
      <c r="N673" s="293"/>
      <c r="O673" s="293"/>
      <c r="P673" s="293"/>
      <c r="Q673" s="293"/>
      <c r="R673" s="293"/>
      <c r="S673" s="293"/>
      <c r="T673" s="293"/>
      <c r="U673" s="293"/>
      <c r="V673" s="293"/>
      <c r="W673" s="293"/>
      <c r="X673" s="293"/>
      <c r="Y673" s="293"/>
    </row>
    <row r="674" spans="1:25" ht="15.75" customHeight="1" x14ac:dyDescent="0.45">
      <c r="A674" s="293"/>
      <c r="B674" s="293"/>
      <c r="C674" s="293"/>
      <c r="D674" s="293"/>
      <c r="E674" s="293"/>
      <c r="F674" s="293"/>
      <c r="G674" s="293"/>
      <c r="H674" s="293"/>
      <c r="I674" s="293"/>
      <c r="J674" s="293"/>
      <c r="K674" s="293"/>
      <c r="L674" s="293"/>
      <c r="M674" s="293"/>
      <c r="N674" s="293"/>
      <c r="O674" s="293"/>
      <c r="P674" s="293"/>
      <c r="Q674" s="293"/>
      <c r="R674" s="293"/>
      <c r="S674" s="293"/>
      <c r="T674" s="293"/>
      <c r="U674" s="293"/>
      <c r="V674" s="293"/>
      <c r="W674" s="293"/>
      <c r="X674" s="293"/>
      <c r="Y674" s="293"/>
    </row>
    <row r="675" spans="1:25" ht="15.75" customHeight="1" x14ac:dyDescent="0.45">
      <c r="A675" s="293"/>
      <c r="B675" s="293"/>
      <c r="C675" s="293"/>
      <c r="D675" s="293"/>
      <c r="E675" s="293"/>
      <c r="F675" s="293"/>
      <c r="G675" s="293"/>
      <c r="H675" s="293"/>
      <c r="I675" s="293"/>
      <c r="J675" s="293"/>
      <c r="K675" s="293"/>
      <c r="L675" s="293"/>
      <c r="M675" s="293"/>
      <c r="N675" s="293"/>
      <c r="O675" s="293"/>
      <c r="P675" s="293"/>
      <c r="Q675" s="293"/>
      <c r="R675" s="293"/>
      <c r="S675" s="293"/>
      <c r="T675" s="293"/>
      <c r="U675" s="293"/>
      <c r="V675" s="293"/>
      <c r="W675" s="293"/>
      <c r="X675" s="293"/>
      <c r="Y675" s="293"/>
    </row>
    <row r="676" spans="1:25" ht="15.75" customHeight="1" x14ac:dyDescent="0.45">
      <c r="A676" s="293"/>
      <c r="B676" s="293"/>
      <c r="C676" s="293"/>
      <c r="D676" s="293"/>
      <c r="E676" s="293"/>
      <c r="F676" s="293"/>
      <c r="G676" s="293"/>
      <c r="H676" s="293"/>
      <c r="I676" s="293"/>
      <c r="J676" s="293"/>
      <c r="K676" s="293"/>
      <c r="L676" s="293"/>
      <c r="M676" s="293"/>
      <c r="N676" s="293"/>
      <c r="O676" s="293"/>
      <c r="P676" s="293"/>
      <c r="Q676" s="293"/>
      <c r="R676" s="293"/>
      <c r="S676" s="293"/>
      <c r="T676" s="293"/>
      <c r="U676" s="293"/>
      <c r="V676" s="293"/>
      <c r="W676" s="293"/>
      <c r="X676" s="293"/>
      <c r="Y676" s="293"/>
    </row>
    <row r="677" spans="1:25" ht="15.75" customHeight="1" x14ac:dyDescent="0.45">
      <c r="A677" s="293"/>
      <c r="B677" s="293"/>
      <c r="C677" s="293"/>
      <c r="D677" s="293"/>
      <c r="E677" s="293"/>
      <c r="F677" s="293"/>
      <c r="G677" s="293"/>
      <c r="H677" s="293"/>
      <c r="I677" s="293"/>
      <c r="J677" s="293"/>
      <c r="K677" s="293"/>
      <c r="L677" s="293"/>
      <c r="M677" s="293"/>
      <c r="N677" s="293"/>
      <c r="O677" s="293"/>
      <c r="P677" s="293"/>
      <c r="Q677" s="293"/>
      <c r="R677" s="293"/>
      <c r="S677" s="293"/>
      <c r="T677" s="293"/>
      <c r="U677" s="293"/>
      <c r="V677" s="293"/>
      <c r="W677" s="293"/>
      <c r="X677" s="293"/>
      <c r="Y677" s="293"/>
    </row>
    <row r="678" spans="1:25" ht="15.75" customHeight="1" x14ac:dyDescent="0.45">
      <c r="A678" s="293"/>
      <c r="B678" s="293"/>
      <c r="C678" s="293"/>
      <c r="D678" s="293"/>
      <c r="E678" s="293"/>
      <c r="F678" s="293"/>
      <c r="G678" s="293"/>
      <c r="H678" s="293"/>
      <c r="I678" s="293"/>
      <c r="J678" s="293"/>
      <c r="K678" s="293"/>
      <c r="L678" s="293"/>
      <c r="M678" s="293"/>
      <c r="N678" s="293"/>
      <c r="O678" s="293"/>
      <c r="P678" s="293"/>
      <c r="Q678" s="293"/>
      <c r="R678" s="293"/>
      <c r="S678" s="293"/>
      <c r="T678" s="293"/>
      <c r="U678" s="293"/>
      <c r="V678" s="293"/>
      <c r="W678" s="293"/>
      <c r="X678" s="293"/>
      <c r="Y678" s="293"/>
    </row>
    <row r="679" spans="1:25" ht="15.75" customHeight="1" x14ac:dyDescent="0.45">
      <c r="A679" s="293"/>
      <c r="B679" s="293"/>
      <c r="C679" s="293"/>
      <c r="D679" s="293"/>
      <c r="E679" s="293"/>
      <c r="F679" s="293"/>
      <c r="G679" s="293"/>
      <c r="H679" s="293"/>
      <c r="I679" s="293"/>
      <c r="J679" s="293"/>
      <c r="K679" s="293"/>
      <c r="L679" s="293"/>
      <c r="M679" s="293"/>
      <c r="N679" s="293"/>
      <c r="O679" s="293"/>
      <c r="P679" s="293"/>
      <c r="Q679" s="293"/>
      <c r="R679" s="293"/>
      <c r="S679" s="293"/>
      <c r="T679" s="293"/>
      <c r="U679" s="293"/>
      <c r="V679" s="293"/>
      <c r="W679" s="293"/>
      <c r="X679" s="293"/>
      <c r="Y679" s="293"/>
    </row>
    <row r="680" spans="1:25" ht="15.75" customHeight="1" x14ac:dyDescent="0.45">
      <c r="A680" s="293"/>
      <c r="B680" s="293"/>
      <c r="C680" s="293"/>
      <c r="D680" s="293"/>
      <c r="E680" s="293"/>
      <c r="F680" s="293"/>
      <c r="G680" s="293"/>
      <c r="H680" s="293"/>
      <c r="I680" s="293"/>
      <c r="J680" s="293"/>
      <c r="K680" s="293"/>
      <c r="L680" s="293"/>
      <c r="M680" s="293"/>
      <c r="N680" s="293"/>
      <c r="O680" s="293"/>
      <c r="P680" s="293"/>
      <c r="Q680" s="293"/>
      <c r="R680" s="293"/>
      <c r="S680" s="293"/>
      <c r="T680" s="293"/>
      <c r="U680" s="293"/>
      <c r="V680" s="293"/>
      <c r="W680" s="293"/>
      <c r="X680" s="293"/>
      <c r="Y680" s="293"/>
    </row>
    <row r="681" spans="1:25" ht="15.75" customHeight="1" x14ac:dyDescent="0.45">
      <c r="A681" s="293"/>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3"/>
      <c r="Y681" s="293"/>
    </row>
    <row r="682" spans="1:25" ht="15.75" customHeight="1" x14ac:dyDescent="0.45">
      <c r="A682" s="293"/>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row>
    <row r="683" spans="1:25" ht="15.75" customHeight="1" x14ac:dyDescent="0.45">
      <c r="A683" s="293"/>
      <c r="B683" s="293"/>
      <c r="C683" s="293"/>
      <c r="D683" s="293"/>
      <c r="E683" s="293"/>
      <c r="F683" s="293"/>
      <c r="G683" s="293"/>
      <c r="H683" s="293"/>
      <c r="I683" s="293"/>
      <c r="J683" s="293"/>
      <c r="K683" s="293"/>
      <c r="L683" s="293"/>
      <c r="M683" s="293"/>
      <c r="N683" s="293"/>
      <c r="O683" s="293"/>
      <c r="P683" s="293"/>
      <c r="Q683" s="293"/>
      <c r="R683" s="293"/>
      <c r="S683" s="293"/>
      <c r="T683" s="293"/>
      <c r="U683" s="293"/>
      <c r="V683" s="293"/>
      <c r="W683" s="293"/>
      <c r="X683" s="293"/>
      <c r="Y683" s="293"/>
    </row>
    <row r="684" spans="1:25" ht="15.75" customHeight="1" x14ac:dyDescent="0.45">
      <c r="A684" s="293"/>
      <c r="B684" s="293"/>
      <c r="C684" s="293"/>
      <c r="D684" s="293"/>
      <c r="E684" s="293"/>
      <c r="F684" s="293"/>
      <c r="G684" s="293"/>
      <c r="H684" s="293"/>
      <c r="I684" s="293"/>
      <c r="J684" s="293"/>
      <c r="K684" s="293"/>
      <c r="L684" s="293"/>
      <c r="M684" s="293"/>
      <c r="N684" s="293"/>
      <c r="O684" s="293"/>
      <c r="P684" s="293"/>
      <c r="Q684" s="293"/>
      <c r="R684" s="293"/>
      <c r="S684" s="293"/>
      <c r="T684" s="293"/>
      <c r="U684" s="293"/>
      <c r="V684" s="293"/>
      <c r="W684" s="293"/>
      <c r="X684" s="293"/>
      <c r="Y684" s="293"/>
    </row>
    <row r="685" spans="1:25" ht="15.75" customHeight="1" x14ac:dyDescent="0.45">
      <c r="A685" s="293"/>
      <c r="B685" s="293"/>
      <c r="C685" s="293"/>
      <c r="D685" s="293"/>
      <c r="E685" s="293"/>
      <c r="F685" s="293"/>
      <c r="G685" s="293"/>
      <c r="H685" s="293"/>
      <c r="I685" s="293"/>
      <c r="J685" s="293"/>
      <c r="K685" s="293"/>
      <c r="L685" s="293"/>
      <c r="M685" s="293"/>
      <c r="N685" s="293"/>
      <c r="O685" s="293"/>
      <c r="P685" s="293"/>
      <c r="Q685" s="293"/>
      <c r="R685" s="293"/>
      <c r="S685" s="293"/>
      <c r="T685" s="293"/>
      <c r="U685" s="293"/>
      <c r="V685" s="293"/>
      <c r="W685" s="293"/>
      <c r="X685" s="293"/>
      <c r="Y685" s="293"/>
    </row>
    <row r="686" spans="1:25" ht="15.75" customHeight="1" x14ac:dyDescent="0.45">
      <c r="A686" s="293"/>
      <c r="B686" s="293"/>
      <c r="C686" s="293"/>
      <c r="D686" s="293"/>
      <c r="E686" s="293"/>
      <c r="F686" s="293"/>
      <c r="G686" s="293"/>
      <c r="H686" s="293"/>
      <c r="I686" s="293"/>
      <c r="J686" s="293"/>
      <c r="K686" s="293"/>
      <c r="L686" s="293"/>
      <c r="M686" s="293"/>
      <c r="N686" s="293"/>
      <c r="O686" s="293"/>
      <c r="P686" s="293"/>
      <c r="Q686" s="293"/>
      <c r="R686" s="293"/>
      <c r="S686" s="293"/>
      <c r="T686" s="293"/>
      <c r="U686" s="293"/>
      <c r="V686" s="293"/>
      <c r="W686" s="293"/>
      <c r="X686" s="293"/>
      <c r="Y686" s="293"/>
    </row>
    <row r="687" spans="1:25" ht="15.75" customHeight="1" x14ac:dyDescent="0.45">
      <c r="A687" s="293"/>
      <c r="B687" s="293"/>
      <c r="C687" s="293"/>
      <c r="D687" s="293"/>
      <c r="E687" s="293"/>
      <c r="F687" s="293"/>
      <c r="G687" s="293"/>
      <c r="H687" s="293"/>
      <c r="I687" s="293"/>
      <c r="J687" s="293"/>
      <c r="K687" s="293"/>
      <c r="L687" s="293"/>
      <c r="M687" s="293"/>
      <c r="N687" s="293"/>
      <c r="O687" s="293"/>
      <c r="P687" s="293"/>
      <c r="Q687" s="293"/>
      <c r="R687" s="293"/>
      <c r="S687" s="293"/>
      <c r="T687" s="293"/>
      <c r="U687" s="293"/>
      <c r="V687" s="293"/>
      <c r="W687" s="293"/>
      <c r="X687" s="293"/>
      <c r="Y687" s="293"/>
    </row>
    <row r="688" spans="1:25" ht="15.75" customHeight="1" x14ac:dyDescent="0.45">
      <c r="A688" s="293"/>
      <c r="B688" s="293"/>
      <c r="C688" s="293"/>
      <c r="D688" s="293"/>
      <c r="E688" s="293"/>
      <c r="F688" s="293"/>
      <c r="G688" s="293"/>
      <c r="H688" s="293"/>
      <c r="I688" s="293"/>
      <c r="J688" s="293"/>
      <c r="K688" s="293"/>
      <c r="L688" s="293"/>
      <c r="M688" s="293"/>
      <c r="N688" s="293"/>
      <c r="O688" s="293"/>
      <c r="P688" s="293"/>
      <c r="Q688" s="293"/>
      <c r="R688" s="293"/>
      <c r="S688" s="293"/>
      <c r="T688" s="293"/>
      <c r="U688" s="293"/>
      <c r="V688" s="293"/>
      <c r="W688" s="293"/>
      <c r="X688" s="293"/>
      <c r="Y688" s="293"/>
    </row>
    <row r="689" spans="1:25" ht="15.75" customHeight="1" x14ac:dyDescent="0.45">
      <c r="A689" s="293"/>
      <c r="B689" s="293"/>
      <c r="C689" s="293"/>
      <c r="D689" s="293"/>
      <c r="E689" s="293"/>
      <c r="F689" s="293"/>
      <c r="G689" s="293"/>
      <c r="H689" s="293"/>
      <c r="I689" s="293"/>
      <c r="J689" s="293"/>
      <c r="K689" s="293"/>
      <c r="L689" s="293"/>
      <c r="M689" s="293"/>
      <c r="N689" s="293"/>
      <c r="O689" s="293"/>
      <c r="P689" s="293"/>
      <c r="Q689" s="293"/>
      <c r="R689" s="293"/>
      <c r="S689" s="293"/>
      <c r="T689" s="293"/>
      <c r="U689" s="293"/>
      <c r="V689" s="293"/>
      <c r="W689" s="293"/>
      <c r="X689" s="293"/>
      <c r="Y689" s="293"/>
    </row>
    <row r="690" spans="1:25" ht="15.75" customHeight="1" x14ac:dyDescent="0.45">
      <c r="A690" s="293"/>
      <c r="B690" s="293"/>
      <c r="C690" s="293"/>
      <c r="D690" s="293"/>
      <c r="E690" s="293"/>
      <c r="F690" s="293"/>
      <c r="G690" s="293"/>
      <c r="H690" s="293"/>
      <c r="I690" s="293"/>
      <c r="J690" s="293"/>
      <c r="K690" s="293"/>
      <c r="L690" s="293"/>
      <c r="M690" s="293"/>
      <c r="N690" s="293"/>
      <c r="O690" s="293"/>
      <c r="P690" s="293"/>
      <c r="Q690" s="293"/>
      <c r="R690" s="293"/>
      <c r="S690" s="293"/>
      <c r="T690" s="293"/>
      <c r="U690" s="293"/>
      <c r="V690" s="293"/>
      <c r="W690" s="293"/>
      <c r="X690" s="293"/>
      <c r="Y690" s="293"/>
    </row>
    <row r="691" spans="1:25" ht="15.75" customHeight="1" x14ac:dyDescent="0.45">
      <c r="A691" s="293"/>
      <c r="B691" s="293"/>
      <c r="C691" s="293"/>
      <c r="D691" s="293"/>
      <c r="E691" s="293"/>
      <c r="F691" s="293"/>
      <c r="G691" s="293"/>
      <c r="H691" s="293"/>
      <c r="I691" s="293"/>
      <c r="J691" s="293"/>
      <c r="K691" s="293"/>
      <c r="L691" s="293"/>
      <c r="M691" s="293"/>
      <c r="N691" s="293"/>
      <c r="O691" s="293"/>
      <c r="P691" s="293"/>
      <c r="Q691" s="293"/>
      <c r="R691" s="293"/>
      <c r="S691" s="293"/>
      <c r="T691" s="293"/>
      <c r="U691" s="293"/>
      <c r="V691" s="293"/>
      <c r="W691" s="293"/>
      <c r="X691" s="293"/>
      <c r="Y691" s="293"/>
    </row>
    <row r="692" spans="1:25" ht="15.75" customHeight="1" x14ac:dyDescent="0.45">
      <c r="A692" s="293"/>
      <c r="B692" s="293"/>
      <c r="C692" s="293"/>
      <c r="D692" s="293"/>
      <c r="E692" s="293"/>
      <c r="F692" s="293"/>
      <c r="G692" s="293"/>
      <c r="H692" s="293"/>
      <c r="I692" s="293"/>
      <c r="J692" s="293"/>
      <c r="K692" s="293"/>
      <c r="L692" s="293"/>
      <c r="M692" s="293"/>
      <c r="N692" s="293"/>
      <c r="O692" s="293"/>
      <c r="P692" s="293"/>
      <c r="Q692" s="293"/>
      <c r="R692" s="293"/>
      <c r="S692" s="293"/>
      <c r="T692" s="293"/>
      <c r="U692" s="293"/>
      <c r="V692" s="293"/>
      <c r="W692" s="293"/>
      <c r="X692" s="293"/>
      <c r="Y692" s="293"/>
    </row>
    <row r="693" spans="1:25" ht="15.75" customHeight="1" x14ac:dyDescent="0.45">
      <c r="A693" s="293"/>
      <c r="B693" s="293"/>
      <c r="C693" s="293"/>
      <c r="D693" s="293"/>
      <c r="E693" s="293"/>
      <c r="F693" s="293"/>
      <c r="G693" s="293"/>
      <c r="H693" s="293"/>
      <c r="I693" s="293"/>
      <c r="J693" s="293"/>
      <c r="K693" s="293"/>
      <c r="L693" s="293"/>
      <c r="M693" s="293"/>
      <c r="N693" s="293"/>
      <c r="O693" s="293"/>
      <c r="P693" s="293"/>
      <c r="Q693" s="293"/>
      <c r="R693" s="293"/>
      <c r="S693" s="293"/>
      <c r="T693" s="293"/>
      <c r="U693" s="293"/>
      <c r="V693" s="293"/>
      <c r="W693" s="293"/>
      <c r="X693" s="293"/>
      <c r="Y693" s="293"/>
    </row>
    <row r="694" spans="1:25" ht="15.75" customHeight="1" x14ac:dyDescent="0.45">
      <c r="A694" s="293"/>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3"/>
      <c r="Y694" s="293"/>
    </row>
    <row r="695" spans="1:25" ht="15.75" customHeight="1" x14ac:dyDescent="0.45">
      <c r="A695" s="293"/>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3"/>
      <c r="Y695" s="293"/>
    </row>
    <row r="696" spans="1:25" ht="15.75" customHeight="1" x14ac:dyDescent="0.45">
      <c r="A696" s="293"/>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3"/>
      <c r="Y696" s="293"/>
    </row>
    <row r="697" spans="1:25" ht="15.75" customHeight="1" x14ac:dyDescent="0.45">
      <c r="A697" s="293"/>
      <c r="B697" s="293"/>
      <c r="C697" s="293"/>
      <c r="D697" s="293"/>
      <c r="E697" s="293"/>
      <c r="F697" s="293"/>
      <c r="G697" s="293"/>
      <c r="H697" s="293"/>
      <c r="I697" s="293"/>
      <c r="J697" s="293"/>
      <c r="K697" s="293"/>
      <c r="L697" s="293"/>
      <c r="M697" s="293"/>
      <c r="N697" s="293"/>
      <c r="O697" s="293"/>
      <c r="P697" s="293"/>
      <c r="Q697" s="293"/>
      <c r="R697" s="293"/>
      <c r="S697" s="293"/>
      <c r="T697" s="293"/>
      <c r="U697" s="293"/>
      <c r="V697" s="293"/>
      <c r="W697" s="293"/>
      <c r="X697" s="293"/>
      <c r="Y697" s="293"/>
    </row>
    <row r="698" spans="1:25" ht="15.75" customHeight="1" x14ac:dyDescent="0.45">
      <c r="A698" s="293"/>
      <c r="B698" s="293"/>
      <c r="C698" s="293"/>
      <c r="D698" s="293"/>
      <c r="E698" s="293"/>
      <c r="F698" s="293"/>
      <c r="G698" s="293"/>
      <c r="H698" s="293"/>
      <c r="I698" s="293"/>
      <c r="J698" s="293"/>
      <c r="K698" s="293"/>
      <c r="L698" s="293"/>
      <c r="M698" s="293"/>
      <c r="N698" s="293"/>
      <c r="O698" s="293"/>
      <c r="P698" s="293"/>
      <c r="Q698" s="293"/>
      <c r="R698" s="293"/>
      <c r="S698" s="293"/>
      <c r="T698" s="293"/>
      <c r="U698" s="293"/>
      <c r="V698" s="293"/>
      <c r="W698" s="293"/>
      <c r="X698" s="293"/>
      <c r="Y698" s="293"/>
    </row>
    <row r="699" spans="1:25" ht="15.75" customHeight="1" x14ac:dyDescent="0.45">
      <c r="A699" s="293"/>
      <c r="B699" s="293"/>
      <c r="C699" s="293"/>
      <c r="D699" s="293"/>
      <c r="E699" s="293"/>
      <c r="F699" s="293"/>
      <c r="G699" s="293"/>
      <c r="H699" s="293"/>
      <c r="I699" s="293"/>
      <c r="J699" s="293"/>
      <c r="K699" s="293"/>
      <c r="L699" s="293"/>
      <c r="M699" s="293"/>
      <c r="N699" s="293"/>
      <c r="O699" s="293"/>
      <c r="P699" s="293"/>
      <c r="Q699" s="293"/>
      <c r="R699" s="293"/>
      <c r="S699" s="293"/>
      <c r="T699" s="293"/>
      <c r="U699" s="293"/>
      <c r="V699" s="293"/>
      <c r="W699" s="293"/>
      <c r="X699" s="293"/>
      <c r="Y699" s="293"/>
    </row>
    <row r="700" spans="1:25" ht="15.75" customHeight="1" x14ac:dyDescent="0.45">
      <c r="A700" s="293"/>
      <c r="B700" s="293"/>
      <c r="C700" s="293"/>
      <c r="D700" s="293"/>
      <c r="E700" s="293"/>
      <c r="F700" s="293"/>
      <c r="G700" s="293"/>
      <c r="H700" s="293"/>
      <c r="I700" s="293"/>
      <c r="J700" s="293"/>
      <c r="K700" s="293"/>
      <c r="L700" s="293"/>
      <c r="M700" s="293"/>
      <c r="N700" s="293"/>
      <c r="O700" s="293"/>
      <c r="P700" s="293"/>
      <c r="Q700" s="293"/>
      <c r="R700" s="293"/>
      <c r="S700" s="293"/>
      <c r="T700" s="293"/>
      <c r="U700" s="293"/>
      <c r="V700" s="293"/>
      <c r="W700" s="293"/>
      <c r="X700" s="293"/>
      <c r="Y700" s="293"/>
    </row>
    <row r="701" spans="1:25" ht="15.75" customHeight="1" x14ac:dyDescent="0.45">
      <c r="A701" s="293"/>
      <c r="B701" s="293"/>
      <c r="C701" s="293"/>
      <c r="D701" s="293"/>
      <c r="E701" s="293"/>
      <c r="F701" s="293"/>
      <c r="G701" s="293"/>
      <c r="H701" s="293"/>
      <c r="I701" s="293"/>
      <c r="J701" s="293"/>
      <c r="K701" s="293"/>
      <c r="L701" s="293"/>
      <c r="M701" s="293"/>
      <c r="N701" s="293"/>
      <c r="O701" s="293"/>
      <c r="P701" s="293"/>
      <c r="Q701" s="293"/>
      <c r="R701" s="293"/>
      <c r="S701" s="293"/>
      <c r="T701" s="293"/>
      <c r="U701" s="293"/>
      <c r="V701" s="293"/>
      <c r="W701" s="293"/>
      <c r="X701" s="293"/>
      <c r="Y701" s="293"/>
    </row>
    <row r="702" spans="1:25" ht="15.75" customHeight="1" x14ac:dyDescent="0.45">
      <c r="A702" s="293"/>
      <c r="B702" s="293"/>
      <c r="C702" s="293"/>
      <c r="D702" s="293"/>
      <c r="E702" s="293"/>
      <c r="F702" s="293"/>
      <c r="G702" s="293"/>
      <c r="H702" s="293"/>
      <c r="I702" s="293"/>
      <c r="J702" s="293"/>
      <c r="K702" s="293"/>
      <c r="L702" s="293"/>
      <c r="M702" s="293"/>
      <c r="N702" s="293"/>
      <c r="O702" s="293"/>
      <c r="P702" s="293"/>
      <c r="Q702" s="293"/>
      <c r="R702" s="293"/>
      <c r="S702" s="293"/>
      <c r="T702" s="293"/>
      <c r="U702" s="293"/>
      <c r="V702" s="293"/>
      <c r="W702" s="293"/>
      <c r="X702" s="293"/>
      <c r="Y702" s="293"/>
    </row>
    <row r="703" spans="1:25" ht="15.75" customHeight="1" x14ac:dyDescent="0.45">
      <c r="A703" s="293"/>
      <c r="B703" s="293"/>
      <c r="C703" s="293"/>
      <c r="D703" s="293"/>
      <c r="E703" s="293"/>
      <c r="F703" s="293"/>
      <c r="G703" s="293"/>
      <c r="H703" s="293"/>
      <c r="I703" s="293"/>
      <c r="J703" s="293"/>
      <c r="K703" s="293"/>
      <c r="L703" s="293"/>
      <c r="M703" s="293"/>
      <c r="N703" s="293"/>
      <c r="O703" s="293"/>
      <c r="P703" s="293"/>
      <c r="Q703" s="293"/>
      <c r="R703" s="293"/>
      <c r="S703" s="293"/>
      <c r="T703" s="293"/>
      <c r="U703" s="293"/>
      <c r="V703" s="293"/>
      <c r="W703" s="293"/>
      <c r="X703" s="293"/>
      <c r="Y703" s="293"/>
    </row>
    <row r="704" spans="1:25" ht="15.75" customHeight="1" x14ac:dyDescent="0.45">
      <c r="A704" s="293"/>
      <c r="B704" s="293"/>
      <c r="C704" s="293"/>
      <c r="D704" s="293"/>
      <c r="E704" s="293"/>
      <c r="F704" s="293"/>
      <c r="G704" s="293"/>
      <c r="H704" s="293"/>
      <c r="I704" s="293"/>
      <c r="J704" s="293"/>
      <c r="K704" s="293"/>
      <c r="L704" s="293"/>
      <c r="M704" s="293"/>
      <c r="N704" s="293"/>
      <c r="O704" s="293"/>
      <c r="P704" s="293"/>
      <c r="Q704" s="293"/>
      <c r="R704" s="293"/>
      <c r="S704" s="293"/>
      <c r="T704" s="293"/>
      <c r="U704" s="293"/>
      <c r="V704" s="293"/>
      <c r="W704" s="293"/>
      <c r="X704" s="293"/>
      <c r="Y704" s="293"/>
    </row>
    <row r="705" spans="1:25" ht="15.75" customHeight="1" x14ac:dyDescent="0.45">
      <c r="A705" s="293"/>
      <c r="B705" s="293"/>
      <c r="C705" s="293"/>
      <c r="D705" s="293"/>
      <c r="E705" s="293"/>
      <c r="F705" s="293"/>
      <c r="G705" s="293"/>
      <c r="H705" s="293"/>
      <c r="I705" s="293"/>
      <c r="J705" s="293"/>
      <c r="K705" s="293"/>
      <c r="L705" s="293"/>
      <c r="M705" s="293"/>
      <c r="N705" s="293"/>
      <c r="O705" s="293"/>
      <c r="P705" s="293"/>
      <c r="Q705" s="293"/>
      <c r="R705" s="293"/>
      <c r="S705" s="293"/>
      <c r="T705" s="293"/>
      <c r="U705" s="293"/>
      <c r="V705" s="293"/>
      <c r="W705" s="293"/>
      <c r="X705" s="293"/>
      <c r="Y705" s="293"/>
    </row>
    <row r="706" spans="1:25" ht="15.75" customHeight="1" x14ac:dyDescent="0.45">
      <c r="A706" s="293"/>
      <c r="B706" s="293"/>
      <c r="C706" s="293"/>
      <c r="D706" s="293"/>
      <c r="E706" s="293"/>
      <c r="F706" s="293"/>
      <c r="G706" s="293"/>
      <c r="H706" s="293"/>
      <c r="I706" s="293"/>
      <c r="J706" s="293"/>
      <c r="K706" s="293"/>
      <c r="L706" s="293"/>
      <c r="M706" s="293"/>
      <c r="N706" s="293"/>
      <c r="O706" s="293"/>
      <c r="P706" s="293"/>
      <c r="Q706" s="293"/>
      <c r="R706" s="293"/>
      <c r="S706" s="293"/>
      <c r="T706" s="293"/>
      <c r="U706" s="293"/>
      <c r="V706" s="293"/>
      <c r="W706" s="293"/>
      <c r="X706" s="293"/>
      <c r="Y706" s="293"/>
    </row>
    <row r="707" spans="1:25" ht="15.75" customHeight="1" x14ac:dyDescent="0.45">
      <c r="A707" s="293"/>
      <c r="B707" s="293"/>
      <c r="C707" s="293"/>
      <c r="D707" s="293"/>
      <c r="E707" s="293"/>
      <c r="F707" s="293"/>
      <c r="G707" s="293"/>
      <c r="H707" s="293"/>
      <c r="I707" s="293"/>
      <c r="J707" s="293"/>
      <c r="K707" s="293"/>
      <c r="L707" s="293"/>
      <c r="M707" s="293"/>
      <c r="N707" s="293"/>
      <c r="O707" s="293"/>
      <c r="P707" s="293"/>
      <c r="Q707" s="293"/>
      <c r="R707" s="293"/>
      <c r="S707" s="293"/>
      <c r="T707" s="293"/>
      <c r="U707" s="293"/>
      <c r="V707" s="293"/>
      <c r="W707" s="293"/>
      <c r="X707" s="293"/>
      <c r="Y707" s="293"/>
    </row>
    <row r="708" spans="1:25" ht="15.75" customHeight="1" x14ac:dyDescent="0.45">
      <c r="A708" s="293"/>
      <c r="B708" s="293"/>
      <c r="C708" s="293"/>
      <c r="D708" s="293"/>
      <c r="E708" s="293"/>
      <c r="F708" s="293"/>
      <c r="G708" s="293"/>
      <c r="H708" s="293"/>
      <c r="I708" s="293"/>
      <c r="J708" s="293"/>
      <c r="K708" s="293"/>
      <c r="L708" s="293"/>
      <c r="M708" s="293"/>
      <c r="N708" s="293"/>
      <c r="O708" s="293"/>
      <c r="P708" s="293"/>
      <c r="Q708" s="293"/>
      <c r="R708" s="293"/>
      <c r="S708" s="293"/>
      <c r="T708" s="293"/>
      <c r="U708" s="293"/>
      <c r="V708" s="293"/>
      <c r="W708" s="293"/>
      <c r="X708" s="293"/>
      <c r="Y708" s="293"/>
    </row>
    <row r="709" spans="1:25" ht="15.75" customHeight="1" x14ac:dyDescent="0.45">
      <c r="A709" s="293"/>
      <c r="B709" s="293"/>
      <c r="C709" s="293"/>
      <c r="D709" s="293"/>
      <c r="E709" s="293"/>
      <c r="F709" s="293"/>
      <c r="G709" s="293"/>
      <c r="H709" s="293"/>
      <c r="I709" s="293"/>
      <c r="J709" s="293"/>
      <c r="K709" s="293"/>
      <c r="L709" s="293"/>
      <c r="M709" s="293"/>
      <c r="N709" s="293"/>
      <c r="O709" s="293"/>
      <c r="P709" s="293"/>
      <c r="Q709" s="293"/>
      <c r="R709" s="293"/>
      <c r="S709" s="293"/>
      <c r="T709" s="293"/>
      <c r="U709" s="293"/>
      <c r="V709" s="293"/>
      <c r="W709" s="293"/>
      <c r="X709" s="293"/>
      <c r="Y709" s="293"/>
    </row>
    <row r="710" spans="1:25" ht="15.75" customHeight="1" x14ac:dyDescent="0.45">
      <c r="A710" s="293"/>
      <c r="B710" s="293"/>
      <c r="C710" s="293"/>
      <c r="D710" s="293"/>
      <c r="E710" s="293"/>
      <c r="F710" s="293"/>
      <c r="G710" s="293"/>
      <c r="H710" s="293"/>
      <c r="I710" s="293"/>
      <c r="J710" s="293"/>
      <c r="K710" s="293"/>
      <c r="L710" s="293"/>
      <c r="M710" s="293"/>
      <c r="N710" s="293"/>
      <c r="O710" s="293"/>
      <c r="P710" s="293"/>
      <c r="Q710" s="293"/>
      <c r="R710" s="293"/>
      <c r="S710" s="293"/>
      <c r="T710" s="293"/>
      <c r="U710" s="293"/>
      <c r="V710" s="293"/>
      <c r="W710" s="293"/>
      <c r="X710" s="293"/>
      <c r="Y710" s="293"/>
    </row>
    <row r="711" spans="1:25" ht="15.75" customHeight="1" x14ac:dyDescent="0.45">
      <c r="A711" s="293"/>
      <c r="B711" s="293"/>
      <c r="C711" s="293"/>
      <c r="D711" s="293"/>
      <c r="E711" s="293"/>
      <c r="F711" s="293"/>
      <c r="G711" s="293"/>
      <c r="H711" s="293"/>
      <c r="I711" s="293"/>
      <c r="J711" s="293"/>
      <c r="K711" s="293"/>
      <c r="L711" s="293"/>
      <c r="M711" s="293"/>
      <c r="N711" s="293"/>
      <c r="O711" s="293"/>
      <c r="P711" s="293"/>
      <c r="Q711" s="293"/>
      <c r="R711" s="293"/>
      <c r="S711" s="293"/>
      <c r="T711" s="293"/>
      <c r="U711" s="293"/>
      <c r="V711" s="293"/>
      <c r="W711" s="293"/>
      <c r="X711" s="293"/>
      <c r="Y711" s="293"/>
    </row>
    <row r="712" spans="1:25" ht="15.75" customHeight="1" x14ac:dyDescent="0.45">
      <c r="A712" s="293"/>
      <c r="B712" s="293"/>
      <c r="C712" s="293"/>
      <c r="D712" s="293"/>
      <c r="E712" s="293"/>
      <c r="F712" s="293"/>
      <c r="G712" s="293"/>
      <c r="H712" s="293"/>
      <c r="I712" s="293"/>
      <c r="J712" s="293"/>
      <c r="K712" s="293"/>
      <c r="L712" s="293"/>
      <c r="M712" s="293"/>
      <c r="N712" s="293"/>
      <c r="O712" s="293"/>
      <c r="P712" s="293"/>
      <c r="Q712" s="293"/>
      <c r="R712" s="293"/>
      <c r="S712" s="293"/>
      <c r="T712" s="293"/>
      <c r="U712" s="293"/>
      <c r="V712" s="293"/>
      <c r="W712" s="293"/>
      <c r="X712" s="293"/>
      <c r="Y712" s="293"/>
    </row>
    <row r="713" spans="1:25" ht="15.75" customHeight="1" x14ac:dyDescent="0.45">
      <c r="A713" s="293"/>
      <c r="B713" s="293"/>
      <c r="C713" s="293"/>
      <c r="D713" s="293"/>
      <c r="E713" s="293"/>
      <c r="F713" s="293"/>
      <c r="G713" s="293"/>
      <c r="H713" s="293"/>
      <c r="I713" s="293"/>
      <c r="J713" s="293"/>
      <c r="K713" s="293"/>
      <c r="L713" s="293"/>
      <c r="M713" s="293"/>
      <c r="N713" s="293"/>
      <c r="O713" s="293"/>
      <c r="P713" s="293"/>
      <c r="Q713" s="293"/>
      <c r="R713" s="293"/>
      <c r="S713" s="293"/>
      <c r="T713" s="293"/>
      <c r="U713" s="293"/>
      <c r="V713" s="293"/>
      <c r="W713" s="293"/>
      <c r="X713" s="293"/>
      <c r="Y713" s="293"/>
    </row>
    <row r="714" spans="1:25" ht="15.75" customHeight="1" x14ac:dyDescent="0.45">
      <c r="A714" s="293"/>
      <c r="B714" s="293"/>
      <c r="C714" s="293"/>
      <c r="D714" s="293"/>
      <c r="E714" s="293"/>
      <c r="F714" s="293"/>
      <c r="G714" s="293"/>
      <c r="H714" s="293"/>
      <c r="I714" s="293"/>
      <c r="J714" s="293"/>
      <c r="K714" s="293"/>
      <c r="L714" s="293"/>
      <c r="M714" s="293"/>
      <c r="N714" s="293"/>
      <c r="O714" s="293"/>
      <c r="P714" s="293"/>
      <c r="Q714" s="293"/>
      <c r="R714" s="293"/>
      <c r="S714" s="293"/>
      <c r="T714" s="293"/>
      <c r="U714" s="293"/>
      <c r="V714" s="293"/>
      <c r="W714" s="293"/>
      <c r="X714" s="293"/>
      <c r="Y714" s="293"/>
    </row>
    <row r="715" spans="1:25" ht="15.75" customHeight="1" x14ac:dyDescent="0.45">
      <c r="A715" s="293"/>
      <c r="B715" s="293"/>
      <c r="C715" s="293"/>
      <c r="D715" s="293"/>
      <c r="E715" s="293"/>
      <c r="F715" s="293"/>
      <c r="G715" s="293"/>
      <c r="H715" s="293"/>
      <c r="I715" s="293"/>
      <c r="J715" s="293"/>
      <c r="K715" s="293"/>
      <c r="L715" s="293"/>
      <c r="M715" s="293"/>
      <c r="N715" s="293"/>
      <c r="O715" s="293"/>
      <c r="P715" s="293"/>
      <c r="Q715" s="293"/>
      <c r="R715" s="293"/>
      <c r="S715" s="293"/>
      <c r="T715" s="293"/>
      <c r="U715" s="293"/>
      <c r="V715" s="293"/>
      <c r="W715" s="293"/>
      <c r="X715" s="293"/>
      <c r="Y715" s="293"/>
    </row>
    <row r="716" spans="1:25" ht="15.75" customHeight="1" x14ac:dyDescent="0.45">
      <c r="A716" s="293"/>
      <c r="B716" s="293"/>
      <c r="C716" s="293"/>
      <c r="D716" s="293"/>
      <c r="E716" s="293"/>
      <c r="F716" s="293"/>
      <c r="G716" s="293"/>
      <c r="H716" s="293"/>
      <c r="I716" s="293"/>
      <c r="J716" s="293"/>
      <c r="K716" s="293"/>
      <c r="L716" s="293"/>
      <c r="M716" s="293"/>
      <c r="N716" s="293"/>
      <c r="O716" s="293"/>
      <c r="P716" s="293"/>
      <c r="Q716" s="293"/>
      <c r="R716" s="293"/>
      <c r="S716" s="293"/>
      <c r="T716" s="293"/>
      <c r="U716" s="293"/>
      <c r="V716" s="293"/>
      <c r="W716" s="293"/>
      <c r="X716" s="293"/>
      <c r="Y716" s="293"/>
    </row>
    <row r="717" spans="1:25" ht="15.75" customHeight="1" x14ac:dyDescent="0.45">
      <c r="A717" s="293"/>
      <c r="B717" s="293"/>
      <c r="C717" s="293"/>
      <c r="D717" s="293"/>
      <c r="E717" s="293"/>
      <c r="F717" s="293"/>
      <c r="G717" s="293"/>
      <c r="H717" s="293"/>
      <c r="I717" s="293"/>
      <c r="J717" s="293"/>
      <c r="K717" s="293"/>
      <c r="L717" s="293"/>
      <c r="M717" s="293"/>
      <c r="N717" s="293"/>
      <c r="O717" s="293"/>
      <c r="P717" s="293"/>
      <c r="Q717" s="293"/>
      <c r="R717" s="293"/>
      <c r="S717" s="293"/>
      <c r="T717" s="293"/>
      <c r="U717" s="293"/>
      <c r="V717" s="293"/>
      <c r="W717" s="293"/>
      <c r="X717" s="293"/>
      <c r="Y717" s="293"/>
    </row>
    <row r="718" spans="1:25" ht="15.75" customHeight="1" x14ac:dyDescent="0.45">
      <c r="A718" s="293"/>
      <c r="B718" s="293"/>
      <c r="C718" s="293"/>
      <c r="D718" s="293"/>
      <c r="E718" s="293"/>
      <c r="F718" s="293"/>
      <c r="G718" s="293"/>
      <c r="H718" s="293"/>
      <c r="I718" s="293"/>
      <c r="J718" s="293"/>
      <c r="K718" s="293"/>
      <c r="L718" s="293"/>
      <c r="M718" s="293"/>
      <c r="N718" s="293"/>
      <c r="O718" s="293"/>
      <c r="P718" s="293"/>
      <c r="Q718" s="293"/>
      <c r="R718" s="293"/>
      <c r="S718" s="293"/>
      <c r="T718" s="293"/>
      <c r="U718" s="293"/>
      <c r="V718" s="293"/>
      <c r="W718" s="293"/>
      <c r="X718" s="293"/>
      <c r="Y718" s="293"/>
    </row>
    <row r="719" spans="1:25" ht="15.75" customHeight="1" x14ac:dyDescent="0.45">
      <c r="A719" s="293"/>
      <c r="B719" s="293"/>
      <c r="C719" s="293"/>
      <c r="D719" s="293"/>
      <c r="E719" s="293"/>
      <c r="F719" s="293"/>
      <c r="G719" s="293"/>
      <c r="H719" s="293"/>
      <c r="I719" s="293"/>
      <c r="J719" s="293"/>
      <c r="K719" s="293"/>
      <c r="L719" s="293"/>
      <c r="M719" s="293"/>
      <c r="N719" s="293"/>
      <c r="O719" s="293"/>
      <c r="P719" s="293"/>
      <c r="Q719" s="293"/>
      <c r="R719" s="293"/>
      <c r="S719" s="293"/>
      <c r="T719" s="293"/>
      <c r="U719" s="293"/>
      <c r="V719" s="293"/>
      <c r="W719" s="293"/>
      <c r="X719" s="293"/>
      <c r="Y719" s="293"/>
    </row>
    <row r="720" spans="1:25" ht="15.75" customHeight="1" x14ac:dyDescent="0.45">
      <c r="A720" s="293"/>
      <c r="B720" s="293"/>
      <c r="C720" s="293"/>
      <c r="D720" s="293"/>
      <c r="E720" s="293"/>
      <c r="F720" s="293"/>
      <c r="G720" s="293"/>
      <c r="H720" s="293"/>
      <c r="I720" s="293"/>
      <c r="J720" s="293"/>
      <c r="K720" s="293"/>
      <c r="L720" s="293"/>
      <c r="M720" s="293"/>
      <c r="N720" s="293"/>
      <c r="O720" s="293"/>
      <c r="P720" s="293"/>
      <c r="Q720" s="293"/>
      <c r="R720" s="293"/>
      <c r="S720" s="293"/>
      <c r="T720" s="293"/>
      <c r="U720" s="293"/>
      <c r="V720" s="293"/>
      <c r="W720" s="293"/>
      <c r="X720" s="293"/>
      <c r="Y720" s="293"/>
    </row>
    <row r="721" spans="1:25" ht="15.75" customHeight="1" x14ac:dyDescent="0.45">
      <c r="A721" s="293"/>
      <c r="B721" s="293"/>
      <c r="C721" s="293"/>
      <c r="D721" s="293"/>
      <c r="E721" s="293"/>
      <c r="F721" s="293"/>
      <c r="G721" s="293"/>
      <c r="H721" s="293"/>
      <c r="I721" s="293"/>
      <c r="J721" s="293"/>
      <c r="K721" s="293"/>
      <c r="L721" s="293"/>
      <c r="M721" s="293"/>
      <c r="N721" s="293"/>
      <c r="O721" s="293"/>
      <c r="P721" s="293"/>
      <c r="Q721" s="293"/>
      <c r="R721" s="293"/>
      <c r="S721" s="293"/>
      <c r="T721" s="293"/>
      <c r="U721" s="293"/>
      <c r="V721" s="293"/>
      <c r="W721" s="293"/>
      <c r="X721" s="293"/>
      <c r="Y721" s="293"/>
    </row>
    <row r="722" spans="1:25" ht="15.75" customHeight="1" x14ac:dyDescent="0.45">
      <c r="A722" s="293"/>
      <c r="B722" s="293"/>
      <c r="C722" s="293"/>
      <c r="D722" s="293"/>
      <c r="E722" s="293"/>
      <c r="F722" s="293"/>
      <c r="G722" s="293"/>
      <c r="H722" s="293"/>
      <c r="I722" s="293"/>
      <c r="J722" s="293"/>
      <c r="K722" s="293"/>
      <c r="L722" s="293"/>
      <c r="M722" s="293"/>
      <c r="N722" s="293"/>
      <c r="O722" s="293"/>
      <c r="P722" s="293"/>
      <c r="Q722" s="293"/>
      <c r="R722" s="293"/>
      <c r="S722" s="293"/>
      <c r="T722" s="293"/>
      <c r="U722" s="293"/>
      <c r="V722" s="293"/>
      <c r="W722" s="293"/>
      <c r="X722" s="293"/>
      <c r="Y722" s="293"/>
    </row>
    <row r="723" spans="1:25" ht="15.75" customHeight="1" x14ac:dyDescent="0.45">
      <c r="A723" s="293"/>
      <c r="B723" s="293"/>
      <c r="C723" s="293"/>
      <c r="D723" s="293"/>
      <c r="E723" s="293"/>
      <c r="F723" s="293"/>
      <c r="G723" s="293"/>
      <c r="H723" s="293"/>
      <c r="I723" s="293"/>
      <c r="J723" s="293"/>
      <c r="K723" s="293"/>
      <c r="L723" s="293"/>
      <c r="M723" s="293"/>
      <c r="N723" s="293"/>
      <c r="O723" s="293"/>
      <c r="P723" s="293"/>
      <c r="Q723" s="293"/>
      <c r="R723" s="293"/>
      <c r="S723" s="293"/>
      <c r="T723" s="293"/>
      <c r="U723" s="293"/>
      <c r="V723" s="293"/>
      <c r="W723" s="293"/>
      <c r="X723" s="293"/>
      <c r="Y723" s="293"/>
    </row>
    <row r="724" spans="1:25" ht="15.75" customHeight="1" x14ac:dyDescent="0.45">
      <c r="A724" s="293"/>
      <c r="B724" s="293"/>
      <c r="C724" s="293"/>
      <c r="D724" s="293"/>
      <c r="E724" s="293"/>
      <c r="F724" s="293"/>
      <c r="G724" s="293"/>
      <c r="H724" s="293"/>
      <c r="I724" s="293"/>
      <c r="J724" s="293"/>
      <c r="K724" s="293"/>
      <c r="L724" s="293"/>
      <c r="M724" s="293"/>
      <c r="N724" s="293"/>
      <c r="O724" s="293"/>
      <c r="P724" s="293"/>
      <c r="Q724" s="293"/>
      <c r="R724" s="293"/>
      <c r="S724" s="293"/>
      <c r="T724" s="293"/>
      <c r="U724" s="293"/>
      <c r="V724" s="293"/>
      <c r="W724" s="293"/>
      <c r="X724" s="293"/>
      <c r="Y724" s="293"/>
    </row>
    <row r="725" spans="1:25" ht="15.75" customHeight="1" x14ac:dyDescent="0.45">
      <c r="A725" s="293"/>
      <c r="B725" s="293"/>
      <c r="C725" s="293"/>
      <c r="D725" s="293"/>
      <c r="E725" s="293"/>
      <c r="F725" s="293"/>
      <c r="G725" s="293"/>
      <c r="H725" s="293"/>
      <c r="I725" s="293"/>
      <c r="J725" s="293"/>
      <c r="K725" s="293"/>
      <c r="L725" s="293"/>
      <c r="M725" s="293"/>
      <c r="N725" s="293"/>
      <c r="O725" s="293"/>
      <c r="P725" s="293"/>
      <c r="Q725" s="293"/>
      <c r="R725" s="293"/>
      <c r="S725" s="293"/>
      <c r="T725" s="293"/>
      <c r="U725" s="293"/>
      <c r="V725" s="293"/>
      <c r="W725" s="293"/>
      <c r="X725" s="293"/>
      <c r="Y725" s="293"/>
    </row>
    <row r="726" spans="1:25" ht="15.75" customHeight="1" x14ac:dyDescent="0.45">
      <c r="A726" s="293"/>
      <c r="B726" s="293"/>
      <c r="C726" s="293"/>
      <c r="D726" s="293"/>
      <c r="E726" s="293"/>
      <c r="F726" s="293"/>
      <c r="G726" s="293"/>
      <c r="H726" s="293"/>
      <c r="I726" s="293"/>
      <c r="J726" s="293"/>
      <c r="K726" s="293"/>
      <c r="L726" s="293"/>
      <c r="M726" s="293"/>
      <c r="N726" s="293"/>
      <c r="O726" s="293"/>
      <c r="P726" s="293"/>
      <c r="Q726" s="293"/>
      <c r="R726" s="293"/>
      <c r="S726" s="293"/>
      <c r="T726" s="293"/>
      <c r="U726" s="293"/>
      <c r="V726" s="293"/>
      <c r="W726" s="293"/>
      <c r="X726" s="293"/>
      <c r="Y726" s="293"/>
    </row>
    <row r="727" spans="1:25" ht="15.75" customHeight="1" x14ac:dyDescent="0.45">
      <c r="A727" s="293"/>
      <c r="B727" s="293"/>
      <c r="C727" s="293"/>
      <c r="D727" s="293"/>
      <c r="E727" s="293"/>
      <c r="F727" s="293"/>
      <c r="G727" s="293"/>
      <c r="H727" s="293"/>
      <c r="I727" s="293"/>
      <c r="J727" s="293"/>
      <c r="K727" s="293"/>
      <c r="L727" s="293"/>
      <c r="M727" s="293"/>
      <c r="N727" s="293"/>
      <c r="O727" s="293"/>
      <c r="P727" s="293"/>
      <c r="Q727" s="293"/>
      <c r="R727" s="293"/>
      <c r="S727" s="293"/>
      <c r="T727" s="293"/>
      <c r="U727" s="293"/>
      <c r="V727" s="293"/>
      <c r="W727" s="293"/>
      <c r="X727" s="293"/>
      <c r="Y727" s="293"/>
    </row>
    <row r="728" spans="1:25" ht="15.75" customHeight="1" x14ac:dyDescent="0.45">
      <c r="A728" s="293"/>
      <c r="B728" s="293"/>
      <c r="C728" s="293"/>
      <c r="D728" s="293"/>
      <c r="E728" s="293"/>
      <c r="F728" s="293"/>
      <c r="G728" s="293"/>
      <c r="H728" s="293"/>
      <c r="I728" s="293"/>
      <c r="J728" s="293"/>
      <c r="K728" s="293"/>
      <c r="L728" s="293"/>
      <c r="M728" s="293"/>
      <c r="N728" s="293"/>
      <c r="O728" s="293"/>
      <c r="P728" s="293"/>
      <c r="Q728" s="293"/>
      <c r="R728" s="293"/>
      <c r="S728" s="293"/>
      <c r="T728" s="293"/>
      <c r="U728" s="293"/>
      <c r="V728" s="293"/>
      <c r="W728" s="293"/>
      <c r="X728" s="293"/>
      <c r="Y728" s="293"/>
    </row>
    <row r="729" spans="1:25" ht="15.75" customHeight="1" x14ac:dyDescent="0.45">
      <c r="A729" s="293"/>
      <c r="B729" s="293"/>
      <c r="C729" s="293"/>
      <c r="D729" s="293"/>
      <c r="E729" s="293"/>
      <c r="F729" s="293"/>
      <c r="G729" s="293"/>
      <c r="H729" s="293"/>
      <c r="I729" s="293"/>
      <c r="J729" s="293"/>
      <c r="K729" s="293"/>
      <c r="L729" s="293"/>
      <c r="M729" s="293"/>
      <c r="N729" s="293"/>
      <c r="O729" s="293"/>
      <c r="P729" s="293"/>
      <c r="Q729" s="293"/>
      <c r="R729" s="293"/>
      <c r="S729" s="293"/>
      <c r="T729" s="293"/>
      <c r="U729" s="293"/>
      <c r="V729" s="293"/>
      <c r="W729" s="293"/>
      <c r="X729" s="293"/>
      <c r="Y729" s="293"/>
    </row>
    <row r="730" spans="1:25" ht="15.75" customHeight="1" x14ac:dyDescent="0.45">
      <c r="A730" s="293"/>
      <c r="B730" s="293"/>
      <c r="C730" s="293"/>
      <c r="D730" s="293"/>
      <c r="E730" s="293"/>
      <c r="F730" s="293"/>
      <c r="G730" s="293"/>
      <c r="H730" s="293"/>
      <c r="I730" s="293"/>
      <c r="J730" s="293"/>
      <c r="K730" s="293"/>
      <c r="L730" s="293"/>
      <c r="M730" s="293"/>
      <c r="N730" s="293"/>
      <c r="O730" s="293"/>
      <c r="P730" s="293"/>
      <c r="Q730" s="293"/>
      <c r="R730" s="293"/>
      <c r="S730" s="293"/>
      <c r="T730" s="293"/>
      <c r="U730" s="293"/>
      <c r="V730" s="293"/>
      <c r="W730" s="293"/>
      <c r="X730" s="293"/>
      <c r="Y730" s="293"/>
    </row>
    <row r="731" spans="1:25" ht="15.75" customHeight="1" x14ac:dyDescent="0.45">
      <c r="A731" s="293"/>
      <c r="B731" s="293"/>
      <c r="C731" s="293"/>
      <c r="D731" s="293"/>
      <c r="E731" s="293"/>
      <c r="F731" s="293"/>
      <c r="G731" s="293"/>
      <c r="H731" s="293"/>
      <c r="I731" s="293"/>
      <c r="J731" s="293"/>
      <c r="K731" s="293"/>
      <c r="L731" s="293"/>
      <c r="M731" s="293"/>
      <c r="N731" s="293"/>
      <c r="O731" s="293"/>
      <c r="P731" s="293"/>
      <c r="Q731" s="293"/>
      <c r="R731" s="293"/>
      <c r="S731" s="293"/>
      <c r="T731" s="293"/>
      <c r="U731" s="293"/>
      <c r="V731" s="293"/>
      <c r="W731" s="293"/>
      <c r="X731" s="293"/>
      <c r="Y731" s="293"/>
    </row>
    <row r="732" spans="1:25" ht="15.75" customHeight="1" x14ac:dyDescent="0.45">
      <c r="A732" s="293"/>
      <c r="B732" s="293"/>
      <c r="C732" s="293"/>
      <c r="D732" s="293"/>
      <c r="E732" s="293"/>
      <c r="F732" s="293"/>
      <c r="G732" s="293"/>
      <c r="H732" s="293"/>
      <c r="I732" s="293"/>
      <c r="J732" s="293"/>
      <c r="K732" s="293"/>
      <c r="L732" s="293"/>
      <c r="M732" s="293"/>
      <c r="N732" s="293"/>
      <c r="O732" s="293"/>
      <c r="P732" s="293"/>
      <c r="Q732" s="293"/>
      <c r="R732" s="293"/>
      <c r="S732" s="293"/>
      <c r="T732" s="293"/>
      <c r="U732" s="293"/>
      <c r="V732" s="293"/>
      <c r="W732" s="293"/>
      <c r="X732" s="293"/>
      <c r="Y732" s="293"/>
    </row>
    <row r="733" spans="1:25" ht="15.75" customHeight="1" x14ac:dyDescent="0.45">
      <c r="A733" s="293"/>
      <c r="B733" s="293"/>
      <c r="C733" s="293"/>
      <c r="D733" s="293"/>
      <c r="E733" s="293"/>
      <c r="F733" s="293"/>
      <c r="G733" s="293"/>
      <c r="H733" s="293"/>
      <c r="I733" s="293"/>
      <c r="J733" s="293"/>
      <c r="K733" s="293"/>
      <c r="L733" s="293"/>
      <c r="M733" s="293"/>
      <c r="N733" s="293"/>
      <c r="O733" s="293"/>
      <c r="P733" s="293"/>
      <c r="Q733" s="293"/>
      <c r="R733" s="293"/>
      <c r="S733" s="293"/>
      <c r="T733" s="293"/>
      <c r="U733" s="293"/>
      <c r="V733" s="293"/>
      <c r="W733" s="293"/>
      <c r="X733" s="293"/>
      <c r="Y733" s="293"/>
    </row>
    <row r="734" spans="1:25" ht="15.75" customHeight="1" x14ac:dyDescent="0.45">
      <c r="A734" s="293"/>
      <c r="B734" s="293"/>
      <c r="C734" s="293"/>
      <c r="D734" s="293"/>
      <c r="E734" s="293"/>
      <c r="F734" s="293"/>
      <c r="G734" s="293"/>
      <c r="H734" s="293"/>
      <c r="I734" s="293"/>
      <c r="J734" s="293"/>
      <c r="K734" s="293"/>
      <c r="L734" s="293"/>
      <c r="M734" s="293"/>
      <c r="N734" s="293"/>
      <c r="O734" s="293"/>
      <c r="P734" s="293"/>
      <c r="Q734" s="293"/>
      <c r="R734" s="293"/>
      <c r="S734" s="293"/>
      <c r="T734" s="293"/>
      <c r="U734" s="293"/>
      <c r="V734" s="293"/>
      <c r="W734" s="293"/>
      <c r="X734" s="293"/>
      <c r="Y734" s="293"/>
    </row>
    <row r="735" spans="1:25" ht="15.75" customHeight="1" x14ac:dyDescent="0.45">
      <c r="A735" s="293"/>
      <c r="B735" s="293"/>
      <c r="C735" s="293"/>
      <c r="D735" s="293"/>
      <c r="E735" s="293"/>
      <c r="F735" s="293"/>
      <c r="G735" s="293"/>
      <c r="H735" s="293"/>
      <c r="I735" s="293"/>
      <c r="J735" s="293"/>
      <c r="K735" s="293"/>
      <c r="L735" s="293"/>
      <c r="M735" s="293"/>
      <c r="N735" s="293"/>
      <c r="O735" s="293"/>
      <c r="P735" s="293"/>
      <c r="Q735" s="293"/>
      <c r="R735" s="293"/>
      <c r="S735" s="293"/>
      <c r="T735" s="293"/>
      <c r="U735" s="293"/>
      <c r="V735" s="293"/>
      <c r="W735" s="293"/>
      <c r="X735" s="293"/>
      <c r="Y735" s="293"/>
    </row>
    <row r="736" spans="1:25" ht="15.75" customHeight="1" x14ac:dyDescent="0.45">
      <c r="A736" s="293"/>
      <c r="B736" s="293"/>
      <c r="C736" s="293"/>
      <c r="D736" s="293"/>
      <c r="E736" s="293"/>
      <c r="F736" s="293"/>
      <c r="G736" s="293"/>
      <c r="H736" s="293"/>
      <c r="I736" s="293"/>
      <c r="J736" s="293"/>
      <c r="K736" s="293"/>
      <c r="L736" s="293"/>
      <c r="M736" s="293"/>
      <c r="N736" s="293"/>
      <c r="O736" s="293"/>
      <c r="P736" s="293"/>
      <c r="Q736" s="293"/>
      <c r="R736" s="293"/>
      <c r="S736" s="293"/>
      <c r="T736" s="293"/>
      <c r="U736" s="293"/>
      <c r="V736" s="293"/>
      <c r="W736" s="293"/>
      <c r="X736" s="293"/>
      <c r="Y736" s="293"/>
    </row>
    <row r="737" spans="1:25" ht="15.75" customHeight="1" x14ac:dyDescent="0.45">
      <c r="A737" s="293"/>
      <c r="B737" s="293"/>
      <c r="C737" s="293"/>
      <c r="D737" s="293"/>
      <c r="E737" s="293"/>
      <c r="F737" s="293"/>
      <c r="G737" s="293"/>
      <c r="H737" s="293"/>
      <c r="I737" s="293"/>
      <c r="J737" s="293"/>
      <c r="K737" s="293"/>
      <c r="L737" s="293"/>
      <c r="M737" s="293"/>
      <c r="N737" s="293"/>
      <c r="O737" s="293"/>
      <c r="P737" s="293"/>
      <c r="Q737" s="293"/>
      <c r="R737" s="293"/>
      <c r="S737" s="293"/>
      <c r="T737" s="293"/>
      <c r="U737" s="293"/>
      <c r="V737" s="293"/>
      <c r="W737" s="293"/>
      <c r="X737" s="293"/>
      <c r="Y737" s="293"/>
    </row>
    <row r="738" spans="1:25" ht="15.75" customHeight="1" x14ac:dyDescent="0.45">
      <c r="A738" s="293"/>
      <c r="B738" s="293"/>
      <c r="C738" s="293"/>
      <c r="D738" s="293"/>
      <c r="E738" s="293"/>
      <c r="F738" s="293"/>
      <c r="G738" s="293"/>
      <c r="H738" s="293"/>
      <c r="I738" s="293"/>
      <c r="J738" s="293"/>
      <c r="K738" s="293"/>
      <c r="L738" s="293"/>
      <c r="M738" s="293"/>
      <c r="N738" s="293"/>
      <c r="O738" s="293"/>
      <c r="P738" s="293"/>
      <c r="Q738" s="293"/>
      <c r="R738" s="293"/>
      <c r="S738" s="293"/>
      <c r="T738" s="293"/>
      <c r="U738" s="293"/>
      <c r="V738" s="293"/>
      <c r="W738" s="293"/>
      <c r="X738" s="293"/>
      <c r="Y738" s="293"/>
    </row>
    <row r="739" spans="1:25" ht="15.75" customHeight="1" x14ac:dyDescent="0.45">
      <c r="A739" s="293"/>
      <c r="B739" s="293"/>
      <c r="C739" s="293"/>
      <c r="D739" s="293"/>
      <c r="E739" s="293"/>
      <c r="F739" s="293"/>
      <c r="G739" s="293"/>
      <c r="H739" s="293"/>
      <c r="I739" s="293"/>
      <c r="J739" s="293"/>
      <c r="K739" s="293"/>
      <c r="L739" s="293"/>
      <c r="M739" s="293"/>
      <c r="N739" s="293"/>
      <c r="O739" s="293"/>
      <c r="P739" s="293"/>
      <c r="Q739" s="293"/>
      <c r="R739" s="293"/>
      <c r="S739" s="293"/>
      <c r="T739" s="293"/>
      <c r="U739" s="293"/>
      <c r="V739" s="293"/>
      <c r="W739" s="293"/>
      <c r="X739" s="293"/>
      <c r="Y739" s="293"/>
    </row>
    <row r="740" spans="1:25" ht="15.75" customHeight="1" x14ac:dyDescent="0.45">
      <c r="A740" s="293"/>
      <c r="B740" s="293"/>
      <c r="C740" s="293"/>
      <c r="D740" s="293"/>
      <c r="E740" s="293"/>
      <c r="F740" s="293"/>
      <c r="G740" s="293"/>
      <c r="H740" s="293"/>
      <c r="I740" s="293"/>
      <c r="J740" s="293"/>
      <c r="K740" s="293"/>
      <c r="L740" s="293"/>
      <c r="M740" s="293"/>
      <c r="N740" s="293"/>
      <c r="O740" s="293"/>
      <c r="P740" s="293"/>
      <c r="Q740" s="293"/>
      <c r="R740" s="293"/>
      <c r="S740" s="293"/>
      <c r="T740" s="293"/>
      <c r="U740" s="293"/>
      <c r="V740" s="293"/>
      <c r="W740" s="293"/>
      <c r="X740" s="293"/>
      <c r="Y740" s="293"/>
    </row>
    <row r="741" spans="1:25" ht="15.75" customHeight="1" x14ac:dyDescent="0.45">
      <c r="A741" s="293"/>
      <c r="B741" s="293"/>
      <c r="C741" s="293"/>
      <c r="D741" s="293"/>
      <c r="E741" s="293"/>
      <c r="F741" s="293"/>
      <c r="G741" s="293"/>
      <c r="H741" s="293"/>
      <c r="I741" s="293"/>
      <c r="J741" s="293"/>
      <c r="K741" s="293"/>
      <c r="L741" s="293"/>
      <c r="M741" s="293"/>
      <c r="N741" s="293"/>
      <c r="O741" s="293"/>
      <c r="P741" s="293"/>
      <c r="Q741" s="293"/>
      <c r="R741" s="293"/>
      <c r="S741" s="293"/>
      <c r="T741" s="293"/>
      <c r="U741" s="293"/>
      <c r="V741" s="293"/>
      <c r="W741" s="293"/>
      <c r="X741" s="293"/>
      <c r="Y741" s="293"/>
    </row>
    <row r="742" spans="1:25" ht="15.75" customHeight="1" x14ac:dyDescent="0.45">
      <c r="A742" s="293"/>
      <c r="B742" s="293"/>
      <c r="C742" s="293"/>
      <c r="D742" s="293"/>
      <c r="E742" s="293"/>
      <c r="F742" s="293"/>
      <c r="G742" s="293"/>
      <c r="H742" s="293"/>
      <c r="I742" s="293"/>
      <c r="J742" s="293"/>
      <c r="K742" s="293"/>
      <c r="L742" s="293"/>
      <c r="M742" s="293"/>
      <c r="N742" s="293"/>
      <c r="O742" s="293"/>
      <c r="P742" s="293"/>
      <c r="Q742" s="293"/>
      <c r="R742" s="293"/>
      <c r="S742" s="293"/>
      <c r="T742" s="293"/>
      <c r="U742" s="293"/>
      <c r="V742" s="293"/>
      <c r="W742" s="293"/>
      <c r="X742" s="293"/>
      <c r="Y742" s="293"/>
    </row>
    <row r="743" spans="1:25" ht="15.75" customHeight="1" x14ac:dyDescent="0.45">
      <c r="A743" s="293"/>
      <c r="B743" s="293"/>
      <c r="C743" s="293"/>
      <c r="D743" s="293"/>
      <c r="E743" s="293"/>
      <c r="F743" s="293"/>
      <c r="G743" s="293"/>
      <c r="H743" s="293"/>
      <c r="I743" s="293"/>
      <c r="J743" s="293"/>
      <c r="K743" s="293"/>
      <c r="L743" s="293"/>
      <c r="M743" s="293"/>
      <c r="N743" s="293"/>
      <c r="O743" s="293"/>
      <c r="P743" s="293"/>
      <c r="Q743" s="293"/>
      <c r="R743" s="293"/>
      <c r="S743" s="293"/>
      <c r="T743" s="293"/>
      <c r="U743" s="293"/>
      <c r="V743" s="293"/>
      <c r="W743" s="293"/>
      <c r="X743" s="293"/>
      <c r="Y743" s="293"/>
    </row>
    <row r="744" spans="1:25" ht="15.75" customHeight="1" x14ac:dyDescent="0.45">
      <c r="A744" s="293"/>
      <c r="B744" s="293"/>
      <c r="C744" s="293"/>
      <c r="D744" s="293"/>
      <c r="E744" s="293"/>
      <c r="F744" s="293"/>
      <c r="G744" s="293"/>
      <c r="H744" s="293"/>
      <c r="I744" s="293"/>
      <c r="J744" s="293"/>
      <c r="K744" s="293"/>
      <c r="L744" s="293"/>
      <c r="M744" s="293"/>
      <c r="N744" s="293"/>
      <c r="O744" s="293"/>
      <c r="P744" s="293"/>
      <c r="Q744" s="293"/>
      <c r="R744" s="293"/>
      <c r="S744" s="293"/>
      <c r="T744" s="293"/>
      <c r="U744" s="293"/>
      <c r="V744" s="293"/>
      <c r="W744" s="293"/>
      <c r="X744" s="293"/>
      <c r="Y744" s="293"/>
    </row>
    <row r="745" spans="1:25" ht="15.75" customHeight="1" x14ac:dyDescent="0.45">
      <c r="A745" s="293"/>
      <c r="B745" s="293"/>
      <c r="C745" s="293"/>
      <c r="D745" s="293"/>
      <c r="E745" s="293"/>
      <c r="F745" s="293"/>
      <c r="G745" s="293"/>
      <c r="H745" s="293"/>
      <c r="I745" s="293"/>
      <c r="J745" s="293"/>
      <c r="K745" s="293"/>
      <c r="L745" s="293"/>
      <c r="M745" s="293"/>
      <c r="N745" s="293"/>
      <c r="O745" s="293"/>
      <c r="P745" s="293"/>
      <c r="Q745" s="293"/>
      <c r="R745" s="293"/>
      <c r="S745" s="293"/>
      <c r="T745" s="293"/>
      <c r="U745" s="293"/>
      <c r="V745" s="293"/>
      <c r="W745" s="293"/>
      <c r="X745" s="293"/>
      <c r="Y745" s="293"/>
    </row>
    <row r="746" spans="1:25" ht="15.75" customHeight="1" x14ac:dyDescent="0.45">
      <c r="A746" s="293"/>
      <c r="B746" s="293"/>
      <c r="C746" s="293"/>
      <c r="D746" s="293"/>
      <c r="E746" s="293"/>
      <c r="F746" s="293"/>
      <c r="G746" s="293"/>
      <c r="H746" s="293"/>
      <c r="I746" s="293"/>
      <c r="J746" s="293"/>
      <c r="K746" s="293"/>
      <c r="L746" s="293"/>
      <c r="M746" s="293"/>
      <c r="N746" s="293"/>
      <c r="O746" s="293"/>
      <c r="P746" s="293"/>
      <c r="Q746" s="293"/>
      <c r="R746" s="293"/>
      <c r="S746" s="293"/>
      <c r="T746" s="293"/>
      <c r="U746" s="293"/>
      <c r="V746" s="293"/>
      <c r="W746" s="293"/>
      <c r="X746" s="293"/>
      <c r="Y746" s="293"/>
    </row>
    <row r="747" spans="1:25" ht="15.75" customHeight="1" x14ac:dyDescent="0.45">
      <c r="A747" s="293"/>
      <c r="B747" s="293"/>
      <c r="C747" s="293"/>
      <c r="D747" s="293"/>
      <c r="E747" s="293"/>
      <c r="F747" s="293"/>
      <c r="G747" s="293"/>
      <c r="H747" s="293"/>
      <c r="I747" s="293"/>
      <c r="J747" s="293"/>
      <c r="K747" s="293"/>
      <c r="L747" s="293"/>
      <c r="M747" s="293"/>
      <c r="N747" s="293"/>
      <c r="O747" s="293"/>
      <c r="P747" s="293"/>
      <c r="Q747" s="293"/>
      <c r="R747" s="293"/>
      <c r="S747" s="293"/>
      <c r="T747" s="293"/>
      <c r="U747" s="293"/>
      <c r="V747" s="293"/>
      <c r="W747" s="293"/>
      <c r="X747" s="293"/>
      <c r="Y747" s="293"/>
    </row>
    <row r="748" spans="1:25" ht="15.75" customHeight="1" x14ac:dyDescent="0.45">
      <c r="A748" s="293"/>
      <c r="B748" s="293"/>
      <c r="C748" s="293"/>
      <c r="D748" s="293"/>
      <c r="E748" s="293"/>
      <c r="F748" s="293"/>
      <c r="G748" s="293"/>
      <c r="H748" s="293"/>
      <c r="I748" s="293"/>
      <c r="J748" s="293"/>
      <c r="K748" s="293"/>
      <c r="L748" s="293"/>
      <c r="M748" s="293"/>
      <c r="N748" s="293"/>
      <c r="O748" s="293"/>
      <c r="P748" s="293"/>
      <c r="Q748" s="293"/>
      <c r="R748" s="293"/>
      <c r="S748" s="293"/>
      <c r="T748" s="293"/>
      <c r="U748" s="293"/>
      <c r="V748" s="293"/>
      <c r="W748" s="293"/>
      <c r="X748" s="293"/>
      <c r="Y748" s="293"/>
    </row>
    <row r="749" spans="1:25" ht="15.75" customHeight="1" x14ac:dyDescent="0.45">
      <c r="A749" s="293"/>
      <c r="B749" s="293"/>
      <c r="C749" s="293"/>
      <c r="D749" s="293"/>
      <c r="E749" s="293"/>
      <c r="F749" s="293"/>
      <c r="G749" s="293"/>
      <c r="H749" s="293"/>
      <c r="I749" s="293"/>
      <c r="J749" s="293"/>
      <c r="K749" s="293"/>
      <c r="L749" s="293"/>
      <c r="M749" s="293"/>
      <c r="N749" s="293"/>
      <c r="O749" s="293"/>
      <c r="P749" s="293"/>
      <c r="Q749" s="293"/>
      <c r="R749" s="293"/>
      <c r="S749" s="293"/>
      <c r="T749" s="293"/>
      <c r="U749" s="293"/>
      <c r="V749" s="293"/>
      <c r="W749" s="293"/>
      <c r="X749" s="293"/>
      <c r="Y749" s="293"/>
    </row>
    <row r="750" spans="1:25" ht="15.75" customHeight="1" x14ac:dyDescent="0.45">
      <c r="A750" s="293"/>
      <c r="B750" s="293"/>
      <c r="C750" s="293"/>
      <c r="D750" s="293"/>
      <c r="E750" s="293"/>
      <c r="F750" s="293"/>
      <c r="G750" s="293"/>
      <c r="H750" s="293"/>
      <c r="I750" s="293"/>
      <c r="J750" s="293"/>
      <c r="K750" s="293"/>
      <c r="L750" s="293"/>
      <c r="M750" s="293"/>
      <c r="N750" s="293"/>
      <c r="O750" s="293"/>
      <c r="P750" s="293"/>
      <c r="Q750" s="293"/>
      <c r="R750" s="293"/>
      <c r="S750" s="293"/>
      <c r="T750" s="293"/>
      <c r="U750" s="293"/>
      <c r="V750" s="293"/>
      <c r="W750" s="293"/>
      <c r="X750" s="293"/>
      <c r="Y750" s="293"/>
    </row>
    <row r="751" spans="1:25" ht="15.75" customHeight="1" x14ac:dyDescent="0.45">
      <c r="A751" s="293"/>
      <c r="B751" s="293"/>
      <c r="C751" s="293"/>
      <c r="D751" s="293"/>
      <c r="E751" s="293"/>
      <c r="F751" s="293"/>
      <c r="G751" s="293"/>
      <c r="H751" s="293"/>
      <c r="I751" s="293"/>
      <c r="J751" s="293"/>
      <c r="K751" s="293"/>
      <c r="L751" s="293"/>
      <c r="M751" s="293"/>
      <c r="N751" s="293"/>
      <c r="O751" s="293"/>
      <c r="P751" s="293"/>
      <c r="Q751" s="293"/>
      <c r="R751" s="293"/>
      <c r="S751" s="293"/>
      <c r="T751" s="293"/>
      <c r="U751" s="293"/>
      <c r="V751" s="293"/>
      <c r="W751" s="293"/>
      <c r="X751" s="293"/>
      <c r="Y751" s="293"/>
    </row>
    <row r="752" spans="1:25" ht="15.75" customHeight="1" x14ac:dyDescent="0.45">
      <c r="A752" s="293"/>
      <c r="B752" s="293"/>
      <c r="C752" s="293"/>
      <c r="D752" s="293"/>
      <c r="E752" s="293"/>
      <c r="F752" s="293"/>
      <c r="G752" s="293"/>
      <c r="H752" s="293"/>
      <c r="I752" s="293"/>
      <c r="J752" s="293"/>
      <c r="K752" s="293"/>
      <c r="L752" s="293"/>
      <c r="M752" s="293"/>
      <c r="N752" s="293"/>
      <c r="O752" s="293"/>
      <c r="P752" s="293"/>
      <c r="Q752" s="293"/>
      <c r="R752" s="293"/>
      <c r="S752" s="293"/>
      <c r="T752" s="293"/>
      <c r="U752" s="293"/>
      <c r="V752" s="293"/>
      <c r="W752" s="293"/>
      <c r="X752" s="293"/>
      <c r="Y752" s="293"/>
    </row>
    <row r="753" spans="1:25" ht="15.75" customHeight="1" x14ac:dyDescent="0.45">
      <c r="A753" s="293"/>
      <c r="B753" s="293"/>
      <c r="C753" s="293"/>
      <c r="D753" s="293"/>
      <c r="E753" s="293"/>
      <c r="F753" s="293"/>
      <c r="G753" s="293"/>
      <c r="H753" s="293"/>
      <c r="I753" s="293"/>
      <c r="J753" s="293"/>
      <c r="K753" s="293"/>
      <c r="L753" s="293"/>
      <c r="M753" s="293"/>
      <c r="N753" s="293"/>
      <c r="O753" s="293"/>
      <c r="P753" s="293"/>
      <c r="Q753" s="293"/>
      <c r="R753" s="293"/>
      <c r="S753" s="293"/>
      <c r="T753" s="293"/>
      <c r="U753" s="293"/>
      <c r="V753" s="293"/>
      <c r="W753" s="293"/>
      <c r="X753" s="293"/>
      <c r="Y753" s="293"/>
    </row>
    <row r="754" spans="1:25" ht="15.75" customHeight="1" x14ac:dyDescent="0.45">
      <c r="A754" s="293"/>
      <c r="B754" s="293"/>
      <c r="C754" s="293"/>
      <c r="D754" s="293"/>
      <c r="E754" s="293"/>
      <c r="F754" s="293"/>
      <c r="G754" s="293"/>
      <c r="H754" s="293"/>
      <c r="I754" s="293"/>
      <c r="J754" s="293"/>
      <c r="K754" s="293"/>
      <c r="L754" s="293"/>
      <c r="M754" s="293"/>
      <c r="N754" s="293"/>
      <c r="O754" s="293"/>
      <c r="P754" s="293"/>
      <c r="Q754" s="293"/>
      <c r="R754" s="293"/>
      <c r="S754" s="293"/>
      <c r="T754" s="293"/>
      <c r="U754" s="293"/>
      <c r="V754" s="293"/>
      <c r="W754" s="293"/>
      <c r="X754" s="293"/>
      <c r="Y754" s="293"/>
    </row>
    <row r="755" spans="1:25" ht="15.75" customHeight="1" x14ac:dyDescent="0.45">
      <c r="A755" s="293"/>
      <c r="B755" s="293"/>
      <c r="C755" s="293"/>
      <c r="D755" s="293"/>
      <c r="E755" s="293"/>
      <c r="F755" s="293"/>
      <c r="G755" s="293"/>
      <c r="H755" s="293"/>
      <c r="I755" s="293"/>
      <c r="J755" s="293"/>
      <c r="K755" s="293"/>
      <c r="L755" s="293"/>
      <c r="M755" s="293"/>
      <c r="N755" s="293"/>
      <c r="O755" s="293"/>
      <c r="P755" s="293"/>
      <c r="Q755" s="293"/>
      <c r="R755" s="293"/>
      <c r="S755" s="293"/>
      <c r="T755" s="293"/>
      <c r="U755" s="293"/>
      <c r="V755" s="293"/>
      <c r="W755" s="293"/>
      <c r="X755" s="293"/>
      <c r="Y755" s="293"/>
    </row>
    <row r="756" spans="1:25" ht="15.75" customHeight="1" x14ac:dyDescent="0.45">
      <c r="A756" s="293"/>
      <c r="B756" s="293"/>
      <c r="C756" s="293"/>
      <c r="D756" s="293"/>
      <c r="E756" s="293"/>
      <c r="F756" s="293"/>
      <c r="G756" s="293"/>
      <c r="H756" s="293"/>
      <c r="I756" s="293"/>
      <c r="J756" s="293"/>
      <c r="K756" s="293"/>
      <c r="L756" s="293"/>
      <c r="M756" s="293"/>
      <c r="N756" s="293"/>
      <c r="O756" s="293"/>
      <c r="P756" s="293"/>
      <c r="Q756" s="293"/>
      <c r="R756" s="293"/>
      <c r="S756" s="293"/>
      <c r="T756" s="293"/>
      <c r="U756" s="293"/>
      <c r="V756" s="293"/>
      <c r="W756" s="293"/>
      <c r="X756" s="293"/>
      <c r="Y756" s="293"/>
    </row>
    <row r="757" spans="1:25" ht="15.75" customHeight="1" x14ac:dyDescent="0.45">
      <c r="A757" s="293"/>
      <c r="B757" s="293"/>
      <c r="C757" s="293"/>
      <c r="D757" s="293"/>
      <c r="E757" s="293"/>
      <c r="F757" s="293"/>
      <c r="G757" s="293"/>
      <c r="H757" s="293"/>
      <c r="I757" s="293"/>
      <c r="J757" s="293"/>
      <c r="K757" s="293"/>
      <c r="L757" s="293"/>
      <c r="M757" s="293"/>
      <c r="N757" s="293"/>
      <c r="O757" s="293"/>
      <c r="P757" s="293"/>
      <c r="Q757" s="293"/>
      <c r="R757" s="293"/>
      <c r="S757" s="293"/>
      <c r="T757" s="293"/>
      <c r="U757" s="293"/>
      <c r="V757" s="293"/>
      <c r="W757" s="293"/>
      <c r="X757" s="293"/>
      <c r="Y757" s="293"/>
    </row>
    <row r="758" spans="1:25" ht="15.75" customHeight="1" x14ac:dyDescent="0.45">
      <c r="A758" s="293"/>
      <c r="B758" s="293"/>
      <c r="C758" s="293"/>
      <c r="D758" s="293"/>
      <c r="E758" s="293"/>
      <c r="F758" s="293"/>
      <c r="G758" s="293"/>
      <c r="H758" s="293"/>
      <c r="I758" s="293"/>
      <c r="J758" s="293"/>
      <c r="K758" s="293"/>
      <c r="L758" s="293"/>
      <c r="M758" s="293"/>
      <c r="N758" s="293"/>
      <c r="O758" s="293"/>
      <c r="P758" s="293"/>
      <c r="Q758" s="293"/>
      <c r="R758" s="293"/>
      <c r="S758" s="293"/>
      <c r="T758" s="293"/>
      <c r="U758" s="293"/>
      <c r="V758" s="293"/>
      <c r="W758" s="293"/>
      <c r="X758" s="293"/>
      <c r="Y758" s="293"/>
    </row>
    <row r="759" spans="1:25" ht="15.75" customHeight="1" x14ac:dyDescent="0.45">
      <c r="A759" s="293"/>
      <c r="B759" s="293"/>
      <c r="C759" s="293"/>
      <c r="D759" s="293"/>
      <c r="E759" s="293"/>
      <c r="F759" s="293"/>
      <c r="G759" s="293"/>
      <c r="H759" s="293"/>
      <c r="I759" s="293"/>
      <c r="J759" s="293"/>
      <c r="K759" s="293"/>
      <c r="L759" s="293"/>
      <c r="M759" s="293"/>
      <c r="N759" s="293"/>
      <c r="O759" s="293"/>
      <c r="P759" s="293"/>
      <c r="Q759" s="293"/>
      <c r="R759" s="293"/>
      <c r="S759" s="293"/>
      <c r="T759" s="293"/>
      <c r="U759" s="293"/>
      <c r="V759" s="293"/>
      <c r="W759" s="293"/>
      <c r="X759" s="293"/>
      <c r="Y759" s="293"/>
    </row>
    <row r="760" spans="1:25" ht="15.75" customHeight="1" x14ac:dyDescent="0.45">
      <c r="A760" s="293"/>
      <c r="B760" s="293"/>
      <c r="C760" s="293"/>
      <c r="D760" s="293"/>
      <c r="E760" s="293"/>
      <c r="F760" s="293"/>
      <c r="G760" s="293"/>
      <c r="H760" s="293"/>
      <c r="I760" s="293"/>
      <c r="J760" s="293"/>
      <c r="K760" s="293"/>
      <c r="L760" s="293"/>
      <c r="M760" s="293"/>
      <c r="N760" s="293"/>
      <c r="O760" s="293"/>
      <c r="P760" s="293"/>
      <c r="Q760" s="293"/>
      <c r="R760" s="293"/>
      <c r="S760" s="293"/>
      <c r="T760" s="293"/>
      <c r="U760" s="293"/>
      <c r="V760" s="293"/>
      <c r="W760" s="293"/>
      <c r="X760" s="293"/>
      <c r="Y760" s="293"/>
    </row>
    <row r="761" spans="1:25" ht="15.75" customHeight="1" x14ac:dyDescent="0.45">
      <c r="A761" s="293"/>
      <c r="B761" s="293"/>
      <c r="C761" s="293"/>
      <c r="D761" s="293"/>
      <c r="E761" s="293"/>
      <c r="F761" s="293"/>
      <c r="G761" s="293"/>
      <c r="H761" s="293"/>
      <c r="I761" s="293"/>
      <c r="J761" s="293"/>
      <c r="K761" s="293"/>
      <c r="L761" s="293"/>
      <c r="M761" s="293"/>
      <c r="N761" s="293"/>
      <c r="O761" s="293"/>
      <c r="P761" s="293"/>
      <c r="Q761" s="293"/>
      <c r="R761" s="293"/>
      <c r="S761" s="293"/>
      <c r="T761" s="293"/>
      <c r="U761" s="293"/>
      <c r="V761" s="293"/>
      <c r="W761" s="293"/>
      <c r="X761" s="293"/>
      <c r="Y761" s="293"/>
    </row>
    <row r="762" spans="1:25" ht="15.75" customHeight="1" x14ac:dyDescent="0.45">
      <c r="A762" s="293"/>
      <c r="B762" s="293"/>
      <c r="C762" s="293"/>
      <c r="D762" s="293"/>
      <c r="E762" s="293"/>
      <c r="F762" s="293"/>
      <c r="G762" s="293"/>
      <c r="H762" s="293"/>
      <c r="I762" s="293"/>
      <c r="J762" s="293"/>
      <c r="K762" s="293"/>
      <c r="L762" s="293"/>
      <c r="M762" s="293"/>
      <c r="N762" s="293"/>
      <c r="O762" s="293"/>
      <c r="P762" s="293"/>
      <c r="Q762" s="293"/>
      <c r="R762" s="293"/>
      <c r="S762" s="293"/>
      <c r="T762" s="293"/>
      <c r="U762" s="293"/>
      <c r="V762" s="293"/>
      <c r="W762" s="293"/>
      <c r="X762" s="293"/>
      <c r="Y762" s="293"/>
    </row>
    <row r="763" spans="1:25" ht="15.75" customHeight="1" x14ac:dyDescent="0.45">
      <c r="A763" s="293"/>
      <c r="B763" s="293"/>
      <c r="C763" s="293"/>
      <c r="D763" s="293"/>
      <c r="E763" s="293"/>
      <c r="F763" s="293"/>
      <c r="G763" s="293"/>
      <c r="H763" s="293"/>
      <c r="I763" s="293"/>
      <c r="J763" s="293"/>
      <c r="K763" s="293"/>
      <c r="L763" s="293"/>
      <c r="M763" s="293"/>
      <c r="N763" s="293"/>
      <c r="O763" s="293"/>
      <c r="P763" s="293"/>
      <c r="Q763" s="293"/>
      <c r="R763" s="293"/>
      <c r="S763" s="293"/>
      <c r="T763" s="293"/>
      <c r="U763" s="293"/>
      <c r="V763" s="293"/>
      <c r="W763" s="293"/>
      <c r="X763" s="293"/>
      <c r="Y763" s="293"/>
    </row>
    <row r="764" spans="1:25" ht="15.75" customHeight="1" x14ac:dyDescent="0.45">
      <c r="A764" s="293"/>
      <c r="B764" s="293"/>
      <c r="C764" s="293"/>
      <c r="D764" s="293"/>
      <c r="E764" s="293"/>
      <c r="F764" s="293"/>
      <c r="G764" s="293"/>
      <c r="H764" s="293"/>
      <c r="I764" s="293"/>
      <c r="J764" s="293"/>
      <c r="K764" s="293"/>
      <c r="L764" s="293"/>
      <c r="M764" s="293"/>
      <c r="N764" s="293"/>
      <c r="O764" s="293"/>
      <c r="P764" s="293"/>
      <c r="Q764" s="293"/>
      <c r="R764" s="293"/>
      <c r="S764" s="293"/>
      <c r="T764" s="293"/>
      <c r="U764" s="293"/>
      <c r="V764" s="293"/>
      <c r="W764" s="293"/>
      <c r="X764" s="293"/>
      <c r="Y764" s="293"/>
    </row>
    <row r="765" spans="1:25" ht="15.75" customHeight="1" x14ac:dyDescent="0.45">
      <c r="A765" s="293"/>
      <c r="B765" s="293"/>
      <c r="C765" s="293"/>
      <c r="D765" s="293"/>
      <c r="E765" s="293"/>
      <c r="F765" s="293"/>
      <c r="G765" s="293"/>
      <c r="H765" s="293"/>
      <c r="I765" s="293"/>
      <c r="J765" s="293"/>
      <c r="K765" s="293"/>
      <c r="L765" s="293"/>
      <c r="M765" s="293"/>
      <c r="N765" s="293"/>
      <c r="O765" s="293"/>
      <c r="P765" s="293"/>
      <c r="Q765" s="293"/>
      <c r="R765" s="293"/>
      <c r="S765" s="293"/>
      <c r="T765" s="293"/>
      <c r="U765" s="293"/>
      <c r="V765" s="293"/>
      <c r="W765" s="293"/>
      <c r="X765" s="293"/>
      <c r="Y765" s="293"/>
    </row>
    <row r="766" spans="1:25" ht="15.75" customHeight="1" x14ac:dyDescent="0.45">
      <c r="A766" s="293"/>
      <c r="B766" s="293"/>
      <c r="C766" s="293"/>
      <c r="D766" s="293"/>
      <c r="E766" s="293"/>
      <c r="F766" s="293"/>
      <c r="G766" s="293"/>
      <c r="H766" s="293"/>
      <c r="I766" s="293"/>
      <c r="J766" s="293"/>
      <c r="K766" s="293"/>
      <c r="L766" s="293"/>
      <c r="M766" s="293"/>
      <c r="N766" s="293"/>
      <c r="O766" s="293"/>
      <c r="P766" s="293"/>
      <c r="Q766" s="293"/>
      <c r="R766" s="293"/>
      <c r="S766" s="293"/>
      <c r="T766" s="293"/>
      <c r="U766" s="293"/>
      <c r="V766" s="293"/>
      <c r="W766" s="293"/>
      <c r="X766" s="293"/>
      <c r="Y766" s="293"/>
    </row>
    <row r="767" spans="1:25" ht="15.75" customHeight="1" x14ac:dyDescent="0.45">
      <c r="A767" s="293"/>
      <c r="B767" s="293"/>
      <c r="C767" s="293"/>
      <c r="D767" s="293"/>
      <c r="E767" s="293"/>
      <c r="F767" s="293"/>
      <c r="G767" s="293"/>
      <c r="H767" s="293"/>
      <c r="I767" s="293"/>
      <c r="J767" s="293"/>
      <c r="K767" s="293"/>
      <c r="L767" s="293"/>
      <c r="M767" s="293"/>
      <c r="N767" s="293"/>
      <c r="O767" s="293"/>
      <c r="P767" s="293"/>
      <c r="Q767" s="293"/>
      <c r="R767" s="293"/>
      <c r="S767" s="293"/>
      <c r="T767" s="293"/>
      <c r="U767" s="293"/>
      <c r="V767" s="293"/>
      <c r="W767" s="293"/>
      <c r="X767" s="293"/>
      <c r="Y767" s="293"/>
    </row>
    <row r="768" spans="1:25" ht="15.75" customHeight="1" x14ac:dyDescent="0.45">
      <c r="A768" s="293"/>
      <c r="B768" s="293"/>
      <c r="C768" s="293"/>
      <c r="D768" s="293"/>
      <c r="E768" s="293"/>
      <c r="F768" s="293"/>
      <c r="G768" s="293"/>
      <c r="H768" s="293"/>
      <c r="I768" s="293"/>
      <c r="J768" s="293"/>
      <c r="K768" s="293"/>
      <c r="L768" s="293"/>
      <c r="M768" s="293"/>
      <c r="N768" s="293"/>
      <c r="O768" s="293"/>
      <c r="P768" s="293"/>
      <c r="Q768" s="293"/>
      <c r="R768" s="293"/>
      <c r="S768" s="293"/>
      <c r="T768" s="293"/>
      <c r="U768" s="293"/>
      <c r="V768" s="293"/>
      <c r="W768" s="293"/>
      <c r="X768" s="293"/>
      <c r="Y768" s="293"/>
    </row>
    <row r="769" spans="1:25" ht="15.75" customHeight="1" x14ac:dyDescent="0.45">
      <c r="A769" s="293"/>
      <c r="B769" s="293"/>
      <c r="C769" s="293"/>
      <c r="D769" s="293"/>
      <c r="E769" s="293"/>
      <c r="F769" s="293"/>
      <c r="G769" s="293"/>
      <c r="H769" s="293"/>
      <c r="I769" s="293"/>
      <c r="J769" s="293"/>
      <c r="K769" s="293"/>
      <c r="L769" s="293"/>
      <c r="M769" s="293"/>
      <c r="N769" s="293"/>
      <c r="O769" s="293"/>
      <c r="P769" s="293"/>
      <c r="Q769" s="293"/>
      <c r="R769" s="293"/>
      <c r="S769" s="293"/>
      <c r="T769" s="293"/>
      <c r="U769" s="293"/>
      <c r="V769" s="293"/>
      <c r="W769" s="293"/>
      <c r="X769" s="293"/>
      <c r="Y769" s="293"/>
    </row>
    <row r="770" spans="1:25" ht="15.75" customHeight="1" x14ac:dyDescent="0.45">
      <c r="A770" s="293"/>
      <c r="B770" s="293"/>
      <c r="C770" s="293"/>
      <c r="D770" s="293"/>
      <c r="E770" s="293"/>
      <c r="F770" s="293"/>
      <c r="G770" s="293"/>
      <c r="H770" s="293"/>
      <c r="I770" s="293"/>
      <c r="J770" s="293"/>
      <c r="K770" s="293"/>
      <c r="L770" s="293"/>
      <c r="M770" s="293"/>
      <c r="N770" s="293"/>
      <c r="O770" s="293"/>
      <c r="P770" s="293"/>
      <c r="Q770" s="293"/>
      <c r="R770" s="293"/>
      <c r="S770" s="293"/>
      <c r="T770" s="293"/>
      <c r="U770" s="293"/>
      <c r="V770" s="293"/>
      <c r="W770" s="293"/>
      <c r="X770" s="293"/>
      <c r="Y770" s="293"/>
    </row>
    <row r="771" spans="1:25" ht="15.75" customHeight="1" x14ac:dyDescent="0.45">
      <c r="A771" s="293"/>
      <c r="B771" s="293"/>
      <c r="C771" s="293"/>
      <c r="D771" s="293"/>
      <c r="E771" s="293"/>
      <c r="F771" s="293"/>
      <c r="G771" s="293"/>
      <c r="H771" s="293"/>
      <c r="I771" s="293"/>
      <c r="J771" s="293"/>
      <c r="K771" s="293"/>
      <c r="L771" s="293"/>
      <c r="M771" s="293"/>
      <c r="N771" s="293"/>
      <c r="O771" s="293"/>
      <c r="P771" s="293"/>
      <c r="Q771" s="293"/>
      <c r="R771" s="293"/>
      <c r="S771" s="293"/>
      <c r="T771" s="293"/>
      <c r="U771" s="293"/>
      <c r="V771" s="293"/>
      <c r="W771" s="293"/>
      <c r="X771" s="293"/>
      <c r="Y771" s="293"/>
    </row>
    <row r="772" spans="1:25" ht="15.75" customHeight="1" x14ac:dyDescent="0.45">
      <c r="A772" s="293"/>
      <c r="B772" s="293"/>
      <c r="C772" s="293"/>
      <c r="D772" s="293"/>
      <c r="E772" s="293"/>
      <c r="F772" s="293"/>
      <c r="G772" s="293"/>
      <c r="H772" s="293"/>
      <c r="I772" s="293"/>
      <c r="J772" s="293"/>
      <c r="K772" s="293"/>
      <c r="L772" s="293"/>
      <c r="M772" s="293"/>
      <c r="N772" s="293"/>
      <c r="O772" s="293"/>
      <c r="P772" s="293"/>
      <c r="Q772" s="293"/>
      <c r="R772" s="293"/>
      <c r="S772" s="293"/>
      <c r="T772" s="293"/>
      <c r="U772" s="293"/>
      <c r="V772" s="293"/>
      <c r="W772" s="293"/>
      <c r="X772" s="293"/>
      <c r="Y772" s="293"/>
    </row>
    <row r="773" spans="1:25" ht="15.75" customHeight="1" x14ac:dyDescent="0.45">
      <c r="A773" s="293"/>
      <c r="B773" s="293"/>
      <c r="C773" s="293"/>
      <c r="D773" s="293"/>
      <c r="E773" s="293"/>
      <c r="F773" s="293"/>
      <c r="G773" s="293"/>
      <c r="H773" s="293"/>
      <c r="I773" s="293"/>
      <c r="J773" s="293"/>
      <c r="K773" s="293"/>
      <c r="L773" s="293"/>
      <c r="M773" s="293"/>
      <c r="N773" s="293"/>
      <c r="O773" s="293"/>
      <c r="P773" s="293"/>
      <c r="Q773" s="293"/>
      <c r="R773" s="293"/>
      <c r="S773" s="293"/>
      <c r="T773" s="293"/>
      <c r="U773" s="293"/>
      <c r="V773" s="293"/>
      <c r="W773" s="293"/>
      <c r="X773" s="293"/>
      <c r="Y773" s="293"/>
    </row>
    <row r="774" spans="1:25" ht="15.75" customHeight="1" x14ac:dyDescent="0.45">
      <c r="A774" s="293"/>
      <c r="B774" s="293"/>
      <c r="C774" s="293"/>
      <c r="D774" s="293"/>
      <c r="E774" s="293"/>
      <c r="F774" s="293"/>
      <c r="G774" s="293"/>
      <c r="H774" s="293"/>
      <c r="I774" s="293"/>
      <c r="J774" s="293"/>
      <c r="K774" s="293"/>
      <c r="L774" s="293"/>
      <c r="M774" s="293"/>
      <c r="N774" s="293"/>
      <c r="O774" s="293"/>
      <c r="P774" s="293"/>
      <c r="Q774" s="293"/>
      <c r="R774" s="293"/>
      <c r="S774" s="293"/>
      <c r="T774" s="293"/>
      <c r="U774" s="293"/>
      <c r="V774" s="293"/>
      <c r="W774" s="293"/>
      <c r="X774" s="293"/>
      <c r="Y774" s="293"/>
    </row>
    <row r="775" spans="1:25" ht="15.75" customHeight="1" x14ac:dyDescent="0.45">
      <c r="A775" s="293"/>
      <c r="B775" s="293"/>
      <c r="C775" s="293"/>
      <c r="D775" s="293"/>
      <c r="E775" s="293"/>
      <c r="F775" s="293"/>
      <c r="G775" s="293"/>
      <c r="H775" s="293"/>
      <c r="I775" s="293"/>
      <c r="J775" s="293"/>
      <c r="K775" s="293"/>
      <c r="L775" s="293"/>
      <c r="M775" s="293"/>
      <c r="N775" s="293"/>
      <c r="O775" s="293"/>
      <c r="P775" s="293"/>
      <c r="Q775" s="293"/>
      <c r="R775" s="293"/>
      <c r="S775" s="293"/>
      <c r="T775" s="293"/>
      <c r="U775" s="293"/>
      <c r="V775" s="293"/>
      <c r="W775" s="293"/>
      <c r="X775" s="293"/>
      <c r="Y775" s="293"/>
    </row>
    <row r="776" spans="1:25" ht="15.75" customHeight="1" x14ac:dyDescent="0.45">
      <c r="A776" s="293"/>
      <c r="B776" s="293"/>
      <c r="C776" s="293"/>
      <c r="D776" s="293"/>
      <c r="E776" s="293"/>
      <c r="F776" s="293"/>
      <c r="G776" s="293"/>
      <c r="H776" s="293"/>
      <c r="I776" s="293"/>
      <c r="J776" s="293"/>
      <c r="K776" s="293"/>
      <c r="L776" s="293"/>
      <c r="M776" s="293"/>
      <c r="N776" s="293"/>
      <c r="O776" s="293"/>
      <c r="P776" s="293"/>
      <c r="Q776" s="293"/>
      <c r="R776" s="293"/>
      <c r="S776" s="293"/>
      <c r="T776" s="293"/>
      <c r="U776" s="293"/>
      <c r="V776" s="293"/>
      <c r="W776" s="293"/>
      <c r="X776" s="293"/>
      <c r="Y776" s="293"/>
    </row>
    <row r="777" spans="1:25" ht="15.75" customHeight="1" x14ac:dyDescent="0.45">
      <c r="A777" s="293"/>
      <c r="B777" s="293"/>
      <c r="C777" s="293"/>
      <c r="D777" s="293"/>
      <c r="E777" s="293"/>
      <c r="F777" s="293"/>
      <c r="G777" s="293"/>
      <c r="H777" s="293"/>
      <c r="I777" s="293"/>
      <c r="J777" s="293"/>
      <c r="K777" s="293"/>
      <c r="L777" s="293"/>
      <c r="M777" s="293"/>
      <c r="N777" s="293"/>
      <c r="O777" s="293"/>
      <c r="P777" s="293"/>
      <c r="Q777" s="293"/>
      <c r="R777" s="293"/>
      <c r="S777" s="293"/>
      <c r="T777" s="293"/>
      <c r="U777" s="293"/>
      <c r="V777" s="293"/>
      <c r="W777" s="293"/>
      <c r="X777" s="293"/>
      <c r="Y777" s="293"/>
    </row>
    <row r="778" spans="1:25" ht="15.75" customHeight="1" x14ac:dyDescent="0.45">
      <c r="A778" s="293"/>
      <c r="B778" s="293"/>
      <c r="C778" s="293"/>
      <c r="D778" s="293"/>
      <c r="E778" s="293"/>
      <c r="F778" s="293"/>
      <c r="G778" s="293"/>
      <c r="H778" s="293"/>
      <c r="I778" s="293"/>
      <c r="J778" s="293"/>
      <c r="K778" s="293"/>
      <c r="L778" s="293"/>
      <c r="M778" s="293"/>
      <c r="N778" s="293"/>
      <c r="O778" s="293"/>
      <c r="P778" s="293"/>
      <c r="Q778" s="293"/>
      <c r="R778" s="293"/>
      <c r="S778" s="293"/>
      <c r="T778" s="293"/>
      <c r="U778" s="293"/>
      <c r="V778" s="293"/>
      <c r="W778" s="293"/>
      <c r="X778" s="293"/>
      <c r="Y778" s="293"/>
    </row>
    <row r="779" spans="1:25" ht="15.75" customHeight="1" x14ac:dyDescent="0.45">
      <c r="A779" s="293"/>
      <c r="B779" s="293"/>
      <c r="C779" s="293"/>
      <c r="D779" s="293"/>
      <c r="E779" s="293"/>
      <c r="F779" s="293"/>
      <c r="G779" s="293"/>
      <c r="H779" s="293"/>
      <c r="I779" s="293"/>
      <c r="J779" s="293"/>
      <c r="K779" s="293"/>
      <c r="L779" s="293"/>
      <c r="M779" s="293"/>
      <c r="N779" s="293"/>
      <c r="O779" s="293"/>
      <c r="P779" s="293"/>
      <c r="Q779" s="293"/>
      <c r="R779" s="293"/>
      <c r="S779" s="293"/>
      <c r="T779" s="293"/>
      <c r="U779" s="293"/>
      <c r="V779" s="293"/>
      <c r="W779" s="293"/>
      <c r="X779" s="293"/>
      <c r="Y779" s="293"/>
    </row>
    <row r="780" spans="1:25" ht="15.75" customHeight="1" x14ac:dyDescent="0.45">
      <c r="A780" s="293"/>
      <c r="B780" s="293"/>
      <c r="C780" s="293"/>
      <c r="D780" s="293"/>
      <c r="E780" s="293"/>
      <c r="F780" s="293"/>
      <c r="G780" s="293"/>
      <c r="H780" s="293"/>
      <c r="I780" s="293"/>
      <c r="J780" s="293"/>
      <c r="K780" s="293"/>
      <c r="L780" s="293"/>
      <c r="M780" s="293"/>
      <c r="N780" s="293"/>
      <c r="O780" s="293"/>
      <c r="P780" s="293"/>
      <c r="Q780" s="293"/>
      <c r="R780" s="293"/>
      <c r="S780" s="293"/>
      <c r="T780" s="293"/>
      <c r="U780" s="293"/>
      <c r="V780" s="293"/>
      <c r="W780" s="293"/>
      <c r="X780" s="293"/>
      <c r="Y780" s="293"/>
    </row>
    <row r="781" spans="1:25" ht="15.75" customHeight="1" x14ac:dyDescent="0.45">
      <c r="A781" s="293"/>
      <c r="B781" s="293"/>
      <c r="C781" s="293"/>
      <c r="D781" s="293"/>
      <c r="E781" s="293"/>
      <c r="F781" s="293"/>
      <c r="G781" s="293"/>
      <c r="H781" s="293"/>
      <c r="I781" s="293"/>
      <c r="J781" s="293"/>
      <c r="K781" s="293"/>
      <c r="L781" s="293"/>
      <c r="M781" s="293"/>
      <c r="N781" s="293"/>
      <c r="O781" s="293"/>
      <c r="P781" s="293"/>
      <c r="Q781" s="293"/>
      <c r="R781" s="293"/>
      <c r="S781" s="293"/>
      <c r="T781" s="293"/>
      <c r="U781" s="293"/>
      <c r="V781" s="293"/>
      <c r="W781" s="293"/>
      <c r="X781" s="293"/>
      <c r="Y781" s="293"/>
    </row>
    <row r="782" spans="1:25" ht="15.75" customHeight="1" x14ac:dyDescent="0.45">
      <c r="A782" s="293"/>
      <c r="B782" s="293"/>
      <c r="C782" s="293"/>
      <c r="D782" s="293"/>
      <c r="E782" s="293"/>
      <c r="F782" s="293"/>
      <c r="G782" s="293"/>
      <c r="H782" s="293"/>
      <c r="I782" s="293"/>
      <c r="J782" s="293"/>
      <c r="K782" s="293"/>
      <c r="L782" s="293"/>
      <c r="M782" s="293"/>
      <c r="N782" s="293"/>
      <c r="O782" s="293"/>
      <c r="P782" s="293"/>
      <c r="Q782" s="293"/>
      <c r="R782" s="293"/>
      <c r="S782" s="293"/>
      <c r="T782" s="293"/>
      <c r="U782" s="293"/>
      <c r="V782" s="293"/>
      <c r="W782" s="293"/>
      <c r="X782" s="293"/>
      <c r="Y782" s="293"/>
    </row>
    <row r="783" spans="1:25" ht="15.75" customHeight="1" x14ac:dyDescent="0.45">
      <c r="A783" s="293"/>
      <c r="B783" s="293"/>
      <c r="C783" s="293"/>
      <c r="D783" s="293"/>
      <c r="E783" s="293"/>
      <c r="F783" s="293"/>
      <c r="G783" s="293"/>
      <c r="H783" s="293"/>
      <c r="I783" s="293"/>
      <c r="J783" s="293"/>
      <c r="K783" s="293"/>
      <c r="L783" s="293"/>
      <c r="M783" s="293"/>
      <c r="N783" s="293"/>
      <c r="O783" s="293"/>
      <c r="P783" s="293"/>
      <c r="Q783" s="293"/>
      <c r="R783" s="293"/>
      <c r="S783" s="293"/>
      <c r="T783" s="293"/>
      <c r="U783" s="293"/>
      <c r="V783" s="293"/>
      <c r="W783" s="293"/>
      <c r="X783" s="293"/>
      <c r="Y783" s="293"/>
    </row>
    <row r="784" spans="1:25" ht="15.75" customHeight="1" x14ac:dyDescent="0.45">
      <c r="A784" s="293"/>
      <c r="B784" s="293"/>
      <c r="C784" s="293"/>
      <c r="D784" s="293"/>
      <c r="E784" s="293"/>
      <c r="F784" s="293"/>
      <c r="G784" s="293"/>
      <c r="H784" s="293"/>
      <c r="I784" s="293"/>
      <c r="J784" s="293"/>
      <c r="K784" s="293"/>
      <c r="L784" s="293"/>
      <c r="M784" s="293"/>
      <c r="N784" s="293"/>
      <c r="O784" s="293"/>
      <c r="P784" s="293"/>
      <c r="Q784" s="293"/>
      <c r="R784" s="293"/>
      <c r="S784" s="293"/>
      <c r="T784" s="293"/>
      <c r="U784" s="293"/>
      <c r="V784" s="293"/>
      <c r="W784" s="293"/>
      <c r="X784" s="293"/>
      <c r="Y784" s="293"/>
    </row>
    <row r="785" spans="1:25" ht="15.75" customHeight="1" x14ac:dyDescent="0.45">
      <c r="A785" s="293"/>
      <c r="B785" s="293"/>
      <c r="C785" s="293"/>
      <c r="D785" s="293"/>
      <c r="E785" s="293"/>
      <c r="F785" s="293"/>
      <c r="G785" s="293"/>
      <c r="H785" s="293"/>
      <c r="I785" s="293"/>
      <c r="J785" s="293"/>
      <c r="K785" s="293"/>
      <c r="L785" s="293"/>
      <c r="M785" s="293"/>
      <c r="N785" s="293"/>
      <c r="O785" s="293"/>
      <c r="P785" s="293"/>
      <c r="Q785" s="293"/>
      <c r="R785" s="293"/>
      <c r="S785" s="293"/>
      <c r="T785" s="293"/>
      <c r="U785" s="293"/>
      <c r="V785" s="293"/>
      <c r="W785" s="293"/>
      <c r="X785" s="293"/>
      <c r="Y785" s="293"/>
    </row>
    <row r="786" spans="1:25" ht="15.75" customHeight="1" x14ac:dyDescent="0.45">
      <c r="A786" s="293"/>
      <c r="B786" s="293"/>
      <c r="C786" s="293"/>
      <c r="D786" s="293"/>
      <c r="E786" s="293"/>
      <c r="F786" s="293"/>
      <c r="G786" s="293"/>
      <c r="H786" s="293"/>
      <c r="I786" s="293"/>
      <c r="J786" s="293"/>
      <c r="K786" s="293"/>
      <c r="L786" s="293"/>
      <c r="M786" s="293"/>
      <c r="N786" s="293"/>
      <c r="O786" s="293"/>
      <c r="P786" s="293"/>
      <c r="Q786" s="293"/>
      <c r="R786" s="293"/>
      <c r="S786" s="293"/>
      <c r="T786" s="293"/>
      <c r="U786" s="293"/>
      <c r="V786" s="293"/>
      <c r="W786" s="293"/>
      <c r="X786" s="293"/>
      <c r="Y786" s="293"/>
    </row>
    <row r="787" spans="1:25" ht="15.75" customHeight="1" x14ac:dyDescent="0.45">
      <c r="A787" s="293"/>
      <c r="B787" s="293"/>
      <c r="C787" s="293"/>
      <c r="D787" s="293"/>
      <c r="E787" s="293"/>
      <c r="F787" s="293"/>
      <c r="G787" s="293"/>
      <c r="H787" s="293"/>
      <c r="I787" s="293"/>
      <c r="J787" s="293"/>
      <c r="K787" s="293"/>
      <c r="L787" s="293"/>
      <c r="M787" s="293"/>
      <c r="N787" s="293"/>
      <c r="O787" s="293"/>
      <c r="P787" s="293"/>
      <c r="Q787" s="293"/>
      <c r="R787" s="293"/>
      <c r="S787" s="293"/>
      <c r="T787" s="293"/>
      <c r="U787" s="293"/>
      <c r="V787" s="293"/>
      <c r="W787" s="293"/>
      <c r="X787" s="293"/>
      <c r="Y787" s="293"/>
    </row>
    <row r="788" spans="1:25" ht="15.75" customHeight="1" x14ac:dyDescent="0.45">
      <c r="A788" s="293"/>
      <c r="B788" s="293"/>
      <c r="C788" s="293"/>
      <c r="D788" s="293"/>
      <c r="E788" s="293"/>
      <c r="F788" s="293"/>
      <c r="G788" s="293"/>
      <c r="H788" s="293"/>
      <c r="I788" s="293"/>
      <c r="J788" s="293"/>
      <c r="K788" s="293"/>
      <c r="L788" s="293"/>
      <c r="M788" s="293"/>
      <c r="N788" s="293"/>
      <c r="O788" s="293"/>
      <c r="P788" s="293"/>
      <c r="Q788" s="293"/>
      <c r="R788" s="293"/>
      <c r="S788" s="293"/>
      <c r="T788" s="293"/>
      <c r="U788" s="293"/>
      <c r="V788" s="293"/>
      <c r="W788" s="293"/>
      <c r="X788" s="293"/>
      <c r="Y788" s="293"/>
    </row>
    <row r="789" spans="1:25" ht="15.75" customHeight="1" x14ac:dyDescent="0.45">
      <c r="A789" s="293"/>
      <c r="B789" s="293"/>
      <c r="C789" s="293"/>
      <c r="D789" s="293"/>
      <c r="E789" s="293"/>
      <c r="F789" s="293"/>
      <c r="G789" s="293"/>
      <c r="H789" s="293"/>
      <c r="I789" s="293"/>
      <c r="J789" s="293"/>
      <c r="K789" s="293"/>
      <c r="L789" s="293"/>
      <c r="M789" s="293"/>
      <c r="N789" s="293"/>
      <c r="O789" s="293"/>
      <c r="P789" s="293"/>
      <c r="Q789" s="293"/>
      <c r="R789" s="293"/>
      <c r="S789" s="293"/>
      <c r="T789" s="293"/>
      <c r="U789" s="293"/>
      <c r="V789" s="293"/>
      <c r="W789" s="293"/>
      <c r="X789" s="293"/>
      <c r="Y789" s="293"/>
    </row>
    <row r="790" spans="1:25" ht="15.75" customHeight="1" x14ac:dyDescent="0.45">
      <c r="A790" s="293"/>
      <c r="B790" s="293"/>
      <c r="C790" s="293"/>
      <c r="D790" s="293"/>
      <c r="E790" s="293"/>
      <c r="F790" s="293"/>
      <c r="G790" s="293"/>
      <c r="H790" s="293"/>
      <c r="I790" s="293"/>
      <c r="J790" s="293"/>
      <c r="K790" s="293"/>
      <c r="L790" s="293"/>
      <c r="M790" s="293"/>
      <c r="N790" s="293"/>
      <c r="O790" s="293"/>
      <c r="P790" s="293"/>
      <c r="Q790" s="293"/>
      <c r="R790" s="293"/>
      <c r="S790" s="293"/>
      <c r="T790" s="293"/>
      <c r="U790" s="293"/>
      <c r="V790" s="293"/>
      <c r="W790" s="293"/>
      <c r="X790" s="293"/>
      <c r="Y790" s="293"/>
    </row>
    <row r="791" spans="1:25" ht="15.75" customHeight="1" x14ac:dyDescent="0.45">
      <c r="A791" s="293"/>
      <c r="B791" s="293"/>
      <c r="C791" s="293"/>
      <c r="D791" s="293"/>
      <c r="E791" s="293"/>
      <c r="F791" s="293"/>
      <c r="G791" s="293"/>
      <c r="H791" s="293"/>
      <c r="I791" s="293"/>
      <c r="J791" s="293"/>
      <c r="K791" s="293"/>
      <c r="L791" s="293"/>
      <c r="M791" s="293"/>
      <c r="N791" s="293"/>
      <c r="O791" s="293"/>
      <c r="P791" s="293"/>
      <c r="Q791" s="293"/>
      <c r="R791" s="293"/>
      <c r="S791" s="293"/>
      <c r="T791" s="293"/>
      <c r="U791" s="293"/>
      <c r="V791" s="293"/>
      <c r="W791" s="293"/>
      <c r="X791" s="293"/>
      <c r="Y791" s="293"/>
    </row>
    <row r="792" spans="1:25" ht="15.75" customHeight="1" x14ac:dyDescent="0.45">
      <c r="A792" s="293"/>
      <c r="B792" s="293"/>
      <c r="C792" s="293"/>
      <c r="D792" s="293"/>
      <c r="E792" s="293"/>
      <c r="F792" s="293"/>
      <c r="G792" s="293"/>
      <c r="H792" s="293"/>
      <c r="I792" s="293"/>
      <c r="J792" s="293"/>
      <c r="K792" s="293"/>
      <c r="L792" s="293"/>
      <c r="M792" s="293"/>
      <c r="N792" s="293"/>
      <c r="O792" s="293"/>
      <c r="P792" s="293"/>
      <c r="Q792" s="293"/>
      <c r="R792" s="293"/>
      <c r="S792" s="293"/>
      <c r="T792" s="293"/>
      <c r="U792" s="293"/>
      <c r="V792" s="293"/>
      <c r="W792" s="293"/>
      <c r="X792" s="293"/>
      <c r="Y792" s="293"/>
    </row>
    <row r="793" spans="1:25" ht="15.75" customHeight="1" x14ac:dyDescent="0.45">
      <c r="A793" s="293"/>
      <c r="B793" s="293"/>
      <c r="C793" s="293"/>
      <c r="D793" s="293"/>
      <c r="E793" s="293"/>
      <c r="F793" s="293"/>
      <c r="G793" s="293"/>
      <c r="H793" s="293"/>
      <c r="I793" s="293"/>
      <c r="J793" s="293"/>
      <c r="K793" s="293"/>
      <c r="L793" s="293"/>
      <c r="M793" s="293"/>
      <c r="N793" s="293"/>
      <c r="O793" s="293"/>
      <c r="P793" s="293"/>
      <c r="Q793" s="293"/>
      <c r="R793" s="293"/>
      <c r="S793" s="293"/>
      <c r="T793" s="293"/>
      <c r="U793" s="293"/>
      <c r="V793" s="293"/>
      <c r="W793" s="293"/>
      <c r="X793" s="293"/>
      <c r="Y793" s="293"/>
    </row>
    <row r="794" spans="1:25" ht="15.75" customHeight="1" x14ac:dyDescent="0.45">
      <c r="A794" s="293"/>
      <c r="B794" s="293"/>
      <c r="C794" s="293"/>
      <c r="D794" s="293"/>
      <c r="E794" s="293"/>
      <c r="F794" s="293"/>
      <c r="G794" s="293"/>
      <c r="H794" s="293"/>
      <c r="I794" s="293"/>
      <c r="J794" s="293"/>
      <c r="K794" s="293"/>
      <c r="L794" s="293"/>
      <c r="M794" s="293"/>
      <c r="N794" s="293"/>
      <c r="O794" s="293"/>
      <c r="P794" s="293"/>
      <c r="Q794" s="293"/>
      <c r="R794" s="293"/>
      <c r="S794" s="293"/>
      <c r="T794" s="293"/>
      <c r="U794" s="293"/>
      <c r="V794" s="293"/>
      <c r="W794" s="293"/>
      <c r="X794" s="293"/>
      <c r="Y794" s="293"/>
    </row>
    <row r="795" spans="1:25" ht="15.75" customHeight="1" x14ac:dyDescent="0.45">
      <c r="A795" s="293"/>
      <c r="B795" s="293"/>
      <c r="C795" s="293"/>
      <c r="D795" s="293"/>
      <c r="E795" s="293"/>
      <c r="F795" s="293"/>
      <c r="G795" s="293"/>
      <c r="H795" s="293"/>
      <c r="I795" s="293"/>
      <c r="J795" s="293"/>
      <c r="K795" s="293"/>
      <c r="L795" s="293"/>
      <c r="M795" s="293"/>
      <c r="N795" s="293"/>
      <c r="O795" s="293"/>
      <c r="P795" s="293"/>
      <c r="Q795" s="293"/>
      <c r="R795" s="293"/>
      <c r="S795" s="293"/>
      <c r="T795" s="293"/>
      <c r="U795" s="293"/>
      <c r="V795" s="293"/>
      <c r="W795" s="293"/>
      <c r="X795" s="293"/>
      <c r="Y795" s="293"/>
    </row>
    <row r="796" spans="1:25" ht="15.75" customHeight="1" x14ac:dyDescent="0.45">
      <c r="A796" s="293"/>
      <c r="B796" s="293"/>
      <c r="C796" s="293"/>
      <c r="D796" s="293"/>
      <c r="E796" s="293"/>
      <c r="F796" s="293"/>
      <c r="G796" s="293"/>
      <c r="H796" s="293"/>
      <c r="I796" s="293"/>
      <c r="J796" s="293"/>
      <c r="K796" s="293"/>
      <c r="L796" s="293"/>
      <c r="M796" s="293"/>
      <c r="N796" s="293"/>
      <c r="O796" s="293"/>
      <c r="P796" s="293"/>
      <c r="Q796" s="293"/>
      <c r="R796" s="293"/>
      <c r="S796" s="293"/>
      <c r="T796" s="293"/>
      <c r="U796" s="293"/>
      <c r="V796" s="293"/>
      <c r="W796" s="293"/>
      <c r="X796" s="293"/>
      <c r="Y796" s="293"/>
    </row>
    <row r="797" spans="1:25" ht="15.75" customHeight="1" x14ac:dyDescent="0.45">
      <c r="A797" s="293"/>
      <c r="B797" s="293"/>
      <c r="C797" s="293"/>
      <c r="D797" s="293"/>
      <c r="E797" s="293"/>
      <c r="F797" s="293"/>
      <c r="G797" s="293"/>
      <c r="H797" s="293"/>
      <c r="I797" s="293"/>
      <c r="J797" s="293"/>
      <c r="K797" s="293"/>
      <c r="L797" s="293"/>
      <c r="M797" s="293"/>
      <c r="N797" s="293"/>
      <c r="O797" s="293"/>
      <c r="P797" s="293"/>
      <c r="Q797" s="293"/>
      <c r="R797" s="293"/>
      <c r="S797" s="293"/>
      <c r="T797" s="293"/>
      <c r="U797" s="293"/>
      <c r="V797" s="293"/>
      <c r="W797" s="293"/>
      <c r="X797" s="293"/>
      <c r="Y797" s="293"/>
    </row>
    <row r="798" spans="1:25" ht="15.75" customHeight="1" x14ac:dyDescent="0.45">
      <c r="A798" s="293"/>
      <c r="B798" s="293"/>
      <c r="C798" s="293"/>
      <c r="D798" s="293"/>
      <c r="E798" s="293"/>
      <c r="F798" s="293"/>
      <c r="G798" s="293"/>
      <c r="H798" s="293"/>
      <c r="I798" s="293"/>
      <c r="J798" s="293"/>
      <c r="K798" s="293"/>
      <c r="L798" s="293"/>
      <c r="M798" s="293"/>
      <c r="N798" s="293"/>
      <c r="O798" s="293"/>
      <c r="P798" s="293"/>
      <c r="Q798" s="293"/>
      <c r="R798" s="293"/>
      <c r="S798" s="293"/>
      <c r="T798" s="293"/>
      <c r="U798" s="293"/>
      <c r="V798" s="293"/>
      <c r="W798" s="293"/>
      <c r="X798" s="293"/>
      <c r="Y798" s="293"/>
    </row>
    <row r="799" spans="1:25" ht="15.75" customHeight="1" x14ac:dyDescent="0.45">
      <c r="A799" s="293"/>
      <c r="B799" s="293"/>
      <c r="C799" s="293"/>
      <c r="D799" s="293"/>
      <c r="E799" s="293"/>
      <c r="F799" s="293"/>
      <c r="G799" s="293"/>
      <c r="H799" s="293"/>
      <c r="I799" s="293"/>
      <c r="J799" s="293"/>
      <c r="K799" s="293"/>
      <c r="L799" s="293"/>
      <c r="M799" s="293"/>
      <c r="N799" s="293"/>
      <c r="O799" s="293"/>
      <c r="P799" s="293"/>
      <c r="Q799" s="293"/>
      <c r="R799" s="293"/>
      <c r="S799" s="293"/>
      <c r="T799" s="293"/>
      <c r="U799" s="293"/>
      <c r="V799" s="293"/>
      <c r="W799" s="293"/>
      <c r="X799" s="293"/>
      <c r="Y799" s="293"/>
    </row>
    <row r="800" spans="1:25" ht="15.75" customHeight="1" x14ac:dyDescent="0.45">
      <c r="A800" s="293"/>
      <c r="B800" s="293"/>
      <c r="C800" s="293"/>
      <c r="D800" s="293"/>
      <c r="E800" s="293"/>
      <c r="F800" s="293"/>
      <c r="G800" s="293"/>
      <c r="H800" s="293"/>
      <c r="I800" s="293"/>
      <c r="J800" s="293"/>
      <c r="K800" s="293"/>
      <c r="L800" s="293"/>
      <c r="M800" s="293"/>
      <c r="N800" s="293"/>
      <c r="O800" s="293"/>
      <c r="P800" s="293"/>
      <c r="Q800" s="293"/>
      <c r="R800" s="293"/>
      <c r="S800" s="293"/>
      <c r="T800" s="293"/>
      <c r="U800" s="293"/>
      <c r="V800" s="293"/>
      <c r="W800" s="293"/>
      <c r="X800" s="293"/>
      <c r="Y800" s="293"/>
    </row>
    <row r="801" spans="1:25" ht="15.75" customHeight="1" x14ac:dyDescent="0.45">
      <c r="A801" s="293"/>
      <c r="B801" s="293"/>
      <c r="C801" s="293"/>
      <c r="D801" s="293"/>
      <c r="E801" s="293"/>
      <c r="F801" s="293"/>
      <c r="G801" s="293"/>
      <c r="H801" s="293"/>
      <c r="I801" s="293"/>
      <c r="J801" s="293"/>
      <c r="K801" s="293"/>
      <c r="L801" s="293"/>
      <c r="M801" s="293"/>
      <c r="N801" s="293"/>
      <c r="O801" s="293"/>
      <c r="P801" s="293"/>
      <c r="Q801" s="293"/>
      <c r="R801" s="293"/>
      <c r="S801" s="293"/>
      <c r="T801" s="293"/>
      <c r="U801" s="293"/>
      <c r="V801" s="293"/>
      <c r="W801" s="293"/>
      <c r="X801" s="293"/>
      <c r="Y801" s="293"/>
    </row>
    <row r="802" spans="1:25" ht="15.75" customHeight="1" x14ac:dyDescent="0.45">
      <c r="A802" s="293"/>
      <c r="B802" s="293"/>
      <c r="C802" s="293"/>
      <c r="D802" s="293"/>
      <c r="E802" s="293"/>
      <c r="F802" s="293"/>
      <c r="G802" s="293"/>
      <c r="H802" s="293"/>
      <c r="I802" s="293"/>
      <c r="J802" s="293"/>
      <c r="K802" s="293"/>
      <c r="L802" s="293"/>
      <c r="M802" s="293"/>
      <c r="N802" s="293"/>
      <c r="O802" s="293"/>
      <c r="P802" s="293"/>
      <c r="Q802" s="293"/>
      <c r="R802" s="293"/>
      <c r="S802" s="293"/>
      <c r="T802" s="293"/>
      <c r="U802" s="293"/>
      <c r="V802" s="293"/>
      <c r="W802" s="293"/>
      <c r="X802" s="293"/>
      <c r="Y802" s="293"/>
    </row>
    <row r="803" spans="1:25" ht="15.75" customHeight="1" x14ac:dyDescent="0.45">
      <c r="A803" s="293"/>
      <c r="B803" s="293"/>
      <c r="C803" s="293"/>
      <c r="D803" s="293"/>
      <c r="E803" s="293"/>
      <c r="F803" s="293"/>
      <c r="G803" s="293"/>
      <c r="H803" s="293"/>
      <c r="I803" s="293"/>
      <c r="J803" s="293"/>
      <c r="K803" s="293"/>
      <c r="L803" s="293"/>
      <c r="M803" s="293"/>
      <c r="N803" s="293"/>
      <c r="O803" s="293"/>
      <c r="P803" s="293"/>
      <c r="Q803" s="293"/>
      <c r="R803" s="293"/>
      <c r="S803" s="293"/>
      <c r="T803" s="293"/>
      <c r="U803" s="293"/>
      <c r="V803" s="293"/>
      <c r="W803" s="293"/>
      <c r="X803" s="293"/>
      <c r="Y803" s="293"/>
    </row>
    <row r="804" spans="1:25" ht="15.75" customHeight="1" x14ac:dyDescent="0.45">
      <c r="A804" s="293"/>
      <c r="B804" s="293"/>
      <c r="C804" s="293"/>
      <c r="D804" s="293"/>
      <c r="E804" s="293"/>
      <c r="F804" s="293"/>
      <c r="G804" s="293"/>
      <c r="H804" s="293"/>
      <c r="I804" s="293"/>
      <c r="J804" s="293"/>
      <c r="K804" s="293"/>
      <c r="L804" s="293"/>
      <c r="M804" s="293"/>
      <c r="N804" s="293"/>
      <c r="O804" s="293"/>
      <c r="P804" s="293"/>
      <c r="Q804" s="293"/>
      <c r="R804" s="293"/>
      <c r="S804" s="293"/>
      <c r="T804" s="293"/>
      <c r="U804" s="293"/>
      <c r="V804" s="293"/>
      <c r="W804" s="293"/>
      <c r="X804" s="293"/>
      <c r="Y804" s="293"/>
    </row>
    <row r="805" spans="1:25" ht="15.75" customHeight="1" x14ac:dyDescent="0.45">
      <c r="A805" s="293"/>
      <c r="B805" s="293"/>
      <c r="C805" s="293"/>
      <c r="D805" s="293"/>
      <c r="E805" s="293"/>
      <c r="F805" s="293"/>
      <c r="G805" s="293"/>
      <c r="H805" s="293"/>
      <c r="I805" s="293"/>
      <c r="J805" s="293"/>
      <c r="K805" s="293"/>
      <c r="L805" s="293"/>
      <c r="M805" s="293"/>
      <c r="N805" s="293"/>
      <c r="O805" s="293"/>
      <c r="P805" s="293"/>
      <c r="Q805" s="293"/>
      <c r="R805" s="293"/>
      <c r="S805" s="293"/>
      <c r="T805" s="293"/>
      <c r="U805" s="293"/>
      <c r="V805" s="293"/>
      <c r="W805" s="293"/>
      <c r="X805" s="293"/>
      <c r="Y805" s="293"/>
    </row>
    <row r="806" spans="1:25" ht="15.75" customHeight="1" x14ac:dyDescent="0.45">
      <c r="A806" s="293"/>
      <c r="B806" s="293"/>
      <c r="C806" s="293"/>
      <c r="D806" s="293"/>
      <c r="E806" s="293"/>
      <c r="F806" s="293"/>
      <c r="G806" s="293"/>
      <c r="H806" s="293"/>
      <c r="I806" s="293"/>
      <c r="J806" s="293"/>
      <c r="K806" s="293"/>
      <c r="L806" s="293"/>
      <c r="M806" s="293"/>
      <c r="N806" s="293"/>
      <c r="O806" s="293"/>
      <c r="P806" s="293"/>
      <c r="Q806" s="293"/>
      <c r="R806" s="293"/>
      <c r="S806" s="293"/>
      <c r="T806" s="293"/>
      <c r="U806" s="293"/>
      <c r="V806" s="293"/>
      <c r="W806" s="293"/>
      <c r="X806" s="293"/>
      <c r="Y806" s="293"/>
    </row>
    <row r="807" spans="1:25" ht="15.75" customHeight="1" x14ac:dyDescent="0.45">
      <c r="A807" s="293"/>
      <c r="B807" s="293"/>
      <c r="C807" s="293"/>
      <c r="D807" s="293"/>
      <c r="E807" s="293"/>
      <c r="F807" s="293"/>
      <c r="G807" s="293"/>
      <c r="H807" s="293"/>
      <c r="I807" s="293"/>
      <c r="J807" s="293"/>
      <c r="K807" s="293"/>
      <c r="L807" s="293"/>
      <c r="M807" s="293"/>
      <c r="N807" s="293"/>
      <c r="O807" s="293"/>
      <c r="P807" s="293"/>
      <c r="Q807" s="293"/>
      <c r="R807" s="293"/>
      <c r="S807" s="293"/>
      <c r="T807" s="293"/>
      <c r="U807" s="293"/>
      <c r="V807" s="293"/>
      <c r="W807" s="293"/>
      <c r="X807" s="293"/>
      <c r="Y807" s="293"/>
    </row>
    <row r="808" spans="1:25" ht="15.75" customHeight="1" x14ac:dyDescent="0.45">
      <c r="A808" s="293"/>
      <c r="B808" s="293"/>
      <c r="C808" s="293"/>
      <c r="D808" s="293"/>
      <c r="E808" s="293"/>
      <c r="F808" s="293"/>
      <c r="G808" s="293"/>
      <c r="H808" s="293"/>
      <c r="I808" s="293"/>
      <c r="J808" s="293"/>
      <c r="K808" s="293"/>
      <c r="L808" s="293"/>
      <c r="M808" s="293"/>
      <c r="N808" s="293"/>
      <c r="O808" s="293"/>
      <c r="P808" s="293"/>
      <c r="Q808" s="293"/>
      <c r="R808" s="293"/>
      <c r="S808" s="293"/>
      <c r="T808" s="293"/>
      <c r="U808" s="293"/>
      <c r="V808" s="293"/>
      <c r="W808" s="293"/>
      <c r="X808" s="293"/>
      <c r="Y808" s="293"/>
    </row>
    <row r="809" spans="1:25" ht="15.75" customHeight="1" x14ac:dyDescent="0.45">
      <c r="A809" s="293"/>
      <c r="B809" s="293"/>
      <c r="C809" s="293"/>
      <c r="D809" s="293"/>
      <c r="E809" s="293"/>
      <c r="F809" s="293"/>
      <c r="G809" s="293"/>
      <c r="H809" s="293"/>
      <c r="I809" s="293"/>
      <c r="J809" s="293"/>
      <c r="K809" s="293"/>
      <c r="L809" s="293"/>
      <c r="M809" s="293"/>
      <c r="N809" s="293"/>
      <c r="O809" s="293"/>
      <c r="P809" s="293"/>
      <c r="Q809" s="293"/>
      <c r="R809" s="293"/>
      <c r="S809" s="293"/>
      <c r="T809" s="293"/>
      <c r="U809" s="293"/>
      <c r="V809" s="293"/>
      <c r="W809" s="293"/>
      <c r="X809" s="293"/>
      <c r="Y809" s="293"/>
    </row>
    <row r="810" spans="1:25" ht="15.75" customHeight="1" x14ac:dyDescent="0.45">
      <c r="A810" s="293"/>
      <c r="B810" s="293"/>
      <c r="C810" s="293"/>
      <c r="D810" s="293"/>
      <c r="E810" s="293"/>
      <c r="F810" s="293"/>
      <c r="G810" s="293"/>
      <c r="H810" s="293"/>
      <c r="I810" s="293"/>
      <c r="J810" s="293"/>
      <c r="K810" s="293"/>
      <c r="L810" s="293"/>
      <c r="M810" s="293"/>
      <c r="N810" s="293"/>
      <c r="O810" s="293"/>
      <c r="P810" s="293"/>
      <c r="Q810" s="293"/>
      <c r="R810" s="293"/>
      <c r="S810" s="293"/>
      <c r="T810" s="293"/>
      <c r="U810" s="293"/>
      <c r="V810" s="293"/>
      <c r="W810" s="293"/>
      <c r="X810" s="293"/>
      <c r="Y810" s="293"/>
    </row>
    <row r="811" spans="1:25" ht="15.75" customHeight="1" x14ac:dyDescent="0.45">
      <c r="A811" s="293"/>
      <c r="B811" s="293"/>
      <c r="C811" s="293"/>
      <c r="D811" s="293"/>
      <c r="E811" s="293"/>
      <c r="F811" s="293"/>
      <c r="G811" s="293"/>
      <c r="H811" s="293"/>
      <c r="I811" s="293"/>
      <c r="J811" s="293"/>
      <c r="K811" s="293"/>
      <c r="L811" s="293"/>
      <c r="M811" s="293"/>
      <c r="N811" s="293"/>
      <c r="O811" s="293"/>
      <c r="P811" s="293"/>
      <c r="Q811" s="293"/>
      <c r="R811" s="293"/>
      <c r="S811" s="293"/>
      <c r="T811" s="293"/>
      <c r="U811" s="293"/>
      <c r="V811" s="293"/>
      <c r="W811" s="293"/>
      <c r="X811" s="293"/>
      <c r="Y811" s="293"/>
    </row>
    <row r="812" spans="1:25" ht="15.75" customHeight="1" x14ac:dyDescent="0.45">
      <c r="A812" s="293"/>
      <c r="B812" s="293"/>
      <c r="C812" s="293"/>
      <c r="D812" s="293"/>
      <c r="E812" s="293"/>
      <c r="F812" s="293"/>
      <c r="G812" s="293"/>
      <c r="H812" s="293"/>
      <c r="I812" s="293"/>
      <c r="J812" s="293"/>
      <c r="K812" s="293"/>
      <c r="L812" s="293"/>
      <c r="M812" s="293"/>
      <c r="N812" s="293"/>
      <c r="O812" s="293"/>
      <c r="P812" s="293"/>
      <c r="Q812" s="293"/>
      <c r="R812" s="293"/>
      <c r="S812" s="293"/>
      <c r="T812" s="293"/>
      <c r="U812" s="293"/>
      <c r="V812" s="293"/>
      <c r="W812" s="293"/>
      <c r="X812" s="293"/>
      <c r="Y812" s="293"/>
    </row>
    <row r="813" spans="1:25" ht="15.75" customHeight="1" x14ac:dyDescent="0.45">
      <c r="A813" s="293"/>
      <c r="B813" s="293"/>
      <c r="C813" s="293"/>
      <c r="D813" s="293"/>
      <c r="E813" s="293"/>
      <c r="F813" s="293"/>
      <c r="G813" s="293"/>
      <c r="H813" s="293"/>
      <c r="I813" s="293"/>
      <c r="J813" s="293"/>
      <c r="K813" s="293"/>
      <c r="L813" s="293"/>
      <c r="M813" s="293"/>
      <c r="N813" s="293"/>
      <c r="O813" s="293"/>
      <c r="P813" s="293"/>
      <c r="Q813" s="293"/>
      <c r="R813" s="293"/>
      <c r="S813" s="293"/>
      <c r="T813" s="293"/>
      <c r="U813" s="293"/>
      <c r="V813" s="293"/>
      <c r="W813" s="293"/>
      <c r="X813" s="293"/>
      <c r="Y813" s="293"/>
    </row>
    <row r="814" spans="1:25" ht="15.75" customHeight="1" x14ac:dyDescent="0.45">
      <c r="A814" s="293"/>
      <c r="B814" s="293"/>
      <c r="C814" s="293"/>
      <c r="D814" s="293"/>
      <c r="E814" s="293"/>
      <c r="F814" s="293"/>
      <c r="G814" s="293"/>
      <c r="H814" s="293"/>
      <c r="I814" s="293"/>
      <c r="J814" s="293"/>
      <c r="K814" s="293"/>
      <c r="L814" s="293"/>
      <c r="M814" s="293"/>
      <c r="N814" s="293"/>
      <c r="O814" s="293"/>
      <c r="P814" s="293"/>
      <c r="Q814" s="293"/>
      <c r="R814" s="293"/>
      <c r="S814" s="293"/>
      <c r="T814" s="293"/>
      <c r="U814" s="293"/>
      <c r="V814" s="293"/>
      <c r="W814" s="293"/>
      <c r="X814" s="293"/>
      <c r="Y814" s="293"/>
    </row>
    <row r="815" spans="1:25" ht="15.75" customHeight="1" x14ac:dyDescent="0.45">
      <c r="A815" s="293"/>
      <c r="B815" s="293"/>
      <c r="C815" s="293"/>
      <c r="D815" s="293"/>
      <c r="E815" s="293"/>
      <c r="F815" s="293"/>
      <c r="G815" s="293"/>
      <c r="H815" s="293"/>
      <c r="I815" s="293"/>
      <c r="J815" s="293"/>
      <c r="K815" s="293"/>
      <c r="L815" s="293"/>
      <c r="M815" s="293"/>
      <c r="N815" s="293"/>
      <c r="O815" s="293"/>
      <c r="P815" s="293"/>
      <c r="Q815" s="293"/>
      <c r="R815" s="293"/>
      <c r="S815" s="293"/>
      <c r="T815" s="293"/>
      <c r="U815" s="293"/>
      <c r="V815" s="293"/>
      <c r="W815" s="293"/>
      <c r="X815" s="293"/>
      <c r="Y815" s="293"/>
    </row>
    <row r="816" spans="1:25" ht="15.75" customHeight="1" x14ac:dyDescent="0.45">
      <c r="A816" s="293"/>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row>
    <row r="817" spans="1:25" ht="15.75" customHeight="1" x14ac:dyDescent="0.45">
      <c r="A817" s="293"/>
      <c r="B817" s="293"/>
      <c r="C817" s="293"/>
      <c r="D817" s="293"/>
      <c r="E817" s="293"/>
      <c r="F817" s="293"/>
      <c r="G817" s="293"/>
      <c r="H817" s="293"/>
      <c r="I817" s="293"/>
      <c r="J817" s="293"/>
      <c r="K817" s="293"/>
      <c r="L817" s="293"/>
      <c r="M817" s="293"/>
      <c r="N817" s="293"/>
      <c r="O817" s="293"/>
      <c r="P817" s="293"/>
      <c r="Q817" s="293"/>
      <c r="R817" s="293"/>
      <c r="S817" s="293"/>
      <c r="T817" s="293"/>
      <c r="U817" s="293"/>
      <c r="V817" s="293"/>
      <c r="W817" s="293"/>
      <c r="X817" s="293"/>
      <c r="Y817" s="293"/>
    </row>
    <row r="818" spans="1:25" ht="15.75" customHeight="1" x14ac:dyDescent="0.45">
      <c r="A818" s="293"/>
      <c r="B818" s="293"/>
      <c r="C818" s="293"/>
      <c r="D818" s="293"/>
      <c r="E818" s="293"/>
      <c r="F818" s="293"/>
      <c r="G818" s="293"/>
      <c r="H818" s="293"/>
      <c r="I818" s="293"/>
      <c r="J818" s="293"/>
      <c r="K818" s="293"/>
      <c r="L818" s="293"/>
      <c r="M818" s="293"/>
      <c r="N818" s="293"/>
      <c r="O818" s="293"/>
      <c r="P818" s="293"/>
      <c r="Q818" s="293"/>
      <c r="R818" s="293"/>
      <c r="S818" s="293"/>
      <c r="T818" s="293"/>
      <c r="U818" s="293"/>
      <c r="V818" s="293"/>
      <c r="W818" s="293"/>
      <c r="X818" s="293"/>
      <c r="Y818" s="293"/>
    </row>
    <row r="819" spans="1:25" ht="15.75" customHeight="1" x14ac:dyDescent="0.45">
      <c r="A819" s="293"/>
      <c r="B819" s="293"/>
      <c r="C819" s="293"/>
      <c r="D819" s="293"/>
      <c r="E819" s="293"/>
      <c r="F819" s="293"/>
      <c r="G819" s="293"/>
      <c r="H819" s="293"/>
      <c r="I819" s="293"/>
      <c r="J819" s="293"/>
      <c r="K819" s="293"/>
      <c r="L819" s="293"/>
      <c r="M819" s="293"/>
      <c r="N819" s="293"/>
      <c r="O819" s="293"/>
      <c r="P819" s="293"/>
      <c r="Q819" s="293"/>
      <c r="R819" s="293"/>
      <c r="S819" s="293"/>
      <c r="T819" s="293"/>
      <c r="U819" s="293"/>
      <c r="V819" s="293"/>
      <c r="W819" s="293"/>
      <c r="X819" s="293"/>
      <c r="Y819" s="293"/>
    </row>
    <row r="820" spans="1:25" ht="15.75" customHeight="1" x14ac:dyDescent="0.45">
      <c r="A820" s="293"/>
      <c r="B820" s="293"/>
      <c r="C820" s="293"/>
      <c r="D820" s="293"/>
      <c r="E820" s="293"/>
      <c r="F820" s="293"/>
      <c r="G820" s="293"/>
      <c r="H820" s="293"/>
      <c r="I820" s="293"/>
      <c r="J820" s="293"/>
      <c r="K820" s="293"/>
      <c r="L820" s="293"/>
      <c r="M820" s="293"/>
      <c r="N820" s="293"/>
      <c r="O820" s="293"/>
      <c r="P820" s="293"/>
      <c r="Q820" s="293"/>
      <c r="R820" s="293"/>
      <c r="S820" s="293"/>
      <c r="T820" s="293"/>
      <c r="U820" s="293"/>
      <c r="V820" s="293"/>
      <c r="W820" s="293"/>
      <c r="X820" s="293"/>
      <c r="Y820" s="293"/>
    </row>
    <row r="821" spans="1:25" ht="15.75" customHeight="1" x14ac:dyDescent="0.45">
      <c r="A821" s="293"/>
      <c r="B821" s="293"/>
      <c r="C821" s="293"/>
      <c r="D821" s="293"/>
      <c r="E821" s="293"/>
      <c r="F821" s="293"/>
      <c r="G821" s="293"/>
      <c r="H821" s="293"/>
      <c r="I821" s="293"/>
      <c r="J821" s="293"/>
      <c r="K821" s="293"/>
      <c r="L821" s="293"/>
      <c r="M821" s="293"/>
      <c r="N821" s="293"/>
      <c r="O821" s="293"/>
      <c r="P821" s="293"/>
      <c r="Q821" s="293"/>
      <c r="R821" s="293"/>
      <c r="S821" s="293"/>
      <c r="T821" s="293"/>
      <c r="U821" s="293"/>
      <c r="V821" s="293"/>
      <c r="W821" s="293"/>
      <c r="X821" s="293"/>
      <c r="Y821" s="293"/>
    </row>
    <row r="822" spans="1:25" ht="15.75" customHeight="1" x14ac:dyDescent="0.45">
      <c r="A822" s="293"/>
      <c r="B822" s="293"/>
      <c r="C822" s="293"/>
      <c r="D822" s="293"/>
      <c r="E822" s="293"/>
      <c r="F822" s="293"/>
      <c r="G822" s="293"/>
      <c r="H822" s="293"/>
      <c r="I822" s="293"/>
      <c r="J822" s="293"/>
      <c r="K822" s="293"/>
      <c r="L822" s="293"/>
      <c r="M822" s="293"/>
      <c r="N822" s="293"/>
      <c r="O822" s="293"/>
      <c r="P822" s="293"/>
      <c r="Q822" s="293"/>
      <c r="R822" s="293"/>
      <c r="S822" s="293"/>
      <c r="T822" s="293"/>
      <c r="U822" s="293"/>
      <c r="V822" s="293"/>
      <c r="W822" s="293"/>
      <c r="X822" s="293"/>
      <c r="Y822" s="293"/>
    </row>
    <row r="823" spans="1:25" ht="15.75" customHeight="1" x14ac:dyDescent="0.45">
      <c r="A823" s="293"/>
      <c r="B823" s="293"/>
      <c r="C823" s="293"/>
      <c r="D823" s="293"/>
      <c r="E823" s="293"/>
      <c r="F823" s="293"/>
      <c r="G823" s="293"/>
      <c r="H823" s="293"/>
      <c r="I823" s="293"/>
      <c r="J823" s="293"/>
      <c r="K823" s="293"/>
      <c r="L823" s="293"/>
      <c r="M823" s="293"/>
      <c r="N823" s="293"/>
      <c r="O823" s="293"/>
      <c r="P823" s="293"/>
      <c r="Q823" s="293"/>
      <c r="R823" s="293"/>
      <c r="S823" s="293"/>
      <c r="T823" s="293"/>
      <c r="U823" s="293"/>
      <c r="V823" s="293"/>
      <c r="W823" s="293"/>
      <c r="X823" s="293"/>
      <c r="Y823" s="293"/>
    </row>
    <row r="824" spans="1:25" ht="15.75" customHeight="1" x14ac:dyDescent="0.45">
      <c r="A824" s="293"/>
      <c r="B824" s="293"/>
      <c r="C824" s="293"/>
      <c r="D824" s="293"/>
      <c r="E824" s="293"/>
      <c r="F824" s="293"/>
      <c r="G824" s="293"/>
      <c r="H824" s="293"/>
      <c r="I824" s="293"/>
      <c r="J824" s="293"/>
      <c r="K824" s="293"/>
      <c r="L824" s="293"/>
      <c r="M824" s="293"/>
      <c r="N824" s="293"/>
      <c r="O824" s="293"/>
      <c r="P824" s="293"/>
      <c r="Q824" s="293"/>
      <c r="R824" s="293"/>
      <c r="S824" s="293"/>
      <c r="T824" s="293"/>
      <c r="U824" s="293"/>
      <c r="V824" s="293"/>
      <c r="W824" s="293"/>
      <c r="X824" s="293"/>
      <c r="Y824" s="293"/>
    </row>
    <row r="825" spans="1:25" ht="15.75" customHeight="1" x14ac:dyDescent="0.45">
      <c r="A825" s="293"/>
      <c r="B825" s="293"/>
      <c r="C825" s="293"/>
      <c r="D825" s="293"/>
      <c r="E825" s="293"/>
      <c r="F825" s="293"/>
      <c r="G825" s="293"/>
      <c r="H825" s="293"/>
      <c r="I825" s="293"/>
      <c r="J825" s="293"/>
      <c r="K825" s="293"/>
      <c r="L825" s="293"/>
      <c r="M825" s="293"/>
      <c r="N825" s="293"/>
      <c r="O825" s="293"/>
      <c r="P825" s="293"/>
      <c r="Q825" s="293"/>
      <c r="R825" s="293"/>
      <c r="S825" s="293"/>
      <c r="T825" s="293"/>
      <c r="U825" s="293"/>
      <c r="V825" s="293"/>
      <c r="W825" s="293"/>
      <c r="X825" s="293"/>
      <c r="Y825" s="293"/>
    </row>
    <row r="826" spans="1:25" ht="15.75" customHeight="1" x14ac:dyDescent="0.45">
      <c r="A826" s="293"/>
      <c r="B826" s="293"/>
      <c r="C826" s="293"/>
      <c r="D826" s="293"/>
      <c r="E826" s="293"/>
      <c r="F826" s="293"/>
      <c r="G826" s="293"/>
      <c r="H826" s="293"/>
      <c r="I826" s="293"/>
      <c r="J826" s="293"/>
      <c r="K826" s="293"/>
      <c r="L826" s="293"/>
      <c r="M826" s="293"/>
      <c r="N826" s="293"/>
      <c r="O826" s="293"/>
      <c r="P826" s="293"/>
      <c r="Q826" s="293"/>
      <c r="R826" s="293"/>
      <c r="S826" s="293"/>
      <c r="T826" s="293"/>
      <c r="U826" s="293"/>
      <c r="V826" s="293"/>
      <c r="W826" s="293"/>
      <c r="X826" s="293"/>
      <c r="Y826" s="293"/>
    </row>
    <row r="827" spans="1:25" ht="15.75" customHeight="1" x14ac:dyDescent="0.45">
      <c r="A827" s="293"/>
      <c r="B827" s="293"/>
      <c r="C827" s="293"/>
      <c r="D827" s="293"/>
      <c r="E827" s="293"/>
      <c r="F827" s="293"/>
      <c r="G827" s="293"/>
      <c r="H827" s="293"/>
      <c r="I827" s="293"/>
      <c r="J827" s="293"/>
      <c r="K827" s="293"/>
      <c r="L827" s="293"/>
      <c r="M827" s="293"/>
      <c r="N827" s="293"/>
      <c r="O827" s="293"/>
      <c r="P827" s="293"/>
      <c r="Q827" s="293"/>
      <c r="R827" s="293"/>
      <c r="S827" s="293"/>
      <c r="T827" s="293"/>
      <c r="U827" s="293"/>
      <c r="V827" s="293"/>
      <c r="W827" s="293"/>
      <c r="X827" s="293"/>
      <c r="Y827" s="293"/>
    </row>
    <row r="828" spans="1:25" ht="15.75" customHeight="1" x14ac:dyDescent="0.45">
      <c r="A828" s="293"/>
      <c r="B828" s="293"/>
      <c r="C828" s="293"/>
      <c r="D828" s="293"/>
      <c r="E828" s="293"/>
      <c r="F828" s="293"/>
      <c r="G828" s="293"/>
      <c r="H828" s="293"/>
      <c r="I828" s="293"/>
      <c r="J828" s="293"/>
      <c r="K828" s="293"/>
      <c r="L828" s="293"/>
      <c r="M828" s="293"/>
      <c r="N828" s="293"/>
      <c r="O828" s="293"/>
      <c r="P828" s="293"/>
      <c r="Q828" s="293"/>
      <c r="R828" s="293"/>
      <c r="S828" s="293"/>
      <c r="T828" s="293"/>
      <c r="U828" s="293"/>
      <c r="V828" s="293"/>
      <c r="W828" s="293"/>
      <c r="X828" s="293"/>
      <c r="Y828" s="293"/>
    </row>
    <row r="829" spans="1:25" ht="15.75" customHeight="1" x14ac:dyDescent="0.45">
      <c r="A829" s="293"/>
      <c r="B829" s="293"/>
      <c r="C829" s="293"/>
      <c r="D829" s="293"/>
      <c r="E829" s="293"/>
      <c r="F829" s="293"/>
      <c r="G829" s="293"/>
      <c r="H829" s="293"/>
      <c r="I829" s="293"/>
      <c r="J829" s="293"/>
      <c r="K829" s="293"/>
      <c r="L829" s="293"/>
      <c r="M829" s="293"/>
      <c r="N829" s="293"/>
      <c r="O829" s="293"/>
      <c r="P829" s="293"/>
      <c r="Q829" s="293"/>
      <c r="R829" s="293"/>
      <c r="S829" s="293"/>
      <c r="T829" s="293"/>
      <c r="U829" s="293"/>
      <c r="V829" s="293"/>
      <c r="W829" s="293"/>
      <c r="X829" s="293"/>
      <c r="Y829" s="293"/>
    </row>
    <row r="830" spans="1:25" ht="15.75" customHeight="1" x14ac:dyDescent="0.45">
      <c r="A830" s="293"/>
      <c r="B830" s="293"/>
      <c r="C830" s="293"/>
      <c r="D830" s="293"/>
      <c r="E830" s="293"/>
      <c r="F830" s="293"/>
      <c r="G830" s="293"/>
      <c r="H830" s="293"/>
      <c r="I830" s="293"/>
      <c r="J830" s="293"/>
      <c r="K830" s="293"/>
      <c r="L830" s="293"/>
      <c r="M830" s="293"/>
      <c r="N830" s="293"/>
      <c r="O830" s="293"/>
      <c r="P830" s="293"/>
      <c r="Q830" s="293"/>
      <c r="R830" s="293"/>
      <c r="S830" s="293"/>
      <c r="T830" s="293"/>
      <c r="U830" s="293"/>
      <c r="V830" s="293"/>
      <c r="W830" s="293"/>
      <c r="X830" s="293"/>
      <c r="Y830" s="293"/>
    </row>
    <row r="831" spans="1:25" ht="15.75" customHeight="1" x14ac:dyDescent="0.45">
      <c r="A831" s="293"/>
      <c r="B831" s="293"/>
      <c r="C831" s="293"/>
      <c r="D831" s="293"/>
      <c r="E831" s="293"/>
      <c r="F831" s="293"/>
      <c r="G831" s="293"/>
      <c r="H831" s="293"/>
      <c r="I831" s="293"/>
      <c r="J831" s="293"/>
      <c r="K831" s="293"/>
      <c r="L831" s="293"/>
      <c r="M831" s="293"/>
      <c r="N831" s="293"/>
      <c r="O831" s="293"/>
      <c r="P831" s="293"/>
      <c r="Q831" s="293"/>
      <c r="R831" s="293"/>
      <c r="S831" s="293"/>
      <c r="T831" s="293"/>
      <c r="U831" s="293"/>
      <c r="V831" s="293"/>
      <c r="W831" s="293"/>
      <c r="X831" s="293"/>
      <c r="Y831" s="293"/>
    </row>
    <row r="832" spans="1:25" ht="15.75" customHeight="1" x14ac:dyDescent="0.45">
      <c r="A832" s="293"/>
      <c r="B832" s="293"/>
      <c r="C832" s="293"/>
      <c r="D832" s="293"/>
      <c r="E832" s="293"/>
      <c r="F832" s="293"/>
      <c r="G832" s="293"/>
      <c r="H832" s="293"/>
      <c r="I832" s="293"/>
      <c r="J832" s="293"/>
      <c r="K832" s="293"/>
      <c r="L832" s="293"/>
      <c r="M832" s="293"/>
      <c r="N832" s="293"/>
      <c r="O832" s="293"/>
      <c r="P832" s="293"/>
      <c r="Q832" s="293"/>
      <c r="R832" s="293"/>
      <c r="S832" s="293"/>
      <c r="T832" s="293"/>
      <c r="U832" s="293"/>
      <c r="V832" s="293"/>
      <c r="W832" s="293"/>
      <c r="X832" s="293"/>
      <c r="Y832" s="293"/>
    </row>
    <row r="833" spans="1:25" ht="15.75" customHeight="1" x14ac:dyDescent="0.45">
      <c r="A833" s="293"/>
      <c r="B833" s="293"/>
      <c r="C833" s="293"/>
      <c r="D833" s="293"/>
      <c r="E833" s="293"/>
      <c r="F833" s="293"/>
      <c r="G833" s="293"/>
      <c r="H833" s="293"/>
      <c r="I833" s="293"/>
      <c r="J833" s="293"/>
      <c r="K833" s="293"/>
      <c r="L833" s="293"/>
      <c r="M833" s="293"/>
      <c r="N833" s="293"/>
      <c r="O833" s="293"/>
      <c r="P833" s="293"/>
      <c r="Q833" s="293"/>
      <c r="R833" s="293"/>
      <c r="S833" s="293"/>
      <c r="T833" s="293"/>
      <c r="U833" s="293"/>
      <c r="V833" s="293"/>
      <c r="W833" s="293"/>
      <c r="X833" s="293"/>
      <c r="Y833" s="293"/>
    </row>
    <row r="834" spans="1:25" ht="15.75" customHeight="1" x14ac:dyDescent="0.45">
      <c r="A834" s="293"/>
      <c r="B834" s="293"/>
      <c r="C834" s="293"/>
      <c r="D834" s="293"/>
      <c r="E834" s="293"/>
      <c r="F834" s="293"/>
      <c r="G834" s="293"/>
      <c r="H834" s="293"/>
      <c r="I834" s="293"/>
      <c r="J834" s="293"/>
      <c r="K834" s="293"/>
      <c r="L834" s="293"/>
      <c r="M834" s="293"/>
      <c r="N834" s="293"/>
      <c r="O834" s="293"/>
      <c r="P834" s="293"/>
      <c r="Q834" s="293"/>
      <c r="R834" s="293"/>
      <c r="S834" s="293"/>
      <c r="T834" s="293"/>
      <c r="U834" s="293"/>
      <c r="V834" s="293"/>
      <c r="W834" s="293"/>
      <c r="X834" s="293"/>
      <c r="Y834" s="293"/>
    </row>
    <row r="835" spans="1:25" ht="15.75" customHeight="1" x14ac:dyDescent="0.45">
      <c r="A835" s="293"/>
      <c r="B835" s="293"/>
      <c r="C835" s="293"/>
      <c r="D835" s="293"/>
      <c r="E835" s="293"/>
      <c r="F835" s="293"/>
      <c r="G835" s="293"/>
      <c r="H835" s="293"/>
      <c r="I835" s="293"/>
      <c r="J835" s="293"/>
      <c r="K835" s="293"/>
      <c r="L835" s="293"/>
      <c r="M835" s="293"/>
      <c r="N835" s="293"/>
      <c r="O835" s="293"/>
      <c r="P835" s="293"/>
      <c r="Q835" s="293"/>
      <c r="R835" s="293"/>
      <c r="S835" s="293"/>
      <c r="T835" s="293"/>
      <c r="U835" s="293"/>
      <c r="V835" s="293"/>
      <c r="W835" s="293"/>
      <c r="X835" s="293"/>
      <c r="Y835" s="293"/>
    </row>
    <row r="836" spans="1:25" ht="15.75" customHeight="1" x14ac:dyDescent="0.45">
      <c r="A836" s="293"/>
      <c r="B836" s="293"/>
      <c r="C836" s="293"/>
      <c r="D836" s="293"/>
      <c r="E836" s="293"/>
      <c r="F836" s="293"/>
      <c r="G836" s="293"/>
      <c r="H836" s="293"/>
      <c r="I836" s="293"/>
      <c r="J836" s="293"/>
      <c r="K836" s="293"/>
      <c r="L836" s="293"/>
      <c r="M836" s="293"/>
      <c r="N836" s="293"/>
      <c r="O836" s="293"/>
      <c r="P836" s="293"/>
      <c r="Q836" s="293"/>
      <c r="R836" s="293"/>
      <c r="S836" s="293"/>
      <c r="T836" s="293"/>
      <c r="U836" s="293"/>
      <c r="V836" s="293"/>
      <c r="W836" s="293"/>
      <c r="X836" s="293"/>
      <c r="Y836" s="293"/>
    </row>
    <row r="837" spans="1:25" ht="15.75" customHeight="1" x14ac:dyDescent="0.45">
      <c r="A837" s="293"/>
      <c r="B837" s="293"/>
      <c r="C837" s="293"/>
      <c r="D837" s="293"/>
      <c r="E837" s="293"/>
      <c r="F837" s="293"/>
      <c r="G837" s="293"/>
      <c r="H837" s="293"/>
      <c r="I837" s="293"/>
      <c r="J837" s="293"/>
      <c r="K837" s="293"/>
      <c r="L837" s="293"/>
      <c r="M837" s="293"/>
      <c r="N837" s="293"/>
      <c r="O837" s="293"/>
      <c r="P837" s="293"/>
      <c r="Q837" s="293"/>
      <c r="R837" s="293"/>
      <c r="S837" s="293"/>
      <c r="T837" s="293"/>
      <c r="U837" s="293"/>
      <c r="V837" s="293"/>
      <c r="W837" s="293"/>
      <c r="X837" s="293"/>
      <c r="Y837" s="293"/>
    </row>
    <row r="838" spans="1:25" ht="15.75" customHeight="1" x14ac:dyDescent="0.45">
      <c r="A838" s="293"/>
      <c r="B838" s="293"/>
      <c r="C838" s="293"/>
      <c r="D838" s="293"/>
      <c r="E838" s="293"/>
      <c r="F838" s="293"/>
      <c r="G838" s="293"/>
      <c r="H838" s="293"/>
      <c r="I838" s="293"/>
      <c r="J838" s="293"/>
      <c r="K838" s="293"/>
      <c r="L838" s="293"/>
      <c r="M838" s="293"/>
      <c r="N838" s="293"/>
      <c r="O838" s="293"/>
      <c r="P838" s="293"/>
      <c r="Q838" s="293"/>
      <c r="R838" s="293"/>
      <c r="S838" s="293"/>
      <c r="T838" s="293"/>
      <c r="U838" s="293"/>
      <c r="V838" s="293"/>
      <c r="W838" s="293"/>
      <c r="X838" s="293"/>
      <c r="Y838" s="293"/>
    </row>
    <row r="839" spans="1:25" ht="15.75" customHeight="1" x14ac:dyDescent="0.45">
      <c r="A839" s="293"/>
      <c r="B839" s="293"/>
      <c r="C839" s="293"/>
      <c r="D839" s="293"/>
      <c r="E839" s="293"/>
      <c r="F839" s="293"/>
      <c r="G839" s="293"/>
      <c r="H839" s="293"/>
      <c r="I839" s="293"/>
      <c r="J839" s="293"/>
      <c r="K839" s="293"/>
      <c r="L839" s="293"/>
      <c r="M839" s="293"/>
      <c r="N839" s="293"/>
      <c r="O839" s="293"/>
      <c r="P839" s="293"/>
      <c r="Q839" s="293"/>
      <c r="R839" s="293"/>
      <c r="S839" s="293"/>
      <c r="T839" s="293"/>
      <c r="U839" s="293"/>
      <c r="V839" s="293"/>
      <c r="W839" s="293"/>
      <c r="X839" s="293"/>
      <c r="Y839" s="293"/>
    </row>
    <row r="840" spans="1:25" ht="15.75" customHeight="1" x14ac:dyDescent="0.45">
      <c r="A840" s="293"/>
      <c r="B840" s="293"/>
      <c r="C840" s="293"/>
      <c r="D840" s="293"/>
      <c r="E840" s="293"/>
      <c r="F840" s="293"/>
      <c r="G840" s="293"/>
      <c r="H840" s="293"/>
      <c r="I840" s="293"/>
      <c r="J840" s="293"/>
      <c r="K840" s="293"/>
      <c r="L840" s="293"/>
      <c r="M840" s="293"/>
      <c r="N840" s="293"/>
      <c r="O840" s="293"/>
      <c r="P840" s="293"/>
      <c r="Q840" s="293"/>
      <c r="R840" s="293"/>
      <c r="S840" s="293"/>
      <c r="T840" s="293"/>
      <c r="U840" s="293"/>
      <c r="V840" s="293"/>
      <c r="W840" s="293"/>
      <c r="X840" s="293"/>
      <c r="Y840" s="293"/>
    </row>
    <row r="841" spans="1:25" ht="15.75" customHeight="1" x14ac:dyDescent="0.45">
      <c r="A841" s="293"/>
      <c r="B841" s="293"/>
      <c r="C841" s="293"/>
      <c r="D841" s="293"/>
      <c r="E841" s="293"/>
      <c r="F841" s="293"/>
      <c r="G841" s="293"/>
      <c r="H841" s="293"/>
      <c r="I841" s="293"/>
      <c r="J841" s="293"/>
      <c r="K841" s="293"/>
      <c r="L841" s="293"/>
      <c r="M841" s="293"/>
      <c r="N841" s="293"/>
      <c r="O841" s="293"/>
      <c r="P841" s="293"/>
      <c r="Q841" s="293"/>
      <c r="R841" s="293"/>
      <c r="S841" s="293"/>
      <c r="T841" s="293"/>
      <c r="U841" s="293"/>
      <c r="V841" s="293"/>
      <c r="W841" s="293"/>
      <c r="X841" s="293"/>
      <c r="Y841" s="293"/>
    </row>
    <row r="842" spans="1:25" ht="15.75" customHeight="1" x14ac:dyDescent="0.45">
      <c r="A842" s="293"/>
      <c r="B842" s="293"/>
      <c r="C842" s="293"/>
      <c r="D842" s="293"/>
      <c r="E842" s="293"/>
      <c r="F842" s="293"/>
      <c r="G842" s="293"/>
      <c r="H842" s="293"/>
      <c r="I842" s="293"/>
      <c r="J842" s="293"/>
      <c r="K842" s="293"/>
      <c r="L842" s="293"/>
      <c r="M842" s="293"/>
      <c r="N842" s="293"/>
      <c r="O842" s="293"/>
      <c r="P842" s="293"/>
      <c r="Q842" s="293"/>
      <c r="R842" s="293"/>
      <c r="S842" s="293"/>
      <c r="T842" s="293"/>
      <c r="U842" s="293"/>
      <c r="V842" s="293"/>
      <c r="W842" s="293"/>
      <c r="X842" s="293"/>
      <c r="Y842" s="293"/>
    </row>
    <row r="843" spans="1:25" ht="15.75" customHeight="1" x14ac:dyDescent="0.45">
      <c r="A843" s="293"/>
      <c r="B843" s="293"/>
      <c r="C843" s="293"/>
      <c r="D843" s="293"/>
      <c r="E843" s="293"/>
      <c r="F843" s="293"/>
      <c r="G843" s="293"/>
      <c r="H843" s="293"/>
      <c r="I843" s="293"/>
      <c r="J843" s="293"/>
      <c r="K843" s="293"/>
      <c r="L843" s="293"/>
      <c r="M843" s="293"/>
      <c r="N843" s="293"/>
      <c r="O843" s="293"/>
      <c r="P843" s="293"/>
      <c r="Q843" s="293"/>
      <c r="R843" s="293"/>
      <c r="S843" s="293"/>
      <c r="T843" s="293"/>
      <c r="U843" s="293"/>
      <c r="V843" s="293"/>
      <c r="W843" s="293"/>
      <c r="X843" s="293"/>
      <c r="Y843" s="293"/>
    </row>
    <row r="844" spans="1:25" ht="15.75" customHeight="1" x14ac:dyDescent="0.45">
      <c r="A844" s="293"/>
      <c r="B844" s="293"/>
      <c r="C844" s="293"/>
      <c r="D844" s="293"/>
      <c r="E844" s="293"/>
      <c r="F844" s="293"/>
      <c r="G844" s="293"/>
      <c r="H844" s="293"/>
      <c r="I844" s="293"/>
      <c r="J844" s="293"/>
      <c r="K844" s="293"/>
      <c r="L844" s="293"/>
      <c r="M844" s="293"/>
      <c r="N844" s="293"/>
      <c r="O844" s="293"/>
      <c r="P844" s="293"/>
      <c r="Q844" s="293"/>
      <c r="R844" s="293"/>
      <c r="S844" s="293"/>
      <c r="T844" s="293"/>
      <c r="U844" s="293"/>
      <c r="V844" s="293"/>
      <c r="W844" s="293"/>
      <c r="X844" s="293"/>
      <c r="Y844" s="293"/>
    </row>
    <row r="845" spans="1:25" ht="15.75" customHeight="1" x14ac:dyDescent="0.45">
      <c r="A845" s="293"/>
      <c r="B845" s="293"/>
      <c r="C845" s="293"/>
      <c r="D845" s="293"/>
      <c r="E845" s="293"/>
      <c r="F845" s="293"/>
      <c r="G845" s="293"/>
      <c r="H845" s="293"/>
      <c r="I845" s="293"/>
      <c r="J845" s="293"/>
      <c r="K845" s="293"/>
      <c r="L845" s="293"/>
      <c r="M845" s="293"/>
      <c r="N845" s="293"/>
      <c r="O845" s="293"/>
      <c r="P845" s="293"/>
      <c r="Q845" s="293"/>
      <c r="R845" s="293"/>
      <c r="S845" s="293"/>
      <c r="T845" s="293"/>
      <c r="U845" s="293"/>
      <c r="V845" s="293"/>
      <c r="W845" s="293"/>
      <c r="X845" s="293"/>
      <c r="Y845" s="293"/>
    </row>
    <row r="846" spans="1:25" ht="15.75" customHeight="1" x14ac:dyDescent="0.45">
      <c r="A846" s="293"/>
      <c r="B846" s="293"/>
      <c r="C846" s="293"/>
      <c r="D846" s="293"/>
      <c r="E846" s="293"/>
      <c r="F846" s="293"/>
      <c r="G846" s="293"/>
      <c r="H846" s="293"/>
      <c r="I846" s="293"/>
      <c r="J846" s="293"/>
      <c r="K846" s="293"/>
      <c r="L846" s="293"/>
      <c r="M846" s="293"/>
      <c r="N846" s="293"/>
      <c r="O846" s="293"/>
      <c r="P846" s="293"/>
      <c r="Q846" s="293"/>
      <c r="R846" s="293"/>
      <c r="S846" s="293"/>
      <c r="T846" s="293"/>
      <c r="U846" s="293"/>
      <c r="V846" s="293"/>
      <c r="W846" s="293"/>
      <c r="X846" s="293"/>
      <c r="Y846" s="293"/>
    </row>
    <row r="847" spans="1:25" ht="15.75" customHeight="1" x14ac:dyDescent="0.45">
      <c r="A847" s="293"/>
      <c r="B847" s="293"/>
      <c r="C847" s="293"/>
      <c r="D847" s="293"/>
      <c r="E847" s="293"/>
      <c r="F847" s="293"/>
      <c r="G847" s="293"/>
      <c r="H847" s="293"/>
      <c r="I847" s="293"/>
      <c r="J847" s="293"/>
      <c r="K847" s="293"/>
      <c r="L847" s="293"/>
      <c r="M847" s="293"/>
      <c r="N847" s="293"/>
      <c r="O847" s="293"/>
      <c r="P847" s="293"/>
      <c r="Q847" s="293"/>
      <c r="R847" s="293"/>
      <c r="S847" s="293"/>
      <c r="T847" s="293"/>
      <c r="U847" s="293"/>
      <c r="V847" s="293"/>
      <c r="W847" s="293"/>
      <c r="X847" s="293"/>
      <c r="Y847" s="293"/>
    </row>
    <row r="848" spans="1:25" ht="15.75" customHeight="1" x14ac:dyDescent="0.45">
      <c r="A848" s="293"/>
      <c r="B848" s="293"/>
      <c r="C848" s="293"/>
      <c r="D848" s="293"/>
      <c r="E848" s="293"/>
      <c r="F848" s="293"/>
      <c r="G848" s="293"/>
      <c r="H848" s="293"/>
      <c r="I848" s="293"/>
      <c r="J848" s="293"/>
      <c r="K848" s="293"/>
      <c r="L848" s="293"/>
      <c r="M848" s="293"/>
      <c r="N848" s="293"/>
      <c r="O848" s="293"/>
      <c r="P848" s="293"/>
      <c r="Q848" s="293"/>
      <c r="R848" s="293"/>
      <c r="S848" s="293"/>
      <c r="T848" s="293"/>
      <c r="U848" s="293"/>
      <c r="V848" s="293"/>
      <c r="W848" s="293"/>
      <c r="X848" s="293"/>
      <c r="Y848" s="293"/>
    </row>
    <row r="849" spans="1:25" ht="15.75" customHeight="1" x14ac:dyDescent="0.45">
      <c r="A849" s="293"/>
      <c r="B849" s="293"/>
      <c r="C849" s="293"/>
      <c r="D849" s="293"/>
      <c r="E849" s="293"/>
      <c r="F849" s="293"/>
      <c r="G849" s="293"/>
      <c r="H849" s="293"/>
      <c r="I849" s="293"/>
      <c r="J849" s="293"/>
      <c r="K849" s="293"/>
      <c r="L849" s="293"/>
      <c r="M849" s="293"/>
      <c r="N849" s="293"/>
      <c r="O849" s="293"/>
      <c r="P849" s="293"/>
      <c r="Q849" s="293"/>
      <c r="R849" s="293"/>
      <c r="S849" s="293"/>
      <c r="T849" s="293"/>
      <c r="U849" s="293"/>
      <c r="V849" s="293"/>
      <c r="W849" s="293"/>
      <c r="X849" s="293"/>
      <c r="Y849" s="293"/>
    </row>
    <row r="850" spans="1:25" ht="15.75" customHeight="1" x14ac:dyDescent="0.45">
      <c r="A850" s="293"/>
      <c r="B850" s="293"/>
      <c r="C850" s="293"/>
      <c r="D850" s="293"/>
      <c r="E850" s="293"/>
      <c r="F850" s="293"/>
      <c r="G850" s="293"/>
      <c r="H850" s="293"/>
      <c r="I850" s="293"/>
      <c r="J850" s="293"/>
      <c r="K850" s="293"/>
      <c r="L850" s="293"/>
      <c r="M850" s="293"/>
      <c r="N850" s="293"/>
      <c r="O850" s="293"/>
      <c r="P850" s="293"/>
      <c r="Q850" s="293"/>
      <c r="R850" s="293"/>
      <c r="S850" s="293"/>
      <c r="T850" s="293"/>
      <c r="U850" s="293"/>
      <c r="V850" s="293"/>
      <c r="W850" s="293"/>
      <c r="X850" s="293"/>
      <c r="Y850" s="293"/>
    </row>
    <row r="851" spans="1:25" ht="15.75" customHeight="1" x14ac:dyDescent="0.45">
      <c r="A851" s="293"/>
      <c r="B851" s="293"/>
      <c r="C851" s="293"/>
      <c r="D851" s="293"/>
      <c r="E851" s="293"/>
      <c r="F851" s="293"/>
      <c r="G851" s="293"/>
      <c r="H851" s="293"/>
      <c r="I851" s="293"/>
      <c r="J851" s="293"/>
      <c r="K851" s="293"/>
      <c r="L851" s="293"/>
      <c r="M851" s="293"/>
      <c r="N851" s="293"/>
      <c r="O851" s="293"/>
      <c r="P851" s="293"/>
      <c r="Q851" s="293"/>
      <c r="R851" s="293"/>
      <c r="S851" s="293"/>
      <c r="T851" s="293"/>
      <c r="U851" s="293"/>
      <c r="V851" s="293"/>
      <c r="W851" s="293"/>
      <c r="X851" s="293"/>
      <c r="Y851" s="293"/>
    </row>
    <row r="852" spans="1:25" ht="15.75" customHeight="1" x14ac:dyDescent="0.45">
      <c r="A852" s="293"/>
      <c r="B852" s="293"/>
      <c r="C852" s="293"/>
      <c r="D852" s="293"/>
      <c r="E852" s="293"/>
      <c r="F852" s="293"/>
      <c r="G852" s="293"/>
      <c r="H852" s="293"/>
      <c r="I852" s="293"/>
      <c r="J852" s="293"/>
      <c r="K852" s="293"/>
      <c r="L852" s="293"/>
      <c r="M852" s="293"/>
      <c r="N852" s="293"/>
      <c r="O852" s="293"/>
      <c r="P852" s="293"/>
      <c r="Q852" s="293"/>
      <c r="R852" s="293"/>
      <c r="S852" s="293"/>
      <c r="T852" s="293"/>
      <c r="U852" s="293"/>
      <c r="V852" s="293"/>
      <c r="W852" s="293"/>
      <c r="X852" s="293"/>
      <c r="Y852" s="293"/>
    </row>
    <row r="853" spans="1:25" ht="15.75" customHeight="1" x14ac:dyDescent="0.45">
      <c r="A853" s="293"/>
      <c r="B853" s="293"/>
      <c r="C853" s="293"/>
      <c r="D853" s="293"/>
      <c r="E853" s="293"/>
      <c r="F853" s="293"/>
      <c r="G853" s="293"/>
      <c r="H853" s="293"/>
      <c r="I853" s="293"/>
      <c r="J853" s="293"/>
      <c r="K853" s="293"/>
      <c r="L853" s="293"/>
      <c r="M853" s="293"/>
      <c r="N853" s="293"/>
      <c r="O853" s="293"/>
      <c r="P853" s="293"/>
      <c r="Q853" s="293"/>
      <c r="R853" s="293"/>
      <c r="S853" s="293"/>
      <c r="T853" s="293"/>
      <c r="U853" s="293"/>
      <c r="V853" s="293"/>
      <c r="W853" s="293"/>
      <c r="X853" s="293"/>
      <c r="Y853" s="293"/>
    </row>
    <row r="854" spans="1:25" ht="15.75" customHeight="1" x14ac:dyDescent="0.45">
      <c r="A854" s="293"/>
      <c r="B854" s="293"/>
      <c r="C854" s="293"/>
      <c r="D854" s="293"/>
      <c r="E854" s="293"/>
      <c r="F854" s="293"/>
      <c r="G854" s="293"/>
      <c r="H854" s="293"/>
      <c r="I854" s="293"/>
      <c r="J854" s="293"/>
      <c r="K854" s="293"/>
      <c r="L854" s="293"/>
      <c r="M854" s="293"/>
      <c r="N854" s="293"/>
      <c r="O854" s="293"/>
      <c r="P854" s="293"/>
      <c r="Q854" s="293"/>
      <c r="R854" s="293"/>
      <c r="S854" s="293"/>
      <c r="T854" s="293"/>
      <c r="U854" s="293"/>
      <c r="V854" s="293"/>
      <c r="W854" s="293"/>
      <c r="X854" s="293"/>
      <c r="Y854" s="293"/>
    </row>
    <row r="855" spans="1:25" ht="15.75" customHeight="1" x14ac:dyDescent="0.45">
      <c r="A855" s="293"/>
      <c r="B855" s="293"/>
      <c r="C855" s="293"/>
      <c r="D855" s="293"/>
      <c r="E855" s="293"/>
      <c r="F855" s="293"/>
      <c r="G855" s="293"/>
      <c r="H855" s="293"/>
      <c r="I855" s="293"/>
      <c r="J855" s="293"/>
      <c r="K855" s="293"/>
      <c r="L855" s="293"/>
      <c r="M855" s="293"/>
      <c r="N855" s="293"/>
      <c r="O855" s="293"/>
      <c r="P855" s="293"/>
      <c r="Q855" s="293"/>
      <c r="R855" s="293"/>
      <c r="S855" s="293"/>
      <c r="T855" s="293"/>
      <c r="U855" s="293"/>
      <c r="V855" s="293"/>
      <c r="W855" s="293"/>
      <c r="X855" s="293"/>
      <c r="Y855" s="293"/>
    </row>
    <row r="856" spans="1:25" ht="15.75" customHeight="1" x14ac:dyDescent="0.45">
      <c r="A856" s="293"/>
      <c r="B856" s="293"/>
      <c r="C856" s="293"/>
      <c r="D856" s="293"/>
      <c r="E856" s="293"/>
      <c r="F856" s="293"/>
      <c r="G856" s="293"/>
      <c r="H856" s="293"/>
      <c r="I856" s="293"/>
      <c r="J856" s="293"/>
      <c r="K856" s="293"/>
      <c r="L856" s="293"/>
      <c r="M856" s="293"/>
      <c r="N856" s="293"/>
      <c r="O856" s="293"/>
      <c r="P856" s="293"/>
      <c r="Q856" s="293"/>
      <c r="R856" s="293"/>
      <c r="S856" s="293"/>
      <c r="T856" s="293"/>
      <c r="U856" s="293"/>
      <c r="V856" s="293"/>
      <c r="W856" s="293"/>
      <c r="X856" s="293"/>
      <c r="Y856" s="293"/>
    </row>
    <row r="857" spans="1:25" ht="15.75" customHeight="1" x14ac:dyDescent="0.45">
      <c r="A857" s="293"/>
      <c r="B857" s="293"/>
      <c r="C857" s="293"/>
      <c r="D857" s="293"/>
      <c r="E857" s="293"/>
      <c r="F857" s="293"/>
      <c r="G857" s="293"/>
      <c r="H857" s="293"/>
      <c r="I857" s="293"/>
      <c r="J857" s="293"/>
      <c r="K857" s="293"/>
      <c r="L857" s="293"/>
      <c r="M857" s="293"/>
      <c r="N857" s="293"/>
      <c r="O857" s="293"/>
      <c r="P857" s="293"/>
      <c r="Q857" s="293"/>
      <c r="R857" s="293"/>
      <c r="S857" s="293"/>
      <c r="T857" s="293"/>
      <c r="U857" s="293"/>
      <c r="V857" s="293"/>
      <c r="W857" s="293"/>
      <c r="X857" s="293"/>
      <c r="Y857" s="293"/>
    </row>
    <row r="858" spans="1:25" ht="15.75" customHeight="1" x14ac:dyDescent="0.45">
      <c r="A858" s="293"/>
      <c r="B858" s="293"/>
      <c r="C858" s="293"/>
      <c r="D858" s="293"/>
      <c r="E858" s="293"/>
      <c r="F858" s="293"/>
      <c r="G858" s="293"/>
      <c r="H858" s="293"/>
      <c r="I858" s="293"/>
      <c r="J858" s="293"/>
      <c r="K858" s="293"/>
      <c r="L858" s="293"/>
      <c r="M858" s="293"/>
      <c r="N858" s="293"/>
      <c r="O858" s="293"/>
      <c r="P858" s="293"/>
      <c r="Q858" s="293"/>
      <c r="R858" s="293"/>
      <c r="S858" s="293"/>
      <c r="T858" s="293"/>
      <c r="U858" s="293"/>
      <c r="V858" s="293"/>
      <c r="W858" s="293"/>
      <c r="X858" s="293"/>
      <c r="Y858" s="293"/>
    </row>
    <row r="859" spans="1:25" ht="15.75" customHeight="1" x14ac:dyDescent="0.45">
      <c r="A859" s="293"/>
      <c r="B859" s="293"/>
      <c r="C859" s="293"/>
      <c r="D859" s="293"/>
      <c r="E859" s="293"/>
      <c r="F859" s="293"/>
      <c r="G859" s="293"/>
      <c r="H859" s="293"/>
      <c r="I859" s="293"/>
      <c r="J859" s="293"/>
      <c r="K859" s="293"/>
      <c r="L859" s="293"/>
      <c r="M859" s="293"/>
      <c r="N859" s="293"/>
      <c r="O859" s="293"/>
      <c r="P859" s="293"/>
      <c r="Q859" s="293"/>
      <c r="R859" s="293"/>
      <c r="S859" s="293"/>
      <c r="T859" s="293"/>
      <c r="U859" s="293"/>
      <c r="V859" s="293"/>
      <c r="W859" s="293"/>
      <c r="X859" s="293"/>
      <c r="Y859" s="293"/>
    </row>
    <row r="860" spans="1:25" ht="15.75" customHeight="1" x14ac:dyDescent="0.45">
      <c r="A860" s="293"/>
      <c r="B860" s="293"/>
      <c r="C860" s="293"/>
      <c r="D860" s="293"/>
      <c r="E860" s="293"/>
      <c r="F860" s="293"/>
      <c r="G860" s="293"/>
      <c r="H860" s="293"/>
      <c r="I860" s="293"/>
      <c r="J860" s="293"/>
      <c r="K860" s="293"/>
      <c r="L860" s="293"/>
      <c r="M860" s="293"/>
      <c r="N860" s="293"/>
      <c r="O860" s="293"/>
      <c r="P860" s="293"/>
      <c r="Q860" s="293"/>
      <c r="R860" s="293"/>
      <c r="S860" s="293"/>
      <c r="T860" s="293"/>
      <c r="U860" s="293"/>
      <c r="V860" s="293"/>
      <c r="W860" s="293"/>
      <c r="X860" s="293"/>
      <c r="Y860" s="293"/>
    </row>
    <row r="861" spans="1:25" ht="15.75" customHeight="1" x14ac:dyDescent="0.45">
      <c r="A861" s="293"/>
      <c r="B861" s="293"/>
      <c r="C861" s="293"/>
      <c r="D861" s="293"/>
      <c r="E861" s="293"/>
      <c r="F861" s="293"/>
      <c r="G861" s="293"/>
      <c r="H861" s="293"/>
      <c r="I861" s="293"/>
      <c r="J861" s="293"/>
      <c r="K861" s="293"/>
      <c r="L861" s="293"/>
      <c r="M861" s="293"/>
      <c r="N861" s="293"/>
      <c r="O861" s="293"/>
      <c r="P861" s="293"/>
      <c r="Q861" s="293"/>
      <c r="R861" s="293"/>
      <c r="S861" s="293"/>
      <c r="T861" s="293"/>
      <c r="U861" s="293"/>
      <c r="V861" s="293"/>
      <c r="W861" s="293"/>
      <c r="X861" s="293"/>
      <c r="Y861" s="293"/>
    </row>
    <row r="862" spans="1:25" ht="15.75" customHeight="1" x14ac:dyDescent="0.45">
      <c r="A862" s="293"/>
      <c r="B862" s="293"/>
      <c r="C862" s="293"/>
      <c r="D862" s="293"/>
      <c r="E862" s="293"/>
      <c r="F862" s="293"/>
      <c r="G862" s="293"/>
      <c r="H862" s="293"/>
      <c r="I862" s="293"/>
      <c r="J862" s="293"/>
      <c r="K862" s="293"/>
      <c r="L862" s="293"/>
      <c r="M862" s="293"/>
      <c r="N862" s="293"/>
      <c r="O862" s="293"/>
      <c r="P862" s="293"/>
      <c r="Q862" s="293"/>
      <c r="R862" s="293"/>
      <c r="S862" s="293"/>
      <c r="T862" s="293"/>
      <c r="U862" s="293"/>
      <c r="V862" s="293"/>
      <c r="W862" s="293"/>
      <c r="X862" s="293"/>
      <c r="Y862" s="293"/>
    </row>
    <row r="863" spans="1:25" ht="15.75" customHeight="1" x14ac:dyDescent="0.45">
      <c r="A863" s="293"/>
      <c r="B863" s="293"/>
      <c r="C863" s="293"/>
      <c r="D863" s="293"/>
      <c r="E863" s="293"/>
      <c r="F863" s="293"/>
      <c r="G863" s="293"/>
      <c r="H863" s="293"/>
      <c r="I863" s="293"/>
      <c r="J863" s="293"/>
      <c r="K863" s="293"/>
      <c r="L863" s="293"/>
      <c r="M863" s="293"/>
      <c r="N863" s="293"/>
      <c r="O863" s="293"/>
      <c r="P863" s="293"/>
      <c r="Q863" s="293"/>
      <c r="R863" s="293"/>
      <c r="S863" s="293"/>
      <c r="T863" s="293"/>
      <c r="U863" s="293"/>
      <c r="V863" s="293"/>
      <c r="W863" s="293"/>
      <c r="X863" s="293"/>
      <c r="Y863" s="293"/>
    </row>
    <row r="864" spans="1:25" ht="15.75" customHeight="1" x14ac:dyDescent="0.45">
      <c r="A864" s="293"/>
      <c r="B864" s="293"/>
      <c r="C864" s="293"/>
      <c r="D864" s="293"/>
      <c r="E864" s="293"/>
      <c r="F864" s="293"/>
      <c r="G864" s="293"/>
      <c r="H864" s="293"/>
      <c r="I864" s="293"/>
      <c r="J864" s="293"/>
      <c r="K864" s="293"/>
      <c r="L864" s="293"/>
      <c r="M864" s="293"/>
      <c r="N864" s="293"/>
      <c r="O864" s="293"/>
      <c r="P864" s="293"/>
      <c r="Q864" s="293"/>
      <c r="R864" s="293"/>
      <c r="S864" s="293"/>
      <c r="T864" s="293"/>
      <c r="U864" s="293"/>
      <c r="V864" s="293"/>
      <c r="W864" s="293"/>
      <c r="X864" s="293"/>
      <c r="Y864" s="293"/>
    </row>
    <row r="865" spans="1:25" ht="15.75" customHeight="1" x14ac:dyDescent="0.45">
      <c r="A865" s="293"/>
      <c r="B865" s="293"/>
      <c r="C865" s="293"/>
      <c r="D865" s="293"/>
      <c r="E865" s="293"/>
      <c r="F865" s="293"/>
      <c r="G865" s="293"/>
      <c r="H865" s="293"/>
      <c r="I865" s="293"/>
      <c r="J865" s="293"/>
      <c r="K865" s="293"/>
      <c r="L865" s="293"/>
      <c r="M865" s="293"/>
      <c r="N865" s="293"/>
      <c r="O865" s="293"/>
      <c r="P865" s="293"/>
      <c r="Q865" s="293"/>
      <c r="R865" s="293"/>
      <c r="S865" s="293"/>
      <c r="T865" s="293"/>
      <c r="U865" s="293"/>
      <c r="V865" s="293"/>
      <c r="W865" s="293"/>
      <c r="X865" s="293"/>
      <c r="Y865" s="293"/>
    </row>
    <row r="866" spans="1:25" ht="15.75" customHeight="1" x14ac:dyDescent="0.45">
      <c r="A866" s="293"/>
      <c r="B866" s="293"/>
      <c r="C866" s="293"/>
      <c r="D866" s="293"/>
      <c r="E866" s="293"/>
      <c r="F866" s="293"/>
      <c r="G866" s="293"/>
      <c r="H866" s="293"/>
      <c r="I866" s="293"/>
      <c r="J866" s="293"/>
      <c r="K866" s="293"/>
      <c r="L866" s="293"/>
      <c r="M866" s="293"/>
      <c r="N866" s="293"/>
      <c r="O866" s="293"/>
      <c r="P866" s="293"/>
      <c r="Q866" s="293"/>
      <c r="R866" s="293"/>
      <c r="S866" s="293"/>
      <c r="T866" s="293"/>
      <c r="U866" s="293"/>
      <c r="V866" s="293"/>
      <c r="W866" s="293"/>
      <c r="X866" s="293"/>
      <c r="Y866" s="293"/>
    </row>
    <row r="867" spans="1:25" ht="15.75" customHeight="1" x14ac:dyDescent="0.45">
      <c r="A867" s="293"/>
      <c r="B867" s="293"/>
      <c r="C867" s="293"/>
      <c r="D867" s="293"/>
      <c r="E867" s="293"/>
      <c r="F867" s="293"/>
      <c r="G867" s="293"/>
      <c r="H867" s="293"/>
      <c r="I867" s="293"/>
      <c r="J867" s="293"/>
      <c r="K867" s="293"/>
      <c r="L867" s="293"/>
      <c r="M867" s="293"/>
      <c r="N867" s="293"/>
      <c r="O867" s="293"/>
      <c r="P867" s="293"/>
      <c r="Q867" s="293"/>
      <c r="R867" s="293"/>
      <c r="S867" s="293"/>
      <c r="T867" s="293"/>
      <c r="U867" s="293"/>
      <c r="V867" s="293"/>
      <c r="W867" s="293"/>
      <c r="X867" s="293"/>
      <c r="Y867" s="293"/>
    </row>
    <row r="868" spans="1:25" ht="15.75" customHeight="1" x14ac:dyDescent="0.45">
      <c r="A868" s="293"/>
      <c r="B868" s="293"/>
      <c r="C868" s="293"/>
      <c r="D868" s="293"/>
      <c r="E868" s="293"/>
      <c r="F868" s="293"/>
      <c r="G868" s="293"/>
      <c r="H868" s="293"/>
      <c r="I868" s="293"/>
      <c r="J868" s="293"/>
      <c r="K868" s="293"/>
      <c r="L868" s="293"/>
      <c r="M868" s="293"/>
      <c r="N868" s="293"/>
      <c r="O868" s="293"/>
      <c r="P868" s="293"/>
      <c r="Q868" s="293"/>
      <c r="R868" s="293"/>
      <c r="S868" s="293"/>
      <c r="T868" s="293"/>
      <c r="U868" s="293"/>
      <c r="V868" s="293"/>
      <c r="W868" s="293"/>
      <c r="X868" s="293"/>
      <c r="Y868" s="293"/>
    </row>
    <row r="869" spans="1:25" ht="15.75" customHeight="1" x14ac:dyDescent="0.45">
      <c r="A869" s="293"/>
      <c r="B869" s="293"/>
      <c r="C869" s="293"/>
      <c r="D869" s="293"/>
      <c r="E869" s="293"/>
      <c r="F869" s="293"/>
      <c r="G869" s="293"/>
      <c r="H869" s="293"/>
      <c r="I869" s="293"/>
      <c r="J869" s="293"/>
      <c r="K869" s="293"/>
      <c r="L869" s="293"/>
      <c r="M869" s="293"/>
      <c r="N869" s="293"/>
      <c r="O869" s="293"/>
      <c r="P869" s="293"/>
      <c r="Q869" s="293"/>
      <c r="R869" s="293"/>
      <c r="S869" s="293"/>
      <c r="T869" s="293"/>
      <c r="U869" s="293"/>
      <c r="V869" s="293"/>
      <c r="W869" s="293"/>
      <c r="X869" s="293"/>
      <c r="Y869" s="293"/>
    </row>
    <row r="870" spans="1:25" ht="15.75" customHeight="1" x14ac:dyDescent="0.45">
      <c r="A870" s="293"/>
      <c r="B870" s="293"/>
      <c r="C870" s="293"/>
      <c r="D870" s="293"/>
      <c r="E870" s="293"/>
      <c r="F870" s="293"/>
      <c r="G870" s="293"/>
      <c r="H870" s="293"/>
      <c r="I870" s="293"/>
      <c r="J870" s="293"/>
      <c r="K870" s="293"/>
      <c r="L870" s="293"/>
      <c r="M870" s="293"/>
      <c r="N870" s="293"/>
      <c r="O870" s="293"/>
      <c r="P870" s="293"/>
      <c r="Q870" s="293"/>
      <c r="R870" s="293"/>
      <c r="S870" s="293"/>
      <c r="T870" s="293"/>
      <c r="U870" s="293"/>
      <c r="V870" s="293"/>
      <c r="W870" s="293"/>
      <c r="X870" s="293"/>
      <c r="Y870" s="293"/>
    </row>
    <row r="871" spans="1:25" ht="15.75" customHeight="1" x14ac:dyDescent="0.45">
      <c r="A871" s="293"/>
      <c r="B871" s="293"/>
      <c r="C871" s="293"/>
      <c r="D871" s="293"/>
      <c r="E871" s="293"/>
      <c r="F871" s="293"/>
      <c r="G871" s="293"/>
      <c r="H871" s="293"/>
      <c r="I871" s="293"/>
      <c r="J871" s="293"/>
      <c r="K871" s="293"/>
      <c r="L871" s="293"/>
      <c r="M871" s="293"/>
      <c r="N871" s="293"/>
      <c r="O871" s="293"/>
      <c r="P871" s="293"/>
      <c r="Q871" s="293"/>
      <c r="R871" s="293"/>
      <c r="S871" s="293"/>
      <c r="T871" s="293"/>
      <c r="U871" s="293"/>
      <c r="V871" s="293"/>
      <c r="W871" s="293"/>
      <c r="X871" s="293"/>
      <c r="Y871" s="293"/>
    </row>
    <row r="872" spans="1:25" ht="15.75" customHeight="1" x14ac:dyDescent="0.45">
      <c r="A872" s="293"/>
      <c r="B872" s="293"/>
      <c r="C872" s="293"/>
      <c r="D872" s="293"/>
      <c r="E872" s="293"/>
      <c r="F872" s="293"/>
      <c r="G872" s="293"/>
      <c r="H872" s="293"/>
      <c r="I872" s="293"/>
      <c r="J872" s="293"/>
      <c r="K872" s="293"/>
      <c r="L872" s="293"/>
      <c r="M872" s="293"/>
      <c r="N872" s="293"/>
      <c r="O872" s="293"/>
      <c r="P872" s="293"/>
      <c r="Q872" s="293"/>
      <c r="R872" s="293"/>
      <c r="S872" s="293"/>
      <c r="T872" s="293"/>
      <c r="U872" s="293"/>
      <c r="V872" s="293"/>
      <c r="W872" s="293"/>
      <c r="X872" s="293"/>
      <c r="Y872" s="293"/>
    </row>
    <row r="873" spans="1:25" ht="15.75" customHeight="1" x14ac:dyDescent="0.45">
      <c r="A873" s="293"/>
      <c r="B873" s="293"/>
      <c r="C873" s="293"/>
      <c r="D873" s="293"/>
      <c r="E873" s="293"/>
      <c r="F873" s="293"/>
      <c r="G873" s="293"/>
      <c r="H873" s="293"/>
      <c r="I873" s="293"/>
      <c r="J873" s="293"/>
      <c r="K873" s="293"/>
      <c r="L873" s="293"/>
      <c r="M873" s="293"/>
      <c r="N873" s="293"/>
      <c r="O873" s="293"/>
      <c r="P873" s="293"/>
      <c r="Q873" s="293"/>
      <c r="R873" s="293"/>
      <c r="S873" s="293"/>
      <c r="T873" s="293"/>
      <c r="U873" s="293"/>
      <c r="V873" s="293"/>
      <c r="W873" s="293"/>
      <c r="X873" s="293"/>
      <c r="Y873" s="293"/>
    </row>
    <row r="874" spans="1:25" ht="15.75" customHeight="1" x14ac:dyDescent="0.45">
      <c r="A874" s="293"/>
      <c r="B874" s="293"/>
      <c r="C874" s="293"/>
      <c r="D874" s="293"/>
      <c r="E874" s="293"/>
      <c r="F874" s="293"/>
      <c r="G874" s="293"/>
      <c r="H874" s="293"/>
      <c r="I874" s="293"/>
      <c r="J874" s="293"/>
      <c r="K874" s="293"/>
      <c r="L874" s="293"/>
      <c r="M874" s="293"/>
      <c r="N874" s="293"/>
      <c r="O874" s="293"/>
      <c r="P874" s="293"/>
      <c r="Q874" s="293"/>
      <c r="R874" s="293"/>
      <c r="S874" s="293"/>
      <c r="T874" s="293"/>
      <c r="U874" s="293"/>
      <c r="V874" s="293"/>
      <c r="W874" s="293"/>
      <c r="X874" s="293"/>
      <c r="Y874" s="293"/>
    </row>
    <row r="875" spans="1:25" ht="15.75" customHeight="1" x14ac:dyDescent="0.45">
      <c r="A875" s="293"/>
      <c r="B875" s="293"/>
      <c r="C875" s="293"/>
      <c r="D875" s="293"/>
      <c r="E875" s="293"/>
      <c r="F875" s="293"/>
      <c r="G875" s="293"/>
      <c r="H875" s="293"/>
      <c r="I875" s="293"/>
      <c r="J875" s="293"/>
      <c r="K875" s="293"/>
      <c r="L875" s="293"/>
      <c r="M875" s="293"/>
      <c r="N875" s="293"/>
      <c r="O875" s="293"/>
      <c r="P875" s="293"/>
      <c r="Q875" s="293"/>
      <c r="R875" s="293"/>
      <c r="S875" s="293"/>
      <c r="T875" s="293"/>
      <c r="U875" s="293"/>
      <c r="V875" s="293"/>
      <c r="W875" s="293"/>
      <c r="X875" s="293"/>
      <c r="Y875" s="293"/>
    </row>
    <row r="876" spans="1:25" ht="15.75" customHeight="1" x14ac:dyDescent="0.45">
      <c r="A876" s="293"/>
      <c r="B876" s="293"/>
      <c r="C876" s="293"/>
      <c r="D876" s="293"/>
      <c r="E876" s="293"/>
      <c r="F876" s="293"/>
      <c r="G876" s="293"/>
      <c r="H876" s="293"/>
      <c r="I876" s="293"/>
      <c r="J876" s="293"/>
      <c r="K876" s="293"/>
      <c r="L876" s="293"/>
      <c r="M876" s="293"/>
      <c r="N876" s="293"/>
      <c r="O876" s="293"/>
      <c r="P876" s="293"/>
      <c r="Q876" s="293"/>
      <c r="R876" s="293"/>
      <c r="S876" s="293"/>
      <c r="T876" s="293"/>
      <c r="U876" s="293"/>
      <c r="V876" s="293"/>
      <c r="W876" s="293"/>
      <c r="X876" s="293"/>
      <c r="Y876" s="293"/>
    </row>
    <row r="877" spans="1:25" ht="15.75" customHeight="1" x14ac:dyDescent="0.45">
      <c r="A877" s="293"/>
      <c r="B877" s="293"/>
      <c r="C877" s="293"/>
      <c r="D877" s="293"/>
      <c r="E877" s="293"/>
      <c r="F877" s="293"/>
      <c r="G877" s="293"/>
      <c r="H877" s="293"/>
      <c r="I877" s="293"/>
      <c r="J877" s="293"/>
      <c r="K877" s="293"/>
      <c r="L877" s="293"/>
      <c r="M877" s="293"/>
      <c r="N877" s="293"/>
      <c r="O877" s="293"/>
      <c r="P877" s="293"/>
      <c r="Q877" s="293"/>
      <c r="R877" s="293"/>
      <c r="S877" s="293"/>
      <c r="T877" s="293"/>
      <c r="U877" s="293"/>
      <c r="V877" s="293"/>
      <c r="W877" s="293"/>
      <c r="X877" s="293"/>
      <c r="Y877" s="293"/>
    </row>
    <row r="878" spans="1:25" ht="15.75" customHeight="1" x14ac:dyDescent="0.45">
      <c r="A878" s="293"/>
      <c r="B878" s="293"/>
      <c r="C878" s="293"/>
      <c r="D878" s="293"/>
      <c r="E878" s="293"/>
      <c r="F878" s="293"/>
      <c r="G878" s="293"/>
      <c r="H878" s="293"/>
      <c r="I878" s="293"/>
      <c r="J878" s="293"/>
      <c r="K878" s="293"/>
      <c r="L878" s="293"/>
      <c r="M878" s="293"/>
      <c r="N878" s="293"/>
      <c r="O878" s="293"/>
      <c r="P878" s="293"/>
      <c r="Q878" s="293"/>
      <c r="R878" s="293"/>
      <c r="S878" s="293"/>
      <c r="T878" s="293"/>
      <c r="U878" s="293"/>
      <c r="V878" s="293"/>
      <c r="W878" s="293"/>
      <c r="X878" s="293"/>
      <c r="Y878" s="293"/>
    </row>
    <row r="879" spans="1:25" ht="15.75" customHeight="1" x14ac:dyDescent="0.45">
      <c r="A879" s="293"/>
      <c r="B879" s="293"/>
      <c r="C879" s="293"/>
      <c r="D879" s="293"/>
      <c r="E879" s="293"/>
      <c r="F879" s="293"/>
      <c r="G879" s="293"/>
      <c r="H879" s="293"/>
      <c r="I879" s="293"/>
      <c r="J879" s="293"/>
      <c r="K879" s="293"/>
      <c r="L879" s="293"/>
      <c r="M879" s="293"/>
      <c r="N879" s="293"/>
      <c r="O879" s="293"/>
      <c r="P879" s="293"/>
      <c r="Q879" s="293"/>
      <c r="R879" s="293"/>
      <c r="S879" s="293"/>
      <c r="T879" s="293"/>
      <c r="U879" s="293"/>
      <c r="V879" s="293"/>
      <c r="W879" s="293"/>
      <c r="X879" s="293"/>
      <c r="Y879" s="293"/>
    </row>
    <row r="880" spans="1:25" ht="15.75" customHeight="1" x14ac:dyDescent="0.45">
      <c r="A880" s="293"/>
      <c r="B880" s="293"/>
      <c r="C880" s="293"/>
      <c r="D880" s="293"/>
      <c r="E880" s="293"/>
      <c r="F880" s="293"/>
      <c r="G880" s="293"/>
      <c r="H880" s="293"/>
      <c r="I880" s="293"/>
      <c r="J880" s="293"/>
      <c r="K880" s="293"/>
      <c r="L880" s="293"/>
      <c r="M880" s="293"/>
      <c r="N880" s="293"/>
      <c r="O880" s="293"/>
      <c r="P880" s="293"/>
      <c r="Q880" s="293"/>
      <c r="R880" s="293"/>
      <c r="S880" s="293"/>
      <c r="T880" s="293"/>
      <c r="U880" s="293"/>
      <c r="V880" s="293"/>
      <c r="W880" s="293"/>
      <c r="X880" s="293"/>
      <c r="Y880" s="293"/>
    </row>
    <row r="881" spans="1:25" ht="15.75" customHeight="1" x14ac:dyDescent="0.45">
      <c r="A881" s="293"/>
      <c r="B881" s="293"/>
      <c r="C881" s="293"/>
      <c r="D881" s="293"/>
      <c r="E881" s="293"/>
      <c r="F881" s="293"/>
      <c r="G881" s="293"/>
      <c r="H881" s="293"/>
      <c r="I881" s="293"/>
      <c r="J881" s="293"/>
      <c r="K881" s="293"/>
      <c r="L881" s="293"/>
      <c r="M881" s="293"/>
      <c r="N881" s="293"/>
      <c r="O881" s="293"/>
      <c r="P881" s="293"/>
      <c r="Q881" s="293"/>
      <c r="R881" s="293"/>
      <c r="S881" s="293"/>
      <c r="T881" s="293"/>
      <c r="U881" s="293"/>
      <c r="V881" s="293"/>
      <c r="W881" s="293"/>
      <c r="X881" s="293"/>
      <c r="Y881" s="293"/>
    </row>
    <row r="882" spans="1:25" ht="15.75" customHeight="1" x14ac:dyDescent="0.45">
      <c r="A882" s="293"/>
      <c r="B882" s="293"/>
      <c r="C882" s="293"/>
      <c r="D882" s="293"/>
      <c r="E882" s="293"/>
      <c r="F882" s="293"/>
      <c r="G882" s="293"/>
      <c r="H882" s="293"/>
      <c r="I882" s="293"/>
      <c r="J882" s="293"/>
      <c r="K882" s="293"/>
      <c r="L882" s="293"/>
      <c r="M882" s="293"/>
      <c r="N882" s="293"/>
      <c r="O882" s="293"/>
      <c r="P882" s="293"/>
      <c r="Q882" s="293"/>
      <c r="R882" s="293"/>
      <c r="S882" s="293"/>
      <c r="T882" s="293"/>
      <c r="U882" s="293"/>
      <c r="V882" s="293"/>
      <c r="W882" s="293"/>
      <c r="X882" s="293"/>
      <c r="Y882" s="293"/>
    </row>
    <row r="883" spans="1:25" ht="15.75" customHeight="1" x14ac:dyDescent="0.45">
      <c r="A883" s="293"/>
      <c r="B883" s="293"/>
      <c r="C883" s="293"/>
      <c r="D883" s="293"/>
      <c r="E883" s="293"/>
      <c r="F883" s="293"/>
      <c r="G883" s="293"/>
      <c r="H883" s="293"/>
      <c r="I883" s="293"/>
      <c r="J883" s="293"/>
      <c r="K883" s="293"/>
      <c r="L883" s="293"/>
      <c r="M883" s="293"/>
      <c r="N883" s="293"/>
      <c r="O883" s="293"/>
      <c r="P883" s="293"/>
      <c r="Q883" s="293"/>
      <c r="R883" s="293"/>
      <c r="S883" s="293"/>
      <c r="T883" s="293"/>
      <c r="U883" s="293"/>
      <c r="V883" s="293"/>
      <c r="W883" s="293"/>
      <c r="X883" s="293"/>
      <c r="Y883" s="293"/>
    </row>
    <row r="884" spans="1:25" ht="15.75" customHeight="1" x14ac:dyDescent="0.45">
      <c r="A884" s="293"/>
      <c r="B884" s="293"/>
      <c r="C884" s="293"/>
      <c r="D884" s="293"/>
      <c r="E884" s="293"/>
      <c r="F884" s="293"/>
      <c r="G884" s="293"/>
      <c r="H884" s="293"/>
      <c r="I884" s="293"/>
      <c r="J884" s="293"/>
      <c r="K884" s="293"/>
      <c r="L884" s="293"/>
      <c r="M884" s="293"/>
      <c r="N884" s="293"/>
      <c r="O884" s="293"/>
      <c r="P884" s="293"/>
      <c r="Q884" s="293"/>
      <c r="R884" s="293"/>
      <c r="S884" s="293"/>
      <c r="T884" s="293"/>
      <c r="U884" s="293"/>
      <c r="V884" s="293"/>
      <c r="W884" s="293"/>
      <c r="X884" s="293"/>
      <c r="Y884" s="293"/>
    </row>
    <row r="885" spans="1:25" ht="15.75" customHeight="1" x14ac:dyDescent="0.45">
      <c r="A885" s="293"/>
      <c r="B885" s="293"/>
      <c r="C885" s="293"/>
      <c r="D885" s="293"/>
      <c r="E885" s="293"/>
      <c r="F885" s="293"/>
      <c r="G885" s="293"/>
      <c r="H885" s="293"/>
      <c r="I885" s="293"/>
      <c r="J885" s="293"/>
      <c r="K885" s="293"/>
      <c r="L885" s="293"/>
      <c r="M885" s="293"/>
      <c r="N885" s="293"/>
      <c r="O885" s="293"/>
      <c r="P885" s="293"/>
      <c r="Q885" s="293"/>
      <c r="R885" s="293"/>
      <c r="S885" s="293"/>
      <c r="T885" s="293"/>
      <c r="U885" s="293"/>
      <c r="V885" s="293"/>
      <c r="W885" s="293"/>
      <c r="X885" s="293"/>
      <c r="Y885" s="293"/>
    </row>
    <row r="886" spans="1:25" ht="15.75" customHeight="1" x14ac:dyDescent="0.45">
      <c r="A886" s="293"/>
      <c r="B886" s="293"/>
      <c r="C886" s="293"/>
      <c r="D886" s="293"/>
      <c r="E886" s="293"/>
      <c r="F886" s="293"/>
      <c r="G886" s="293"/>
      <c r="H886" s="293"/>
      <c r="I886" s="293"/>
      <c r="J886" s="293"/>
      <c r="K886" s="293"/>
      <c r="L886" s="293"/>
      <c r="M886" s="293"/>
      <c r="N886" s="293"/>
      <c r="O886" s="293"/>
      <c r="P886" s="293"/>
      <c r="Q886" s="293"/>
      <c r="R886" s="293"/>
      <c r="S886" s="293"/>
      <c r="T886" s="293"/>
      <c r="U886" s="293"/>
      <c r="V886" s="293"/>
      <c r="W886" s="293"/>
      <c r="X886" s="293"/>
      <c r="Y886" s="293"/>
    </row>
    <row r="887" spans="1:25" ht="15.75" customHeight="1" x14ac:dyDescent="0.45">
      <c r="A887" s="293"/>
      <c r="B887" s="293"/>
      <c r="C887" s="293"/>
      <c r="D887" s="293"/>
      <c r="E887" s="293"/>
      <c r="F887" s="293"/>
      <c r="G887" s="293"/>
      <c r="H887" s="293"/>
      <c r="I887" s="293"/>
      <c r="J887" s="293"/>
      <c r="K887" s="293"/>
      <c r="L887" s="293"/>
      <c r="M887" s="293"/>
      <c r="N887" s="293"/>
      <c r="O887" s="293"/>
      <c r="P887" s="293"/>
      <c r="Q887" s="293"/>
      <c r="R887" s="293"/>
      <c r="S887" s="293"/>
      <c r="T887" s="293"/>
      <c r="U887" s="293"/>
      <c r="V887" s="293"/>
      <c r="W887" s="293"/>
      <c r="X887" s="293"/>
      <c r="Y887" s="293"/>
    </row>
    <row r="888" spans="1:25" ht="15.75" customHeight="1" x14ac:dyDescent="0.45">
      <c r="A888" s="293"/>
      <c r="B888" s="293"/>
      <c r="C888" s="293"/>
      <c r="D888" s="293"/>
      <c r="E888" s="293"/>
      <c r="F888" s="293"/>
      <c r="G888" s="293"/>
      <c r="H888" s="293"/>
      <c r="I888" s="293"/>
      <c r="J888" s="293"/>
      <c r="K888" s="293"/>
      <c r="L888" s="293"/>
      <c r="M888" s="293"/>
      <c r="N888" s="293"/>
      <c r="O888" s="293"/>
      <c r="P888" s="293"/>
      <c r="Q888" s="293"/>
      <c r="R888" s="293"/>
      <c r="S888" s="293"/>
      <c r="T888" s="293"/>
      <c r="U888" s="293"/>
      <c r="V888" s="293"/>
      <c r="W888" s="293"/>
      <c r="X888" s="293"/>
      <c r="Y888" s="293"/>
    </row>
    <row r="889" spans="1:25" ht="15.75" customHeight="1" x14ac:dyDescent="0.45">
      <c r="A889" s="293"/>
      <c r="B889" s="293"/>
      <c r="C889" s="293"/>
      <c r="D889" s="293"/>
      <c r="E889" s="293"/>
      <c r="F889" s="293"/>
      <c r="G889" s="293"/>
      <c r="H889" s="293"/>
      <c r="I889" s="293"/>
      <c r="J889" s="293"/>
      <c r="K889" s="293"/>
      <c r="L889" s="293"/>
      <c r="M889" s="293"/>
      <c r="N889" s="293"/>
      <c r="O889" s="293"/>
      <c r="P889" s="293"/>
      <c r="Q889" s="293"/>
      <c r="R889" s="293"/>
      <c r="S889" s="293"/>
      <c r="T889" s="293"/>
      <c r="U889" s="293"/>
      <c r="V889" s="293"/>
      <c r="W889" s="293"/>
      <c r="X889" s="293"/>
      <c r="Y889" s="293"/>
    </row>
    <row r="890" spans="1:25" ht="15.75" customHeight="1" x14ac:dyDescent="0.45">
      <c r="A890" s="293"/>
      <c r="B890" s="293"/>
      <c r="C890" s="293"/>
      <c r="D890" s="293"/>
      <c r="E890" s="293"/>
      <c r="F890" s="293"/>
      <c r="G890" s="293"/>
      <c r="H890" s="293"/>
      <c r="I890" s="293"/>
      <c r="J890" s="293"/>
      <c r="K890" s="293"/>
      <c r="L890" s="293"/>
      <c r="M890" s="293"/>
      <c r="N890" s="293"/>
      <c r="O890" s="293"/>
      <c r="P890" s="293"/>
      <c r="Q890" s="293"/>
      <c r="R890" s="293"/>
      <c r="S890" s="293"/>
      <c r="T890" s="293"/>
      <c r="U890" s="293"/>
      <c r="V890" s="293"/>
      <c r="W890" s="293"/>
      <c r="X890" s="293"/>
      <c r="Y890" s="293"/>
    </row>
    <row r="891" spans="1:25" ht="15.75" customHeight="1" x14ac:dyDescent="0.45">
      <c r="A891" s="293"/>
      <c r="B891" s="293"/>
      <c r="C891" s="293"/>
      <c r="D891" s="293"/>
      <c r="E891" s="293"/>
      <c r="F891" s="293"/>
      <c r="G891" s="293"/>
      <c r="H891" s="293"/>
      <c r="I891" s="293"/>
      <c r="J891" s="293"/>
      <c r="K891" s="293"/>
      <c r="L891" s="293"/>
      <c r="M891" s="293"/>
      <c r="N891" s="293"/>
      <c r="O891" s="293"/>
      <c r="P891" s="293"/>
      <c r="Q891" s="293"/>
      <c r="R891" s="293"/>
      <c r="S891" s="293"/>
      <c r="T891" s="293"/>
      <c r="U891" s="293"/>
      <c r="V891" s="293"/>
      <c r="W891" s="293"/>
      <c r="X891" s="293"/>
      <c r="Y891" s="293"/>
    </row>
    <row r="892" spans="1:25" ht="15.75" customHeight="1" x14ac:dyDescent="0.45">
      <c r="A892" s="293"/>
      <c r="B892" s="293"/>
      <c r="C892" s="293"/>
      <c r="D892" s="293"/>
      <c r="E892" s="293"/>
      <c r="F892" s="293"/>
      <c r="G892" s="293"/>
      <c r="H892" s="293"/>
      <c r="I892" s="293"/>
      <c r="J892" s="293"/>
      <c r="K892" s="293"/>
      <c r="L892" s="293"/>
      <c r="M892" s="293"/>
      <c r="N892" s="293"/>
      <c r="O892" s="293"/>
      <c r="P892" s="293"/>
      <c r="Q892" s="293"/>
      <c r="R892" s="293"/>
      <c r="S892" s="293"/>
      <c r="T892" s="293"/>
      <c r="U892" s="293"/>
      <c r="V892" s="293"/>
      <c r="W892" s="293"/>
      <c r="X892" s="293"/>
      <c r="Y892" s="293"/>
    </row>
    <row r="893" spans="1:25" ht="15.75" customHeight="1" x14ac:dyDescent="0.45">
      <c r="A893" s="293"/>
      <c r="B893" s="293"/>
      <c r="C893" s="293"/>
      <c r="D893" s="293"/>
      <c r="E893" s="293"/>
      <c r="F893" s="293"/>
      <c r="G893" s="293"/>
      <c r="H893" s="293"/>
      <c r="I893" s="293"/>
      <c r="J893" s="293"/>
      <c r="K893" s="293"/>
      <c r="L893" s="293"/>
      <c r="M893" s="293"/>
      <c r="N893" s="293"/>
      <c r="O893" s="293"/>
      <c r="P893" s="293"/>
      <c r="Q893" s="293"/>
      <c r="R893" s="293"/>
      <c r="S893" s="293"/>
      <c r="T893" s="293"/>
      <c r="U893" s="293"/>
      <c r="V893" s="293"/>
      <c r="W893" s="293"/>
      <c r="X893" s="293"/>
      <c r="Y893" s="293"/>
    </row>
    <row r="894" spans="1:25" ht="15.75" customHeight="1" x14ac:dyDescent="0.45">
      <c r="A894" s="293"/>
      <c r="B894" s="293"/>
      <c r="C894" s="293"/>
      <c r="D894" s="293"/>
      <c r="E894" s="293"/>
      <c r="F894" s="293"/>
      <c r="G894" s="293"/>
      <c r="H894" s="293"/>
      <c r="I894" s="293"/>
      <c r="J894" s="293"/>
      <c r="K894" s="293"/>
      <c r="L894" s="293"/>
      <c r="M894" s="293"/>
      <c r="N894" s="293"/>
      <c r="O894" s="293"/>
      <c r="P894" s="293"/>
      <c r="Q894" s="293"/>
      <c r="R894" s="293"/>
      <c r="S894" s="293"/>
      <c r="T894" s="293"/>
      <c r="U894" s="293"/>
      <c r="V894" s="293"/>
      <c r="W894" s="293"/>
      <c r="X894" s="293"/>
      <c r="Y894" s="293"/>
    </row>
    <row r="895" spans="1:25" ht="15.75" customHeight="1" x14ac:dyDescent="0.45">
      <c r="A895" s="293"/>
      <c r="B895" s="293"/>
      <c r="C895" s="293"/>
      <c r="D895" s="293"/>
      <c r="E895" s="293"/>
      <c r="F895" s="293"/>
      <c r="G895" s="293"/>
      <c r="H895" s="293"/>
      <c r="I895" s="293"/>
      <c r="J895" s="293"/>
      <c r="K895" s="293"/>
      <c r="L895" s="293"/>
      <c r="M895" s="293"/>
      <c r="N895" s="293"/>
      <c r="O895" s="293"/>
      <c r="P895" s="293"/>
      <c r="Q895" s="293"/>
      <c r="R895" s="293"/>
      <c r="S895" s="293"/>
      <c r="T895" s="293"/>
      <c r="U895" s="293"/>
      <c r="V895" s="293"/>
      <c r="W895" s="293"/>
      <c r="X895" s="293"/>
      <c r="Y895" s="293"/>
    </row>
    <row r="896" spans="1:25" ht="15.75" customHeight="1" x14ac:dyDescent="0.45">
      <c r="A896" s="293"/>
      <c r="B896" s="293"/>
      <c r="C896" s="293"/>
      <c r="D896" s="293"/>
      <c r="E896" s="293"/>
      <c r="F896" s="293"/>
      <c r="G896" s="293"/>
      <c r="H896" s="293"/>
      <c r="I896" s="293"/>
      <c r="J896" s="293"/>
      <c r="K896" s="293"/>
      <c r="L896" s="293"/>
      <c r="M896" s="293"/>
      <c r="N896" s="293"/>
      <c r="O896" s="293"/>
      <c r="P896" s="293"/>
      <c r="Q896" s="293"/>
      <c r="R896" s="293"/>
      <c r="S896" s="293"/>
      <c r="T896" s="293"/>
      <c r="U896" s="293"/>
      <c r="V896" s="293"/>
      <c r="W896" s="293"/>
      <c r="X896" s="293"/>
      <c r="Y896" s="293"/>
    </row>
    <row r="897" spans="1:25" ht="15.75" customHeight="1" x14ac:dyDescent="0.45">
      <c r="A897" s="293"/>
      <c r="B897" s="293"/>
      <c r="C897" s="293"/>
      <c r="D897" s="293"/>
      <c r="E897" s="293"/>
      <c r="F897" s="293"/>
      <c r="G897" s="293"/>
      <c r="H897" s="293"/>
      <c r="I897" s="293"/>
      <c r="J897" s="293"/>
      <c r="K897" s="293"/>
      <c r="L897" s="293"/>
      <c r="M897" s="293"/>
      <c r="N897" s="293"/>
      <c r="O897" s="293"/>
      <c r="P897" s="293"/>
      <c r="Q897" s="293"/>
      <c r="R897" s="293"/>
      <c r="S897" s="293"/>
      <c r="T897" s="293"/>
      <c r="U897" s="293"/>
      <c r="V897" s="293"/>
      <c r="W897" s="293"/>
      <c r="X897" s="293"/>
      <c r="Y897" s="293"/>
    </row>
    <row r="898" spans="1:25" ht="15.75" customHeight="1" x14ac:dyDescent="0.45">
      <c r="A898" s="293"/>
      <c r="B898" s="293"/>
      <c r="C898" s="293"/>
      <c r="D898" s="293"/>
      <c r="E898" s="293"/>
      <c r="F898" s="293"/>
      <c r="G898" s="293"/>
      <c r="H898" s="293"/>
      <c r="I898" s="293"/>
      <c r="J898" s="293"/>
      <c r="K898" s="293"/>
      <c r="L898" s="293"/>
      <c r="M898" s="293"/>
      <c r="N898" s="293"/>
      <c r="O898" s="293"/>
      <c r="P898" s="293"/>
      <c r="Q898" s="293"/>
      <c r="R898" s="293"/>
      <c r="S898" s="293"/>
      <c r="T898" s="293"/>
      <c r="U898" s="293"/>
      <c r="V898" s="293"/>
      <c r="W898" s="293"/>
      <c r="X898" s="293"/>
      <c r="Y898" s="293"/>
    </row>
    <row r="899" spans="1:25" ht="15.75" customHeight="1" x14ac:dyDescent="0.45">
      <c r="A899" s="293"/>
      <c r="B899" s="293"/>
      <c r="C899" s="293"/>
      <c r="D899" s="293"/>
      <c r="E899" s="293"/>
      <c r="F899" s="293"/>
      <c r="G899" s="293"/>
      <c r="H899" s="293"/>
      <c r="I899" s="293"/>
      <c r="J899" s="293"/>
      <c r="K899" s="293"/>
      <c r="L899" s="293"/>
      <c r="M899" s="293"/>
      <c r="N899" s="293"/>
      <c r="O899" s="293"/>
      <c r="P899" s="293"/>
      <c r="Q899" s="293"/>
      <c r="R899" s="293"/>
      <c r="S899" s="293"/>
      <c r="T899" s="293"/>
      <c r="U899" s="293"/>
      <c r="V899" s="293"/>
      <c r="W899" s="293"/>
      <c r="X899" s="293"/>
      <c r="Y899" s="293"/>
    </row>
    <row r="900" spans="1:25" ht="15.75" customHeight="1" x14ac:dyDescent="0.45">
      <c r="A900" s="293"/>
      <c r="B900" s="293"/>
      <c r="C900" s="293"/>
      <c r="D900" s="293"/>
      <c r="E900" s="293"/>
      <c r="F900" s="293"/>
      <c r="G900" s="293"/>
      <c r="H900" s="293"/>
      <c r="I900" s="293"/>
      <c r="J900" s="293"/>
      <c r="K900" s="293"/>
      <c r="L900" s="293"/>
      <c r="M900" s="293"/>
      <c r="N900" s="293"/>
      <c r="O900" s="293"/>
      <c r="P900" s="293"/>
      <c r="Q900" s="293"/>
      <c r="R900" s="293"/>
      <c r="S900" s="293"/>
      <c r="T900" s="293"/>
      <c r="U900" s="293"/>
      <c r="V900" s="293"/>
      <c r="W900" s="293"/>
      <c r="X900" s="293"/>
      <c r="Y900" s="293"/>
    </row>
    <row r="901" spans="1:25" ht="15.75" customHeight="1" x14ac:dyDescent="0.45">
      <c r="A901" s="293"/>
      <c r="B901" s="293"/>
      <c r="C901" s="293"/>
      <c r="D901" s="293"/>
      <c r="E901" s="293"/>
      <c r="F901" s="293"/>
      <c r="G901" s="293"/>
      <c r="H901" s="293"/>
      <c r="I901" s="293"/>
      <c r="J901" s="293"/>
      <c r="K901" s="293"/>
      <c r="L901" s="293"/>
      <c r="M901" s="293"/>
      <c r="N901" s="293"/>
      <c r="O901" s="293"/>
      <c r="P901" s="293"/>
      <c r="Q901" s="293"/>
      <c r="R901" s="293"/>
      <c r="S901" s="293"/>
      <c r="T901" s="293"/>
      <c r="U901" s="293"/>
      <c r="V901" s="293"/>
      <c r="W901" s="293"/>
      <c r="X901" s="293"/>
      <c r="Y901" s="293"/>
    </row>
    <row r="902" spans="1:25" ht="15.75" customHeight="1" x14ac:dyDescent="0.45">
      <c r="A902" s="293"/>
      <c r="B902" s="293"/>
      <c r="C902" s="293"/>
      <c r="D902" s="293"/>
      <c r="E902" s="293"/>
      <c r="F902" s="293"/>
      <c r="G902" s="293"/>
      <c r="H902" s="293"/>
      <c r="I902" s="293"/>
      <c r="J902" s="293"/>
      <c r="K902" s="293"/>
      <c r="L902" s="293"/>
      <c r="M902" s="293"/>
      <c r="N902" s="293"/>
      <c r="O902" s="293"/>
      <c r="P902" s="293"/>
      <c r="Q902" s="293"/>
      <c r="R902" s="293"/>
      <c r="S902" s="293"/>
      <c r="T902" s="293"/>
      <c r="U902" s="293"/>
      <c r="V902" s="293"/>
      <c r="W902" s="293"/>
      <c r="X902" s="293"/>
      <c r="Y902" s="293"/>
    </row>
    <row r="903" spans="1:25" ht="15.75" customHeight="1" x14ac:dyDescent="0.45">
      <c r="A903" s="293"/>
      <c r="B903" s="293"/>
      <c r="C903" s="293"/>
      <c r="D903" s="293"/>
      <c r="E903" s="293"/>
      <c r="F903" s="293"/>
      <c r="G903" s="293"/>
      <c r="H903" s="293"/>
      <c r="I903" s="293"/>
      <c r="J903" s="293"/>
      <c r="K903" s="293"/>
      <c r="L903" s="293"/>
      <c r="M903" s="293"/>
      <c r="N903" s="293"/>
      <c r="O903" s="293"/>
      <c r="P903" s="293"/>
      <c r="Q903" s="293"/>
      <c r="R903" s="293"/>
      <c r="S903" s="293"/>
      <c r="T903" s="293"/>
      <c r="U903" s="293"/>
      <c r="V903" s="293"/>
      <c r="W903" s="293"/>
      <c r="X903" s="293"/>
      <c r="Y903" s="293"/>
    </row>
    <row r="904" spans="1:25" ht="15.75" customHeight="1" x14ac:dyDescent="0.45">
      <c r="A904" s="293"/>
      <c r="B904" s="293"/>
      <c r="C904" s="293"/>
      <c r="D904" s="293"/>
      <c r="E904" s="293"/>
      <c r="F904" s="293"/>
      <c r="G904" s="293"/>
      <c r="H904" s="293"/>
      <c r="I904" s="293"/>
      <c r="J904" s="293"/>
      <c r="K904" s="293"/>
      <c r="L904" s="293"/>
      <c r="M904" s="293"/>
      <c r="N904" s="293"/>
      <c r="O904" s="293"/>
      <c r="P904" s="293"/>
      <c r="Q904" s="293"/>
      <c r="R904" s="293"/>
      <c r="S904" s="293"/>
      <c r="T904" s="293"/>
      <c r="U904" s="293"/>
      <c r="V904" s="293"/>
      <c r="W904" s="293"/>
      <c r="X904" s="293"/>
      <c r="Y904" s="293"/>
    </row>
    <row r="905" spans="1:25" ht="15.75" customHeight="1" x14ac:dyDescent="0.45">
      <c r="A905" s="293"/>
      <c r="B905" s="293"/>
      <c r="C905" s="293"/>
      <c r="D905" s="293"/>
      <c r="E905" s="293"/>
      <c r="F905" s="293"/>
      <c r="G905" s="293"/>
      <c r="H905" s="293"/>
      <c r="I905" s="293"/>
      <c r="J905" s="293"/>
      <c r="K905" s="293"/>
      <c r="L905" s="293"/>
      <c r="M905" s="293"/>
      <c r="N905" s="293"/>
      <c r="O905" s="293"/>
      <c r="P905" s="293"/>
      <c r="Q905" s="293"/>
      <c r="R905" s="293"/>
      <c r="S905" s="293"/>
      <c r="T905" s="293"/>
      <c r="U905" s="293"/>
      <c r="V905" s="293"/>
      <c r="W905" s="293"/>
      <c r="X905" s="293"/>
      <c r="Y905" s="293"/>
    </row>
    <row r="906" spans="1:25" ht="15.75" customHeight="1" x14ac:dyDescent="0.45">
      <c r="A906" s="293"/>
      <c r="B906" s="293"/>
      <c r="C906" s="293"/>
      <c r="D906" s="293"/>
      <c r="E906" s="293"/>
      <c r="F906" s="293"/>
      <c r="G906" s="293"/>
      <c r="H906" s="293"/>
      <c r="I906" s="293"/>
      <c r="J906" s="293"/>
      <c r="K906" s="293"/>
      <c r="L906" s="293"/>
      <c r="M906" s="293"/>
      <c r="N906" s="293"/>
      <c r="O906" s="293"/>
      <c r="P906" s="293"/>
      <c r="Q906" s="293"/>
      <c r="R906" s="293"/>
      <c r="S906" s="293"/>
      <c r="T906" s="293"/>
      <c r="U906" s="293"/>
      <c r="V906" s="293"/>
      <c r="W906" s="293"/>
      <c r="X906" s="293"/>
      <c r="Y906" s="293"/>
    </row>
    <row r="907" spans="1:25" ht="15.75" customHeight="1" x14ac:dyDescent="0.45">
      <c r="A907" s="293"/>
      <c r="B907" s="293"/>
      <c r="C907" s="293"/>
      <c r="D907" s="293"/>
      <c r="E907" s="293"/>
      <c r="F907" s="293"/>
      <c r="G907" s="293"/>
      <c r="H907" s="293"/>
      <c r="I907" s="293"/>
      <c r="J907" s="293"/>
      <c r="K907" s="293"/>
      <c r="L907" s="293"/>
      <c r="M907" s="293"/>
      <c r="N907" s="293"/>
      <c r="O907" s="293"/>
      <c r="P907" s="293"/>
      <c r="Q907" s="293"/>
      <c r="R907" s="293"/>
      <c r="S907" s="293"/>
      <c r="T907" s="293"/>
      <c r="U907" s="293"/>
      <c r="V907" s="293"/>
      <c r="W907" s="293"/>
      <c r="X907" s="293"/>
      <c r="Y907" s="293"/>
    </row>
    <row r="908" spans="1:25" ht="15.75" customHeight="1" x14ac:dyDescent="0.45">
      <c r="A908" s="293"/>
      <c r="B908" s="293"/>
      <c r="C908" s="293"/>
      <c r="D908" s="293"/>
      <c r="E908" s="293"/>
      <c r="F908" s="293"/>
      <c r="G908" s="293"/>
      <c r="H908" s="293"/>
      <c r="I908" s="293"/>
      <c r="J908" s="293"/>
      <c r="K908" s="293"/>
      <c r="L908" s="293"/>
      <c r="M908" s="293"/>
      <c r="N908" s="293"/>
      <c r="O908" s="293"/>
      <c r="P908" s="293"/>
      <c r="Q908" s="293"/>
      <c r="R908" s="293"/>
      <c r="S908" s="293"/>
      <c r="T908" s="293"/>
      <c r="U908" s="293"/>
      <c r="V908" s="293"/>
      <c r="W908" s="293"/>
      <c r="X908" s="293"/>
      <c r="Y908" s="293"/>
    </row>
    <row r="909" spans="1:25" ht="15.75" customHeight="1" x14ac:dyDescent="0.45">
      <c r="A909" s="293"/>
      <c r="B909" s="293"/>
      <c r="C909" s="293"/>
      <c r="D909" s="293"/>
      <c r="E909" s="293"/>
      <c r="F909" s="293"/>
      <c r="G909" s="293"/>
      <c r="H909" s="293"/>
      <c r="I909" s="293"/>
      <c r="J909" s="293"/>
      <c r="K909" s="293"/>
      <c r="L909" s="293"/>
      <c r="M909" s="293"/>
      <c r="N909" s="293"/>
      <c r="O909" s="293"/>
      <c r="P909" s="293"/>
      <c r="Q909" s="293"/>
      <c r="R909" s="293"/>
      <c r="S909" s="293"/>
      <c r="T909" s="293"/>
      <c r="U909" s="293"/>
      <c r="V909" s="293"/>
      <c r="W909" s="293"/>
      <c r="X909" s="293"/>
      <c r="Y909" s="293"/>
    </row>
    <row r="910" spans="1:25" ht="15.75" customHeight="1" x14ac:dyDescent="0.45">
      <c r="A910" s="293"/>
      <c r="B910" s="293"/>
      <c r="C910" s="293"/>
      <c r="D910" s="293"/>
      <c r="E910" s="293"/>
      <c r="F910" s="293"/>
      <c r="G910" s="293"/>
      <c r="H910" s="293"/>
      <c r="I910" s="293"/>
      <c r="J910" s="293"/>
      <c r="K910" s="293"/>
      <c r="L910" s="293"/>
      <c r="M910" s="293"/>
      <c r="N910" s="293"/>
      <c r="O910" s="293"/>
      <c r="P910" s="293"/>
      <c r="Q910" s="293"/>
      <c r="R910" s="293"/>
      <c r="S910" s="293"/>
      <c r="T910" s="293"/>
      <c r="U910" s="293"/>
      <c r="V910" s="293"/>
      <c r="W910" s="293"/>
      <c r="X910" s="293"/>
      <c r="Y910" s="293"/>
    </row>
    <row r="911" spans="1:25" ht="15.75" customHeight="1" x14ac:dyDescent="0.45">
      <c r="A911" s="293"/>
      <c r="B911" s="293"/>
      <c r="C911" s="293"/>
      <c r="D911" s="293"/>
      <c r="E911" s="293"/>
      <c r="F911" s="293"/>
      <c r="G911" s="293"/>
      <c r="H911" s="293"/>
      <c r="I911" s="293"/>
      <c r="J911" s="293"/>
      <c r="K911" s="293"/>
      <c r="L911" s="293"/>
      <c r="M911" s="293"/>
      <c r="N911" s="293"/>
      <c r="O911" s="293"/>
      <c r="P911" s="293"/>
      <c r="Q911" s="293"/>
      <c r="R911" s="293"/>
      <c r="S911" s="293"/>
      <c r="T911" s="293"/>
      <c r="U911" s="293"/>
      <c r="V911" s="293"/>
      <c r="W911" s="293"/>
      <c r="X911" s="293"/>
      <c r="Y911" s="293"/>
    </row>
    <row r="912" spans="1:25" ht="15.75" customHeight="1" x14ac:dyDescent="0.45">
      <c r="A912" s="293"/>
      <c r="B912" s="293"/>
      <c r="C912" s="293"/>
      <c r="D912" s="293"/>
      <c r="E912" s="293"/>
      <c r="F912" s="293"/>
      <c r="G912" s="293"/>
      <c r="H912" s="293"/>
      <c r="I912" s="293"/>
      <c r="J912" s="293"/>
      <c r="K912" s="293"/>
      <c r="L912" s="293"/>
      <c r="M912" s="293"/>
      <c r="N912" s="293"/>
      <c r="O912" s="293"/>
      <c r="P912" s="293"/>
      <c r="Q912" s="293"/>
      <c r="R912" s="293"/>
      <c r="S912" s="293"/>
      <c r="T912" s="293"/>
      <c r="U912" s="293"/>
      <c r="V912" s="293"/>
      <c r="W912" s="293"/>
      <c r="X912" s="293"/>
      <c r="Y912" s="293"/>
    </row>
    <row r="913" spans="1:25" ht="15.75" customHeight="1" x14ac:dyDescent="0.45">
      <c r="A913" s="293"/>
      <c r="B913" s="293"/>
      <c r="C913" s="293"/>
      <c r="D913" s="293"/>
      <c r="E913" s="293"/>
      <c r="F913" s="293"/>
      <c r="G913" s="293"/>
      <c r="H913" s="293"/>
      <c r="I913" s="293"/>
      <c r="J913" s="293"/>
      <c r="K913" s="293"/>
      <c r="L913" s="293"/>
      <c r="M913" s="293"/>
      <c r="N913" s="293"/>
      <c r="O913" s="293"/>
      <c r="P913" s="293"/>
      <c r="Q913" s="293"/>
      <c r="R913" s="293"/>
      <c r="S913" s="293"/>
      <c r="T913" s="293"/>
      <c r="U913" s="293"/>
      <c r="V913" s="293"/>
      <c r="W913" s="293"/>
      <c r="X913" s="293"/>
      <c r="Y913" s="293"/>
    </row>
    <row r="914" spans="1:25" ht="15.75" customHeight="1" x14ac:dyDescent="0.45">
      <c r="A914" s="293"/>
      <c r="B914" s="293"/>
      <c r="C914" s="293"/>
      <c r="D914" s="293"/>
      <c r="E914" s="293"/>
      <c r="F914" s="293"/>
      <c r="G914" s="293"/>
      <c r="H914" s="293"/>
      <c r="I914" s="293"/>
      <c r="J914" s="293"/>
      <c r="K914" s="293"/>
      <c r="L914" s="293"/>
      <c r="M914" s="293"/>
      <c r="N914" s="293"/>
      <c r="O914" s="293"/>
      <c r="P914" s="293"/>
      <c r="Q914" s="293"/>
      <c r="R914" s="293"/>
      <c r="S914" s="293"/>
      <c r="T914" s="293"/>
      <c r="U914" s="293"/>
      <c r="V914" s="293"/>
      <c r="W914" s="293"/>
      <c r="X914" s="293"/>
      <c r="Y914" s="293"/>
    </row>
    <row r="915" spans="1:25" ht="15.75" customHeight="1" x14ac:dyDescent="0.45">
      <c r="A915" s="293"/>
      <c r="B915" s="293"/>
      <c r="C915" s="293"/>
      <c r="D915" s="293"/>
      <c r="E915" s="293"/>
      <c r="F915" s="293"/>
      <c r="G915" s="293"/>
      <c r="H915" s="293"/>
      <c r="I915" s="293"/>
      <c r="J915" s="293"/>
      <c r="K915" s="293"/>
      <c r="L915" s="293"/>
      <c r="M915" s="293"/>
      <c r="N915" s="293"/>
      <c r="O915" s="293"/>
      <c r="P915" s="293"/>
      <c r="Q915" s="293"/>
      <c r="R915" s="293"/>
      <c r="S915" s="293"/>
      <c r="T915" s="293"/>
      <c r="U915" s="293"/>
      <c r="V915" s="293"/>
      <c r="W915" s="293"/>
      <c r="X915" s="293"/>
      <c r="Y915" s="293"/>
    </row>
    <row r="916" spans="1:25" ht="15.75" customHeight="1" x14ac:dyDescent="0.45">
      <c r="A916" s="293"/>
      <c r="B916" s="293"/>
      <c r="C916" s="293"/>
      <c r="D916" s="293"/>
      <c r="E916" s="293"/>
      <c r="F916" s="293"/>
      <c r="G916" s="293"/>
      <c r="H916" s="293"/>
      <c r="I916" s="293"/>
      <c r="J916" s="293"/>
      <c r="K916" s="293"/>
      <c r="L916" s="293"/>
      <c r="M916" s="293"/>
      <c r="N916" s="293"/>
      <c r="O916" s="293"/>
      <c r="P916" s="293"/>
      <c r="Q916" s="293"/>
      <c r="R916" s="293"/>
      <c r="S916" s="293"/>
      <c r="T916" s="293"/>
      <c r="U916" s="293"/>
      <c r="V916" s="293"/>
      <c r="W916" s="293"/>
      <c r="X916" s="293"/>
      <c r="Y916" s="293"/>
    </row>
    <row r="917" spans="1:25" ht="15.75" customHeight="1" x14ac:dyDescent="0.45">
      <c r="A917" s="293"/>
      <c r="B917" s="293"/>
      <c r="C917" s="293"/>
      <c r="D917" s="293"/>
      <c r="E917" s="293"/>
      <c r="F917" s="293"/>
      <c r="G917" s="293"/>
      <c r="H917" s="293"/>
      <c r="I917" s="293"/>
      <c r="J917" s="293"/>
      <c r="K917" s="293"/>
      <c r="L917" s="293"/>
      <c r="M917" s="293"/>
      <c r="N917" s="293"/>
      <c r="O917" s="293"/>
      <c r="P917" s="293"/>
      <c r="Q917" s="293"/>
      <c r="R917" s="293"/>
      <c r="S917" s="293"/>
      <c r="T917" s="293"/>
      <c r="U917" s="293"/>
      <c r="V917" s="293"/>
      <c r="W917" s="293"/>
      <c r="X917" s="293"/>
      <c r="Y917" s="293"/>
    </row>
    <row r="918" spans="1:25" ht="15.75" customHeight="1" x14ac:dyDescent="0.45">
      <c r="A918" s="293"/>
      <c r="B918" s="293"/>
      <c r="C918" s="293"/>
      <c r="D918" s="293"/>
      <c r="E918" s="293"/>
      <c r="F918" s="293"/>
      <c r="G918" s="293"/>
      <c r="H918" s="293"/>
      <c r="I918" s="293"/>
      <c r="J918" s="293"/>
      <c r="K918" s="293"/>
      <c r="L918" s="293"/>
      <c r="M918" s="293"/>
      <c r="N918" s="293"/>
      <c r="O918" s="293"/>
      <c r="P918" s="293"/>
      <c r="Q918" s="293"/>
      <c r="R918" s="293"/>
      <c r="S918" s="293"/>
      <c r="T918" s="293"/>
      <c r="U918" s="293"/>
      <c r="V918" s="293"/>
      <c r="W918" s="293"/>
      <c r="X918" s="293"/>
      <c r="Y918" s="293"/>
    </row>
    <row r="919" spans="1:25" ht="15.75" customHeight="1" x14ac:dyDescent="0.45">
      <c r="A919" s="293"/>
      <c r="B919" s="293"/>
      <c r="C919" s="293"/>
      <c r="D919" s="293"/>
      <c r="E919" s="293"/>
      <c r="F919" s="293"/>
      <c r="G919" s="293"/>
      <c r="H919" s="293"/>
      <c r="I919" s="293"/>
      <c r="J919" s="293"/>
      <c r="K919" s="293"/>
      <c r="L919" s="293"/>
      <c r="M919" s="293"/>
      <c r="N919" s="293"/>
      <c r="O919" s="293"/>
      <c r="P919" s="293"/>
      <c r="Q919" s="293"/>
      <c r="R919" s="293"/>
      <c r="S919" s="293"/>
      <c r="T919" s="293"/>
      <c r="U919" s="293"/>
      <c r="V919" s="293"/>
      <c r="W919" s="293"/>
      <c r="X919" s="293"/>
      <c r="Y919" s="293"/>
    </row>
    <row r="920" spans="1:25" ht="15.75" customHeight="1" x14ac:dyDescent="0.45">
      <c r="A920" s="293"/>
      <c r="B920" s="293"/>
      <c r="C920" s="293"/>
      <c r="D920" s="293"/>
      <c r="E920" s="293"/>
      <c r="F920" s="293"/>
      <c r="G920" s="293"/>
      <c r="H920" s="293"/>
      <c r="I920" s="293"/>
      <c r="J920" s="293"/>
      <c r="K920" s="293"/>
      <c r="L920" s="293"/>
      <c r="M920" s="293"/>
      <c r="N920" s="293"/>
      <c r="O920" s="293"/>
      <c r="P920" s="293"/>
      <c r="Q920" s="293"/>
      <c r="R920" s="293"/>
      <c r="S920" s="293"/>
      <c r="T920" s="293"/>
      <c r="U920" s="293"/>
      <c r="V920" s="293"/>
      <c r="W920" s="293"/>
      <c r="X920" s="293"/>
      <c r="Y920" s="293"/>
    </row>
    <row r="921" spans="1:25" ht="15.75" customHeight="1" x14ac:dyDescent="0.45">
      <c r="A921" s="293"/>
      <c r="B921" s="293"/>
      <c r="C921" s="293"/>
      <c r="D921" s="293"/>
      <c r="E921" s="293"/>
      <c r="F921" s="293"/>
      <c r="G921" s="293"/>
      <c r="H921" s="293"/>
      <c r="I921" s="293"/>
      <c r="J921" s="293"/>
      <c r="K921" s="293"/>
      <c r="L921" s="293"/>
      <c r="M921" s="293"/>
      <c r="N921" s="293"/>
      <c r="O921" s="293"/>
      <c r="P921" s="293"/>
      <c r="Q921" s="293"/>
      <c r="R921" s="293"/>
      <c r="S921" s="293"/>
      <c r="T921" s="293"/>
      <c r="U921" s="293"/>
      <c r="V921" s="293"/>
      <c r="W921" s="293"/>
      <c r="X921" s="293"/>
      <c r="Y921" s="293"/>
    </row>
    <row r="922" spans="1:25" ht="15.75" customHeight="1" x14ac:dyDescent="0.45">
      <c r="A922" s="293"/>
      <c r="B922" s="293"/>
      <c r="C922" s="293"/>
      <c r="D922" s="293"/>
      <c r="E922" s="293"/>
      <c r="F922" s="293"/>
      <c r="G922" s="293"/>
      <c r="H922" s="293"/>
      <c r="I922" s="293"/>
      <c r="J922" s="293"/>
      <c r="K922" s="293"/>
      <c r="L922" s="293"/>
      <c r="M922" s="293"/>
      <c r="N922" s="293"/>
      <c r="O922" s="293"/>
      <c r="P922" s="293"/>
      <c r="Q922" s="293"/>
      <c r="R922" s="293"/>
      <c r="S922" s="293"/>
      <c r="T922" s="293"/>
      <c r="U922" s="293"/>
      <c r="V922" s="293"/>
      <c r="W922" s="293"/>
      <c r="X922" s="293"/>
      <c r="Y922" s="293"/>
    </row>
    <row r="923" spans="1:25" ht="15.75" customHeight="1" x14ac:dyDescent="0.45">
      <c r="A923" s="293"/>
      <c r="B923" s="293"/>
      <c r="C923" s="293"/>
      <c r="D923" s="293"/>
      <c r="E923" s="293"/>
      <c r="F923" s="293"/>
      <c r="G923" s="293"/>
      <c r="H923" s="293"/>
      <c r="I923" s="293"/>
      <c r="J923" s="293"/>
      <c r="K923" s="293"/>
      <c r="L923" s="293"/>
      <c r="M923" s="293"/>
      <c r="N923" s="293"/>
      <c r="O923" s="293"/>
      <c r="P923" s="293"/>
      <c r="Q923" s="293"/>
      <c r="R923" s="293"/>
      <c r="S923" s="293"/>
      <c r="T923" s="293"/>
      <c r="U923" s="293"/>
      <c r="V923" s="293"/>
      <c r="W923" s="293"/>
      <c r="X923" s="293"/>
      <c r="Y923" s="293"/>
    </row>
    <row r="924" spans="1:25" ht="15.75" customHeight="1" x14ac:dyDescent="0.45">
      <c r="A924" s="293"/>
      <c r="B924" s="293"/>
      <c r="C924" s="293"/>
      <c r="D924" s="293"/>
      <c r="E924" s="293"/>
      <c r="F924" s="293"/>
      <c r="G924" s="293"/>
      <c r="H924" s="293"/>
      <c r="I924" s="293"/>
      <c r="J924" s="293"/>
      <c r="K924" s="293"/>
      <c r="L924" s="293"/>
      <c r="M924" s="293"/>
      <c r="N924" s="293"/>
      <c r="O924" s="293"/>
      <c r="P924" s="293"/>
      <c r="Q924" s="293"/>
      <c r="R924" s="293"/>
      <c r="S924" s="293"/>
      <c r="T924" s="293"/>
      <c r="U924" s="293"/>
      <c r="V924" s="293"/>
      <c r="W924" s="293"/>
      <c r="X924" s="293"/>
      <c r="Y924" s="293"/>
    </row>
    <row r="925" spans="1:25" ht="15.75" customHeight="1" x14ac:dyDescent="0.45">
      <c r="A925" s="293"/>
      <c r="B925" s="293"/>
      <c r="C925" s="293"/>
      <c r="D925" s="293"/>
      <c r="E925" s="293"/>
      <c r="F925" s="293"/>
      <c r="G925" s="293"/>
      <c r="H925" s="293"/>
      <c r="I925" s="293"/>
      <c r="J925" s="293"/>
      <c r="K925" s="293"/>
      <c r="L925" s="293"/>
      <c r="M925" s="293"/>
      <c r="N925" s="293"/>
      <c r="O925" s="293"/>
      <c r="P925" s="293"/>
      <c r="Q925" s="293"/>
      <c r="R925" s="293"/>
      <c r="S925" s="293"/>
      <c r="T925" s="293"/>
      <c r="U925" s="293"/>
      <c r="V925" s="293"/>
      <c r="W925" s="293"/>
      <c r="X925" s="293"/>
      <c r="Y925" s="293"/>
    </row>
    <row r="926" spans="1:25" ht="15.75" customHeight="1" x14ac:dyDescent="0.45">
      <c r="A926" s="293"/>
      <c r="B926" s="293"/>
      <c r="C926" s="293"/>
      <c r="D926" s="293"/>
      <c r="E926" s="293"/>
      <c r="F926" s="293"/>
      <c r="G926" s="293"/>
      <c r="H926" s="293"/>
      <c r="I926" s="293"/>
      <c r="J926" s="293"/>
      <c r="K926" s="293"/>
      <c r="L926" s="293"/>
      <c r="M926" s="293"/>
      <c r="N926" s="293"/>
      <c r="O926" s="293"/>
      <c r="P926" s="293"/>
      <c r="Q926" s="293"/>
      <c r="R926" s="293"/>
      <c r="S926" s="293"/>
      <c r="T926" s="293"/>
      <c r="U926" s="293"/>
      <c r="V926" s="293"/>
      <c r="W926" s="293"/>
      <c r="X926" s="293"/>
      <c r="Y926" s="293"/>
    </row>
    <row r="927" spans="1:25" ht="15.75" customHeight="1" x14ac:dyDescent="0.45">
      <c r="A927" s="293"/>
      <c r="B927" s="293"/>
      <c r="C927" s="293"/>
      <c r="D927" s="293"/>
      <c r="E927" s="293"/>
      <c r="F927" s="293"/>
      <c r="G927" s="293"/>
      <c r="H927" s="293"/>
      <c r="I927" s="293"/>
      <c r="J927" s="293"/>
      <c r="K927" s="293"/>
      <c r="L927" s="293"/>
      <c r="M927" s="293"/>
      <c r="N927" s="293"/>
      <c r="O927" s="293"/>
      <c r="P927" s="293"/>
      <c r="Q927" s="293"/>
      <c r="R927" s="293"/>
      <c r="S927" s="293"/>
      <c r="T927" s="293"/>
      <c r="U927" s="293"/>
      <c r="V927" s="293"/>
      <c r="W927" s="293"/>
      <c r="X927" s="293"/>
      <c r="Y927" s="293"/>
    </row>
    <row r="928" spans="1:25" ht="15.75" customHeight="1" x14ac:dyDescent="0.45">
      <c r="A928" s="293"/>
      <c r="B928" s="293"/>
      <c r="C928" s="293"/>
      <c r="D928" s="293"/>
      <c r="E928" s="293"/>
      <c r="F928" s="293"/>
      <c r="G928" s="293"/>
      <c r="H928" s="293"/>
      <c r="I928" s="293"/>
      <c r="J928" s="293"/>
      <c r="K928" s="293"/>
      <c r="L928" s="293"/>
      <c r="M928" s="293"/>
      <c r="N928" s="293"/>
      <c r="O928" s="293"/>
      <c r="P928" s="293"/>
      <c r="Q928" s="293"/>
      <c r="R928" s="293"/>
      <c r="S928" s="293"/>
      <c r="T928" s="293"/>
      <c r="U928" s="293"/>
      <c r="V928" s="293"/>
      <c r="W928" s="293"/>
      <c r="X928" s="293"/>
      <c r="Y928" s="293"/>
    </row>
    <row r="929" spans="1:25" ht="15.75" customHeight="1" x14ac:dyDescent="0.45">
      <c r="A929" s="293"/>
      <c r="B929" s="293"/>
      <c r="C929" s="293"/>
      <c r="D929" s="293"/>
      <c r="E929" s="293"/>
      <c r="F929" s="293"/>
      <c r="G929" s="293"/>
      <c r="H929" s="293"/>
      <c r="I929" s="293"/>
      <c r="J929" s="293"/>
      <c r="K929" s="293"/>
      <c r="L929" s="293"/>
      <c r="M929" s="293"/>
      <c r="N929" s="293"/>
      <c r="O929" s="293"/>
      <c r="P929" s="293"/>
      <c r="Q929" s="293"/>
      <c r="R929" s="293"/>
      <c r="S929" s="293"/>
      <c r="T929" s="293"/>
      <c r="U929" s="293"/>
      <c r="V929" s="293"/>
      <c r="W929" s="293"/>
      <c r="X929" s="293"/>
      <c r="Y929" s="293"/>
    </row>
    <row r="930" spans="1:25" ht="15.75" customHeight="1" x14ac:dyDescent="0.45">
      <c r="A930" s="293"/>
      <c r="B930" s="293"/>
      <c r="C930" s="293"/>
      <c r="D930" s="293"/>
      <c r="E930" s="293"/>
      <c r="F930" s="293"/>
      <c r="G930" s="293"/>
      <c r="H930" s="293"/>
      <c r="I930" s="293"/>
      <c r="J930" s="293"/>
      <c r="K930" s="293"/>
      <c r="L930" s="293"/>
      <c r="M930" s="293"/>
      <c r="N930" s="293"/>
      <c r="O930" s="293"/>
      <c r="P930" s="293"/>
      <c r="Q930" s="293"/>
      <c r="R930" s="293"/>
      <c r="S930" s="293"/>
      <c r="T930" s="293"/>
      <c r="U930" s="293"/>
      <c r="V930" s="293"/>
      <c r="W930" s="293"/>
      <c r="X930" s="293"/>
      <c r="Y930" s="293"/>
    </row>
    <row r="931" spans="1:25" ht="15.75" customHeight="1" x14ac:dyDescent="0.45">
      <c r="A931" s="293"/>
      <c r="B931" s="293"/>
      <c r="C931" s="293"/>
      <c r="D931" s="293"/>
      <c r="E931" s="293"/>
      <c r="F931" s="293"/>
      <c r="G931" s="293"/>
      <c r="H931" s="293"/>
      <c r="I931" s="293"/>
      <c r="J931" s="293"/>
      <c r="K931" s="293"/>
      <c r="L931" s="293"/>
      <c r="M931" s="293"/>
      <c r="N931" s="293"/>
      <c r="O931" s="293"/>
      <c r="P931" s="293"/>
      <c r="Q931" s="293"/>
      <c r="R931" s="293"/>
      <c r="S931" s="293"/>
      <c r="T931" s="293"/>
      <c r="U931" s="293"/>
      <c r="V931" s="293"/>
      <c r="W931" s="293"/>
      <c r="X931" s="293"/>
      <c r="Y931" s="293"/>
    </row>
    <row r="932" spans="1:25" ht="15.75" customHeight="1" x14ac:dyDescent="0.45">
      <c r="A932" s="293"/>
      <c r="B932" s="293"/>
      <c r="C932" s="293"/>
      <c r="D932" s="293"/>
      <c r="E932" s="293"/>
      <c r="F932" s="293"/>
      <c r="G932" s="293"/>
      <c r="H932" s="293"/>
      <c r="I932" s="293"/>
      <c r="J932" s="293"/>
      <c r="K932" s="293"/>
      <c r="L932" s="293"/>
      <c r="M932" s="293"/>
      <c r="N932" s="293"/>
      <c r="O932" s="293"/>
      <c r="P932" s="293"/>
      <c r="Q932" s="293"/>
      <c r="R932" s="293"/>
      <c r="S932" s="293"/>
      <c r="T932" s="293"/>
      <c r="U932" s="293"/>
      <c r="V932" s="293"/>
      <c r="W932" s="293"/>
      <c r="X932" s="293"/>
      <c r="Y932" s="293"/>
    </row>
    <row r="933" spans="1:25" ht="15.75" customHeight="1" x14ac:dyDescent="0.45">
      <c r="A933" s="293"/>
      <c r="B933" s="293"/>
      <c r="C933" s="293"/>
      <c r="D933" s="293"/>
      <c r="E933" s="293"/>
      <c r="F933" s="293"/>
      <c r="G933" s="293"/>
      <c r="H933" s="293"/>
      <c r="I933" s="293"/>
      <c r="J933" s="293"/>
      <c r="K933" s="293"/>
      <c r="L933" s="293"/>
      <c r="M933" s="293"/>
      <c r="N933" s="293"/>
      <c r="O933" s="293"/>
      <c r="P933" s="293"/>
      <c r="Q933" s="293"/>
      <c r="R933" s="293"/>
      <c r="S933" s="293"/>
      <c r="T933" s="293"/>
      <c r="U933" s="293"/>
      <c r="V933" s="293"/>
      <c r="W933" s="293"/>
      <c r="X933" s="293"/>
      <c r="Y933" s="293"/>
    </row>
    <row r="934" spans="1:25" ht="15.75" customHeight="1" x14ac:dyDescent="0.45">
      <c r="A934" s="293"/>
      <c r="B934" s="293"/>
      <c r="C934" s="293"/>
      <c r="D934" s="293"/>
      <c r="E934" s="293"/>
      <c r="F934" s="293"/>
      <c r="G934" s="293"/>
      <c r="H934" s="293"/>
      <c r="I934" s="293"/>
      <c r="J934" s="293"/>
      <c r="K934" s="293"/>
      <c r="L934" s="293"/>
      <c r="M934" s="293"/>
      <c r="N934" s="293"/>
      <c r="O934" s="293"/>
      <c r="P934" s="293"/>
      <c r="Q934" s="293"/>
      <c r="R934" s="293"/>
      <c r="S934" s="293"/>
      <c r="T934" s="293"/>
      <c r="U934" s="293"/>
      <c r="V934" s="293"/>
      <c r="W934" s="293"/>
      <c r="X934" s="293"/>
      <c r="Y934" s="293"/>
    </row>
    <row r="935" spans="1:25" ht="15.75" customHeight="1" x14ac:dyDescent="0.45">
      <c r="A935" s="293"/>
      <c r="B935" s="293"/>
      <c r="C935" s="293"/>
      <c r="D935" s="293"/>
      <c r="E935" s="293"/>
      <c r="F935" s="293"/>
      <c r="G935" s="293"/>
      <c r="H935" s="293"/>
      <c r="I935" s="293"/>
      <c r="J935" s="293"/>
      <c r="K935" s="293"/>
      <c r="L935" s="293"/>
      <c r="M935" s="293"/>
      <c r="N935" s="293"/>
      <c r="O935" s="293"/>
      <c r="P935" s="293"/>
      <c r="Q935" s="293"/>
      <c r="R935" s="293"/>
      <c r="S935" s="293"/>
      <c r="T935" s="293"/>
      <c r="U935" s="293"/>
      <c r="V935" s="293"/>
      <c r="W935" s="293"/>
      <c r="X935" s="293"/>
      <c r="Y935" s="293"/>
    </row>
    <row r="936" spans="1:25" ht="15.75" customHeight="1" x14ac:dyDescent="0.45">
      <c r="A936" s="293"/>
      <c r="B936" s="293"/>
      <c r="C936" s="293"/>
      <c r="D936" s="293"/>
      <c r="E936" s="293"/>
      <c r="F936" s="293"/>
      <c r="G936" s="293"/>
      <c r="H936" s="293"/>
      <c r="I936" s="293"/>
      <c r="J936" s="293"/>
      <c r="K936" s="293"/>
      <c r="L936" s="293"/>
      <c r="M936" s="293"/>
      <c r="N936" s="293"/>
      <c r="O936" s="293"/>
      <c r="P936" s="293"/>
      <c r="Q936" s="293"/>
      <c r="R936" s="293"/>
      <c r="S936" s="293"/>
      <c r="T936" s="293"/>
      <c r="U936" s="293"/>
      <c r="V936" s="293"/>
      <c r="W936" s="293"/>
      <c r="X936" s="293"/>
      <c r="Y936" s="293"/>
    </row>
    <row r="937" spans="1:25" ht="15.75" customHeight="1" x14ac:dyDescent="0.45">
      <c r="A937" s="293"/>
      <c r="B937" s="293"/>
      <c r="C937" s="293"/>
      <c r="D937" s="293"/>
      <c r="E937" s="293"/>
      <c r="F937" s="293"/>
      <c r="G937" s="293"/>
      <c r="H937" s="293"/>
      <c r="I937" s="293"/>
      <c r="J937" s="293"/>
      <c r="K937" s="293"/>
      <c r="L937" s="293"/>
      <c r="M937" s="293"/>
      <c r="N937" s="293"/>
      <c r="O937" s="293"/>
      <c r="P937" s="293"/>
      <c r="Q937" s="293"/>
      <c r="R937" s="293"/>
      <c r="S937" s="293"/>
      <c r="T937" s="293"/>
      <c r="U937" s="293"/>
      <c r="V937" s="293"/>
      <c r="W937" s="293"/>
      <c r="X937" s="293"/>
      <c r="Y937" s="293"/>
    </row>
    <row r="938" spans="1:25" ht="15.75" customHeight="1" x14ac:dyDescent="0.45">
      <c r="A938" s="293"/>
      <c r="B938" s="293"/>
      <c r="C938" s="293"/>
      <c r="D938" s="293"/>
      <c r="E938" s="293"/>
      <c r="F938" s="293"/>
      <c r="G938" s="293"/>
      <c r="H938" s="293"/>
      <c r="I938" s="293"/>
      <c r="J938" s="293"/>
      <c r="K938" s="293"/>
      <c r="L938" s="293"/>
      <c r="M938" s="293"/>
      <c r="N938" s="293"/>
      <c r="O938" s="293"/>
      <c r="P938" s="293"/>
      <c r="Q938" s="293"/>
      <c r="R938" s="293"/>
      <c r="S938" s="293"/>
      <c r="T938" s="293"/>
      <c r="U938" s="293"/>
      <c r="V938" s="293"/>
      <c r="W938" s="293"/>
      <c r="X938" s="293"/>
      <c r="Y938" s="293"/>
    </row>
    <row r="939" spans="1:25" ht="15.75" customHeight="1" x14ac:dyDescent="0.45">
      <c r="A939" s="293"/>
      <c r="B939" s="293"/>
      <c r="C939" s="293"/>
      <c r="D939" s="293"/>
      <c r="E939" s="293"/>
      <c r="F939" s="293"/>
      <c r="G939" s="293"/>
      <c r="H939" s="293"/>
      <c r="I939" s="293"/>
      <c r="J939" s="293"/>
      <c r="K939" s="293"/>
      <c r="L939" s="293"/>
      <c r="M939" s="293"/>
      <c r="N939" s="293"/>
      <c r="O939" s="293"/>
      <c r="P939" s="293"/>
      <c r="Q939" s="293"/>
      <c r="R939" s="293"/>
      <c r="S939" s="293"/>
      <c r="T939" s="293"/>
      <c r="U939" s="293"/>
      <c r="V939" s="293"/>
      <c r="W939" s="293"/>
      <c r="X939" s="293"/>
      <c r="Y939" s="293"/>
    </row>
    <row r="940" spans="1:25" ht="15.75" customHeight="1" x14ac:dyDescent="0.45">
      <c r="A940" s="293"/>
      <c r="B940" s="293"/>
      <c r="C940" s="293"/>
      <c r="D940" s="293"/>
      <c r="E940" s="293"/>
      <c r="F940" s="293"/>
      <c r="G940" s="293"/>
      <c r="H940" s="293"/>
      <c r="I940" s="293"/>
      <c r="J940" s="293"/>
      <c r="K940" s="293"/>
      <c r="L940" s="293"/>
      <c r="M940" s="293"/>
      <c r="N940" s="293"/>
      <c r="O940" s="293"/>
      <c r="P940" s="293"/>
      <c r="Q940" s="293"/>
      <c r="R940" s="293"/>
      <c r="S940" s="293"/>
      <c r="T940" s="293"/>
      <c r="U940" s="293"/>
      <c r="V940" s="293"/>
      <c r="W940" s="293"/>
      <c r="X940" s="293"/>
      <c r="Y940" s="293"/>
    </row>
    <row r="941" spans="1:25" ht="15.75" customHeight="1" x14ac:dyDescent="0.45">
      <c r="A941" s="293"/>
      <c r="B941" s="293"/>
      <c r="C941" s="293"/>
      <c r="D941" s="293"/>
      <c r="E941" s="293"/>
      <c r="F941" s="293"/>
      <c r="G941" s="293"/>
      <c r="H941" s="293"/>
      <c r="I941" s="293"/>
      <c r="J941" s="293"/>
      <c r="K941" s="293"/>
      <c r="L941" s="293"/>
      <c r="M941" s="293"/>
      <c r="N941" s="293"/>
      <c r="O941" s="293"/>
      <c r="P941" s="293"/>
      <c r="Q941" s="293"/>
      <c r="R941" s="293"/>
      <c r="S941" s="293"/>
      <c r="T941" s="293"/>
      <c r="U941" s="293"/>
      <c r="V941" s="293"/>
      <c r="W941" s="293"/>
      <c r="X941" s="293"/>
      <c r="Y941" s="293"/>
    </row>
    <row r="942" spans="1:25" ht="15.75" customHeight="1" x14ac:dyDescent="0.45">
      <c r="A942" s="293"/>
      <c r="B942" s="293"/>
      <c r="C942" s="293"/>
      <c r="D942" s="293"/>
      <c r="E942" s="293"/>
      <c r="F942" s="293"/>
      <c r="G942" s="293"/>
      <c r="H942" s="293"/>
      <c r="I942" s="293"/>
      <c r="J942" s="293"/>
      <c r="K942" s="293"/>
      <c r="L942" s="293"/>
      <c r="M942" s="293"/>
      <c r="N942" s="293"/>
      <c r="O942" s="293"/>
      <c r="P942" s="293"/>
      <c r="Q942" s="293"/>
      <c r="R942" s="293"/>
      <c r="S942" s="293"/>
      <c r="T942" s="293"/>
      <c r="U942" s="293"/>
      <c r="V942" s="293"/>
      <c r="W942" s="293"/>
      <c r="X942" s="293"/>
      <c r="Y942" s="293"/>
    </row>
    <row r="943" spans="1:25" ht="15.75" customHeight="1" x14ac:dyDescent="0.45">
      <c r="A943" s="293"/>
      <c r="B943" s="293"/>
      <c r="C943" s="293"/>
      <c r="D943" s="293"/>
      <c r="E943" s="293"/>
      <c r="F943" s="293"/>
      <c r="G943" s="293"/>
      <c r="H943" s="293"/>
      <c r="I943" s="293"/>
      <c r="J943" s="293"/>
      <c r="K943" s="293"/>
      <c r="L943" s="293"/>
      <c r="M943" s="293"/>
      <c r="N943" s="293"/>
      <c r="O943" s="293"/>
      <c r="P943" s="293"/>
      <c r="Q943" s="293"/>
      <c r="R943" s="293"/>
      <c r="S943" s="293"/>
      <c r="T943" s="293"/>
      <c r="U943" s="293"/>
      <c r="V943" s="293"/>
      <c r="W943" s="293"/>
      <c r="X943" s="293"/>
      <c r="Y943" s="293"/>
    </row>
    <row r="944" spans="1:25" ht="15.75" customHeight="1" x14ac:dyDescent="0.45">
      <c r="A944" s="293"/>
      <c r="B944" s="293"/>
      <c r="C944" s="293"/>
      <c r="D944" s="293"/>
      <c r="E944" s="293"/>
      <c r="F944" s="293"/>
      <c r="G944" s="293"/>
      <c r="H944" s="293"/>
      <c r="I944" s="293"/>
      <c r="J944" s="293"/>
      <c r="K944" s="293"/>
      <c r="L944" s="293"/>
      <c r="M944" s="293"/>
      <c r="N944" s="293"/>
      <c r="O944" s="293"/>
      <c r="P944" s="293"/>
      <c r="Q944" s="293"/>
      <c r="R944" s="293"/>
      <c r="S944" s="293"/>
      <c r="T944" s="293"/>
      <c r="U944" s="293"/>
      <c r="V944" s="293"/>
      <c r="W944" s="293"/>
      <c r="X944" s="293"/>
      <c r="Y944" s="293"/>
    </row>
    <row r="945" spans="1:25" ht="15.75" customHeight="1" x14ac:dyDescent="0.45">
      <c r="A945" s="293"/>
      <c r="B945" s="293"/>
      <c r="C945" s="293"/>
      <c r="D945" s="293"/>
      <c r="E945" s="293"/>
      <c r="F945" s="293"/>
      <c r="G945" s="293"/>
      <c r="H945" s="293"/>
      <c r="I945" s="293"/>
      <c r="J945" s="293"/>
      <c r="K945" s="293"/>
      <c r="L945" s="293"/>
      <c r="M945" s="293"/>
      <c r="N945" s="293"/>
      <c r="O945" s="293"/>
      <c r="P945" s="293"/>
      <c r="Q945" s="293"/>
      <c r="R945" s="293"/>
      <c r="S945" s="293"/>
      <c r="T945" s="293"/>
      <c r="U945" s="293"/>
      <c r="V945" s="293"/>
      <c r="W945" s="293"/>
      <c r="X945" s="293"/>
      <c r="Y945" s="293"/>
    </row>
    <row r="946" spans="1:25" ht="15.75" customHeight="1" x14ac:dyDescent="0.45">
      <c r="A946" s="293"/>
      <c r="B946" s="293"/>
      <c r="C946" s="293"/>
      <c r="D946" s="293"/>
      <c r="E946" s="293"/>
      <c r="F946" s="293"/>
      <c r="G946" s="293"/>
      <c r="H946" s="293"/>
      <c r="I946" s="293"/>
      <c r="J946" s="293"/>
      <c r="K946" s="293"/>
      <c r="L946" s="293"/>
      <c r="M946" s="293"/>
      <c r="N946" s="293"/>
      <c r="O946" s="293"/>
      <c r="P946" s="293"/>
      <c r="Q946" s="293"/>
      <c r="R946" s="293"/>
      <c r="S946" s="293"/>
      <c r="T946" s="293"/>
      <c r="U946" s="293"/>
      <c r="V946" s="293"/>
      <c r="W946" s="293"/>
      <c r="X946" s="293"/>
      <c r="Y946" s="293"/>
    </row>
    <row r="947" spans="1:25" ht="15.75" customHeight="1" x14ac:dyDescent="0.45">
      <c r="A947" s="293"/>
      <c r="B947" s="293"/>
      <c r="C947" s="293"/>
      <c r="D947" s="293"/>
      <c r="E947" s="293"/>
      <c r="F947" s="293"/>
      <c r="G947" s="293"/>
      <c r="H947" s="293"/>
      <c r="I947" s="293"/>
      <c r="J947" s="293"/>
      <c r="K947" s="293"/>
      <c r="L947" s="293"/>
      <c r="M947" s="293"/>
      <c r="N947" s="293"/>
      <c r="O947" s="293"/>
      <c r="P947" s="293"/>
      <c r="Q947" s="293"/>
      <c r="R947" s="293"/>
      <c r="S947" s="293"/>
      <c r="T947" s="293"/>
      <c r="U947" s="293"/>
      <c r="V947" s="293"/>
      <c r="W947" s="293"/>
      <c r="X947" s="293"/>
      <c r="Y947" s="293"/>
    </row>
    <row r="948" spans="1:25" ht="15.75" customHeight="1" x14ac:dyDescent="0.45">
      <c r="A948" s="293"/>
      <c r="B948" s="293"/>
      <c r="C948" s="293"/>
      <c r="D948" s="293"/>
      <c r="E948" s="293"/>
      <c r="F948" s="293"/>
      <c r="G948" s="293"/>
      <c r="H948" s="293"/>
      <c r="I948" s="293"/>
      <c r="J948" s="293"/>
      <c r="K948" s="293"/>
      <c r="L948" s="293"/>
      <c r="M948" s="293"/>
      <c r="N948" s="293"/>
      <c r="O948" s="293"/>
      <c r="P948" s="293"/>
      <c r="Q948" s="293"/>
      <c r="R948" s="293"/>
      <c r="S948" s="293"/>
      <c r="T948" s="293"/>
      <c r="U948" s="293"/>
      <c r="V948" s="293"/>
      <c r="W948" s="293"/>
      <c r="X948" s="293"/>
      <c r="Y948" s="293"/>
    </row>
    <row r="949" spans="1:25" ht="15.75" customHeight="1" x14ac:dyDescent="0.45">
      <c r="A949" s="293"/>
      <c r="B949" s="293"/>
      <c r="C949" s="293"/>
      <c r="D949" s="293"/>
      <c r="E949" s="293"/>
      <c r="F949" s="293"/>
      <c r="G949" s="293"/>
      <c r="H949" s="293"/>
      <c r="I949" s="293"/>
      <c r="J949" s="293"/>
      <c r="K949" s="293"/>
      <c r="L949" s="293"/>
      <c r="M949" s="293"/>
      <c r="N949" s="293"/>
      <c r="O949" s="293"/>
      <c r="P949" s="293"/>
      <c r="Q949" s="293"/>
      <c r="R949" s="293"/>
      <c r="S949" s="293"/>
      <c r="T949" s="293"/>
      <c r="U949" s="293"/>
      <c r="V949" s="293"/>
      <c r="W949" s="293"/>
      <c r="X949" s="293"/>
      <c r="Y949" s="293"/>
    </row>
    <row r="950" spans="1:25" ht="15.75" customHeight="1" x14ac:dyDescent="0.45">
      <c r="A950" s="293"/>
      <c r="B950" s="293"/>
      <c r="C950" s="293"/>
      <c r="D950" s="293"/>
      <c r="E950" s="293"/>
      <c r="F950" s="293"/>
      <c r="G950" s="293"/>
      <c r="H950" s="293"/>
      <c r="I950" s="293"/>
      <c r="J950" s="293"/>
      <c r="K950" s="293"/>
      <c r="L950" s="293"/>
      <c r="M950" s="293"/>
      <c r="N950" s="293"/>
      <c r="O950" s="293"/>
      <c r="P950" s="293"/>
      <c r="Q950" s="293"/>
      <c r="R950" s="293"/>
      <c r="S950" s="293"/>
      <c r="T950" s="293"/>
      <c r="U950" s="293"/>
      <c r="V950" s="293"/>
      <c r="W950" s="293"/>
      <c r="X950" s="293"/>
      <c r="Y950" s="293"/>
    </row>
    <row r="951" spans="1:25" ht="15.75" customHeight="1" x14ac:dyDescent="0.45">
      <c r="A951" s="293"/>
      <c r="B951" s="293"/>
      <c r="C951" s="293"/>
      <c r="D951" s="293"/>
      <c r="E951" s="293"/>
      <c r="F951" s="293"/>
      <c r="G951" s="293"/>
      <c r="H951" s="293"/>
      <c r="I951" s="293"/>
      <c r="J951" s="293"/>
      <c r="K951" s="293"/>
      <c r="L951" s="293"/>
      <c r="M951" s="293"/>
      <c r="N951" s="293"/>
      <c r="O951" s="293"/>
      <c r="P951" s="293"/>
      <c r="Q951" s="293"/>
      <c r="R951" s="293"/>
      <c r="S951" s="293"/>
      <c r="T951" s="293"/>
      <c r="U951" s="293"/>
      <c r="V951" s="293"/>
      <c r="W951" s="293"/>
      <c r="X951" s="293"/>
      <c r="Y951" s="293"/>
    </row>
    <row r="952" spans="1:25" ht="15.75" customHeight="1" x14ac:dyDescent="0.45">
      <c r="A952" s="293"/>
      <c r="B952" s="293"/>
      <c r="C952" s="293"/>
      <c r="D952" s="293"/>
      <c r="E952" s="293"/>
      <c r="F952" s="293"/>
      <c r="G952" s="293"/>
      <c r="H952" s="293"/>
      <c r="I952" s="293"/>
      <c r="J952" s="293"/>
      <c r="K952" s="293"/>
      <c r="L952" s="293"/>
      <c r="M952" s="293"/>
      <c r="N952" s="293"/>
      <c r="O952" s="293"/>
      <c r="P952" s="293"/>
      <c r="Q952" s="293"/>
      <c r="R952" s="293"/>
      <c r="S952" s="293"/>
      <c r="T952" s="293"/>
      <c r="U952" s="293"/>
      <c r="V952" s="293"/>
      <c r="W952" s="293"/>
      <c r="X952" s="293"/>
      <c r="Y952" s="293"/>
    </row>
    <row r="953" spans="1:25" ht="15.75" customHeight="1" x14ac:dyDescent="0.45">
      <c r="A953" s="293"/>
      <c r="B953" s="293"/>
      <c r="C953" s="293"/>
      <c r="D953" s="293"/>
      <c r="E953" s="293"/>
      <c r="F953" s="293"/>
      <c r="G953" s="293"/>
      <c r="H953" s="293"/>
      <c r="I953" s="293"/>
      <c r="J953" s="293"/>
      <c r="K953" s="293"/>
      <c r="L953" s="293"/>
      <c r="M953" s="293"/>
      <c r="N953" s="293"/>
      <c r="O953" s="293"/>
      <c r="P953" s="293"/>
      <c r="Q953" s="293"/>
      <c r="R953" s="293"/>
      <c r="S953" s="293"/>
      <c r="T953" s="293"/>
      <c r="U953" s="293"/>
      <c r="V953" s="293"/>
      <c r="W953" s="293"/>
      <c r="X953" s="293"/>
      <c r="Y953" s="293"/>
    </row>
    <row r="954" spans="1:25" ht="15.75" customHeight="1" x14ac:dyDescent="0.45">
      <c r="A954" s="293"/>
      <c r="B954" s="293"/>
      <c r="C954" s="293"/>
      <c r="D954" s="293"/>
      <c r="E954" s="293"/>
      <c r="F954" s="293"/>
      <c r="G954" s="293"/>
      <c r="H954" s="293"/>
      <c r="I954" s="293"/>
      <c r="J954" s="293"/>
      <c r="K954" s="293"/>
      <c r="L954" s="293"/>
      <c r="M954" s="293"/>
      <c r="N954" s="293"/>
      <c r="O954" s="293"/>
      <c r="P954" s="293"/>
      <c r="Q954" s="293"/>
      <c r="R954" s="293"/>
      <c r="S954" s="293"/>
      <c r="T954" s="293"/>
      <c r="U954" s="293"/>
      <c r="V954" s="293"/>
      <c r="W954" s="293"/>
      <c r="X954" s="293"/>
      <c r="Y954" s="293"/>
    </row>
    <row r="955" spans="1:25" ht="15.75" customHeight="1" x14ac:dyDescent="0.45">
      <c r="A955" s="293"/>
      <c r="B955" s="293"/>
      <c r="C955" s="293"/>
      <c r="D955" s="293"/>
      <c r="E955" s="293"/>
      <c r="F955" s="293"/>
      <c r="G955" s="293"/>
      <c r="H955" s="293"/>
      <c r="I955" s="293"/>
      <c r="J955" s="293"/>
      <c r="K955" s="293"/>
      <c r="L955" s="293"/>
      <c r="M955" s="293"/>
      <c r="N955" s="293"/>
      <c r="O955" s="293"/>
      <c r="P955" s="293"/>
      <c r="Q955" s="293"/>
      <c r="R955" s="293"/>
      <c r="S955" s="293"/>
      <c r="T955" s="293"/>
      <c r="U955" s="293"/>
      <c r="V955" s="293"/>
      <c r="W955" s="293"/>
      <c r="X955" s="293"/>
      <c r="Y955" s="293"/>
    </row>
    <row r="956" spans="1:25" ht="15.75" customHeight="1" x14ac:dyDescent="0.45">
      <c r="A956" s="293"/>
      <c r="B956" s="293"/>
      <c r="C956" s="293"/>
      <c r="D956" s="293"/>
      <c r="E956" s="293"/>
      <c r="F956" s="293"/>
      <c r="G956" s="293"/>
      <c r="H956" s="293"/>
      <c r="I956" s="293"/>
      <c r="J956" s="293"/>
      <c r="K956" s="293"/>
      <c r="L956" s="293"/>
      <c r="M956" s="293"/>
      <c r="N956" s="293"/>
      <c r="O956" s="293"/>
      <c r="P956" s="293"/>
      <c r="Q956" s="293"/>
      <c r="R956" s="293"/>
      <c r="S956" s="293"/>
      <c r="T956" s="293"/>
      <c r="U956" s="293"/>
      <c r="V956" s="293"/>
      <c r="W956" s="293"/>
      <c r="X956" s="293"/>
      <c r="Y956" s="293"/>
    </row>
    <row r="957" spans="1:25" ht="15.75" customHeight="1" x14ac:dyDescent="0.45">
      <c r="A957" s="293"/>
      <c r="B957" s="293"/>
      <c r="C957" s="293"/>
      <c r="D957" s="293"/>
      <c r="E957" s="293"/>
      <c r="F957" s="293"/>
      <c r="G957" s="293"/>
      <c r="H957" s="293"/>
      <c r="I957" s="293"/>
      <c r="J957" s="293"/>
      <c r="K957" s="293"/>
      <c r="L957" s="293"/>
      <c r="M957" s="293"/>
      <c r="N957" s="293"/>
      <c r="O957" s="293"/>
      <c r="P957" s="293"/>
      <c r="Q957" s="293"/>
      <c r="R957" s="293"/>
      <c r="S957" s="293"/>
      <c r="T957" s="293"/>
      <c r="U957" s="293"/>
      <c r="V957" s="293"/>
      <c r="W957" s="293"/>
      <c r="X957" s="293"/>
      <c r="Y957" s="293"/>
    </row>
    <row r="958" spans="1:25" ht="15.75" customHeight="1" x14ac:dyDescent="0.45">
      <c r="A958" s="293"/>
      <c r="B958" s="293"/>
      <c r="C958" s="293"/>
      <c r="D958" s="293"/>
      <c r="E958" s="293"/>
      <c r="F958" s="293"/>
      <c r="G958" s="293"/>
      <c r="H958" s="293"/>
      <c r="I958" s="293"/>
      <c r="J958" s="293"/>
      <c r="K958" s="293"/>
      <c r="L958" s="293"/>
      <c r="M958" s="293"/>
      <c r="N958" s="293"/>
      <c r="O958" s="293"/>
      <c r="P958" s="293"/>
      <c r="Q958" s="293"/>
      <c r="R958" s="293"/>
      <c r="S958" s="293"/>
      <c r="T958" s="293"/>
      <c r="U958" s="293"/>
      <c r="V958" s="293"/>
      <c r="W958" s="293"/>
      <c r="X958" s="293"/>
      <c r="Y958" s="293"/>
    </row>
    <row r="959" spans="1:25" ht="15.75" customHeight="1" x14ac:dyDescent="0.45">
      <c r="A959" s="293"/>
      <c r="B959" s="293"/>
      <c r="C959" s="293"/>
      <c r="D959" s="293"/>
      <c r="E959" s="293"/>
      <c r="F959" s="293"/>
      <c r="G959" s="293"/>
      <c r="H959" s="293"/>
      <c r="I959" s="293"/>
      <c r="J959" s="293"/>
      <c r="K959" s="293"/>
      <c r="L959" s="293"/>
      <c r="M959" s="293"/>
      <c r="N959" s="293"/>
      <c r="O959" s="293"/>
      <c r="P959" s="293"/>
      <c r="Q959" s="293"/>
      <c r="R959" s="293"/>
      <c r="S959" s="293"/>
      <c r="T959" s="293"/>
      <c r="U959" s="293"/>
      <c r="V959" s="293"/>
      <c r="W959" s="293"/>
      <c r="X959" s="293"/>
      <c r="Y959" s="293"/>
    </row>
    <row r="960" spans="1:25" ht="15.75" customHeight="1" x14ac:dyDescent="0.45">
      <c r="A960" s="293"/>
      <c r="B960" s="293"/>
      <c r="C960" s="293"/>
      <c r="D960" s="293"/>
      <c r="E960" s="293"/>
      <c r="F960" s="293"/>
      <c r="G960" s="293"/>
      <c r="H960" s="293"/>
      <c r="I960" s="293"/>
      <c r="J960" s="293"/>
      <c r="K960" s="293"/>
      <c r="L960" s="293"/>
      <c r="M960" s="293"/>
      <c r="N960" s="293"/>
      <c r="O960" s="293"/>
      <c r="P960" s="293"/>
      <c r="Q960" s="293"/>
      <c r="R960" s="293"/>
      <c r="S960" s="293"/>
      <c r="T960" s="293"/>
      <c r="U960" s="293"/>
      <c r="V960" s="293"/>
      <c r="W960" s="293"/>
      <c r="X960" s="293"/>
      <c r="Y960" s="293"/>
    </row>
    <row r="961" spans="1:25" ht="15.75" customHeight="1" x14ac:dyDescent="0.45">
      <c r="A961" s="293"/>
      <c r="B961" s="293"/>
      <c r="C961" s="293"/>
      <c r="D961" s="293"/>
      <c r="E961" s="293"/>
      <c r="F961" s="293"/>
      <c r="G961" s="293"/>
      <c r="H961" s="293"/>
      <c r="I961" s="293"/>
      <c r="J961" s="293"/>
      <c r="K961" s="293"/>
      <c r="L961" s="293"/>
      <c r="M961" s="293"/>
      <c r="N961" s="293"/>
      <c r="O961" s="293"/>
      <c r="P961" s="293"/>
      <c r="Q961" s="293"/>
      <c r="R961" s="293"/>
      <c r="S961" s="293"/>
      <c r="T961" s="293"/>
      <c r="U961" s="293"/>
      <c r="V961" s="293"/>
      <c r="W961" s="293"/>
      <c r="X961" s="293"/>
      <c r="Y961" s="293"/>
    </row>
    <row r="962" spans="1:25" ht="15.75" customHeight="1" x14ac:dyDescent="0.45">
      <c r="A962" s="293"/>
      <c r="B962" s="293"/>
      <c r="C962" s="293"/>
      <c r="D962" s="293"/>
      <c r="E962" s="293"/>
      <c r="F962" s="293"/>
      <c r="G962" s="293"/>
      <c r="H962" s="293"/>
      <c r="I962" s="293"/>
      <c r="J962" s="293"/>
      <c r="K962" s="293"/>
      <c r="L962" s="293"/>
      <c r="M962" s="293"/>
      <c r="N962" s="293"/>
      <c r="O962" s="293"/>
      <c r="P962" s="293"/>
      <c r="Q962" s="293"/>
      <c r="R962" s="293"/>
      <c r="S962" s="293"/>
      <c r="T962" s="293"/>
      <c r="U962" s="293"/>
      <c r="V962" s="293"/>
      <c r="W962" s="293"/>
      <c r="X962" s="293"/>
      <c r="Y962" s="293"/>
    </row>
    <row r="963" spans="1:25" ht="15.75" customHeight="1" x14ac:dyDescent="0.45">
      <c r="A963" s="293"/>
      <c r="B963" s="293"/>
      <c r="C963" s="293"/>
      <c r="D963" s="293"/>
      <c r="E963" s="293"/>
      <c r="F963" s="293"/>
      <c r="G963" s="293"/>
      <c r="H963" s="293"/>
      <c r="I963" s="293"/>
      <c r="J963" s="293"/>
      <c r="K963" s="293"/>
      <c r="L963" s="293"/>
      <c r="M963" s="293"/>
      <c r="N963" s="293"/>
      <c r="O963" s="293"/>
      <c r="P963" s="293"/>
      <c r="Q963" s="293"/>
      <c r="R963" s="293"/>
      <c r="S963" s="293"/>
      <c r="T963" s="293"/>
      <c r="U963" s="293"/>
      <c r="V963" s="293"/>
      <c r="W963" s="293"/>
      <c r="X963" s="293"/>
      <c r="Y963" s="293"/>
    </row>
    <row r="964" spans="1:25" ht="15.75" customHeight="1" x14ac:dyDescent="0.45">
      <c r="A964" s="293"/>
      <c r="B964" s="293"/>
      <c r="C964" s="293"/>
      <c r="D964" s="293"/>
      <c r="E964" s="293"/>
      <c r="F964" s="293"/>
      <c r="G964" s="293"/>
      <c r="H964" s="293"/>
      <c r="I964" s="293"/>
      <c r="J964" s="293"/>
      <c r="K964" s="293"/>
      <c r="L964" s="293"/>
      <c r="M964" s="293"/>
      <c r="N964" s="293"/>
      <c r="O964" s="293"/>
      <c r="P964" s="293"/>
      <c r="Q964" s="293"/>
      <c r="R964" s="293"/>
      <c r="S964" s="293"/>
      <c r="T964" s="293"/>
      <c r="U964" s="293"/>
      <c r="V964" s="293"/>
      <c r="W964" s="293"/>
      <c r="X964" s="293"/>
      <c r="Y964" s="293"/>
    </row>
    <row r="965" spans="1:25" ht="15.75" customHeight="1" x14ac:dyDescent="0.45">
      <c r="A965" s="293"/>
      <c r="B965" s="293"/>
      <c r="C965" s="293"/>
      <c r="D965" s="293"/>
      <c r="E965" s="293"/>
      <c r="F965" s="293"/>
      <c r="G965" s="293"/>
      <c r="H965" s="293"/>
      <c r="I965" s="293"/>
      <c r="J965" s="293"/>
      <c r="K965" s="293"/>
      <c r="L965" s="293"/>
      <c r="M965" s="293"/>
      <c r="N965" s="293"/>
      <c r="O965" s="293"/>
      <c r="P965" s="293"/>
      <c r="Q965" s="293"/>
      <c r="R965" s="293"/>
      <c r="S965" s="293"/>
      <c r="T965" s="293"/>
      <c r="U965" s="293"/>
      <c r="V965" s="293"/>
      <c r="W965" s="293"/>
      <c r="X965" s="293"/>
      <c r="Y965" s="293"/>
    </row>
    <row r="966" spans="1:25" ht="15.75" customHeight="1" x14ac:dyDescent="0.45">
      <c r="A966" s="293"/>
      <c r="B966" s="293"/>
      <c r="C966" s="293"/>
      <c r="D966" s="293"/>
      <c r="E966" s="293"/>
      <c r="F966" s="293"/>
      <c r="G966" s="293"/>
      <c r="H966" s="293"/>
      <c r="I966" s="293"/>
      <c r="J966" s="293"/>
      <c r="K966" s="293"/>
      <c r="L966" s="293"/>
      <c r="M966" s="293"/>
      <c r="N966" s="293"/>
      <c r="O966" s="293"/>
      <c r="P966" s="293"/>
      <c r="Q966" s="293"/>
      <c r="R966" s="293"/>
      <c r="S966" s="293"/>
      <c r="T966" s="293"/>
      <c r="U966" s="293"/>
      <c r="V966" s="293"/>
      <c r="W966" s="293"/>
      <c r="X966" s="293"/>
      <c r="Y966" s="293"/>
    </row>
    <row r="967" spans="1:25" ht="15.75" customHeight="1" x14ac:dyDescent="0.45">
      <c r="A967" s="293"/>
      <c r="B967" s="293"/>
      <c r="C967" s="293"/>
      <c r="D967" s="293"/>
      <c r="E967" s="293"/>
      <c r="F967" s="293"/>
      <c r="G967" s="293"/>
      <c r="H967" s="293"/>
      <c r="I967" s="293"/>
      <c r="J967" s="293"/>
      <c r="K967" s="293"/>
      <c r="L967" s="293"/>
      <c r="M967" s="293"/>
      <c r="N967" s="293"/>
      <c r="O967" s="293"/>
      <c r="P967" s="293"/>
      <c r="Q967" s="293"/>
      <c r="R967" s="293"/>
      <c r="S967" s="293"/>
      <c r="T967" s="293"/>
      <c r="U967" s="293"/>
      <c r="V967" s="293"/>
      <c r="W967" s="293"/>
      <c r="X967" s="293"/>
      <c r="Y967" s="293"/>
    </row>
    <row r="968" spans="1:25" ht="15.75" customHeight="1" x14ac:dyDescent="0.45">
      <c r="A968" s="293"/>
      <c r="B968" s="293"/>
      <c r="C968" s="293"/>
      <c r="D968" s="293"/>
      <c r="E968" s="293"/>
      <c r="F968" s="293"/>
      <c r="G968" s="293"/>
      <c r="H968" s="293"/>
      <c r="I968" s="293"/>
      <c r="J968" s="293"/>
      <c r="K968" s="293"/>
      <c r="L968" s="293"/>
      <c r="M968" s="293"/>
      <c r="N968" s="293"/>
      <c r="O968" s="293"/>
      <c r="P968" s="293"/>
      <c r="Q968" s="293"/>
      <c r="R968" s="293"/>
      <c r="S968" s="293"/>
      <c r="T968" s="293"/>
      <c r="U968" s="293"/>
      <c r="V968" s="293"/>
      <c r="W968" s="293"/>
      <c r="X968" s="293"/>
      <c r="Y968" s="293"/>
    </row>
    <row r="969" spans="1:25" ht="15.75" customHeight="1" x14ac:dyDescent="0.45">
      <c r="A969" s="293"/>
      <c r="B969" s="293"/>
      <c r="C969" s="293"/>
      <c r="D969" s="293"/>
      <c r="E969" s="293"/>
      <c r="F969" s="293"/>
      <c r="G969" s="293"/>
      <c r="H969" s="293"/>
      <c r="I969" s="293"/>
      <c r="J969" s="293"/>
      <c r="K969" s="293"/>
      <c r="L969" s="293"/>
      <c r="M969" s="293"/>
      <c r="N969" s="293"/>
      <c r="O969" s="293"/>
      <c r="P969" s="293"/>
      <c r="Q969" s="293"/>
      <c r="R969" s="293"/>
      <c r="S969" s="293"/>
      <c r="T969" s="293"/>
      <c r="U969" s="293"/>
      <c r="V969" s="293"/>
      <c r="W969" s="293"/>
      <c r="X969" s="293"/>
      <c r="Y969" s="293"/>
    </row>
    <row r="970" spans="1:25" ht="15.75" customHeight="1" x14ac:dyDescent="0.45">
      <c r="A970" s="293"/>
      <c r="B970" s="293"/>
      <c r="C970" s="293"/>
      <c r="D970" s="293"/>
      <c r="E970" s="293"/>
      <c r="F970" s="293"/>
      <c r="G970" s="293"/>
      <c r="H970" s="293"/>
      <c r="I970" s="293"/>
      <c r="J970" s="293"/>
      <c r="K970" s="293"/>
      <c r="L970" s="293"/>
      <c r="M970" s="293"/>
      <c r="N970" s="293"/>
      <c r="O970" s="293"/>
      <c r="P970" s="293"/>
      <c r="Q970" s="293"/>
      <c r="R970" s="293"/>
      <c r="S970" s="293"/>
      <c r="T970" s="293"/>
      <c r="U970" s="293"/>
      <c r="V970" s="293"/>
      <c r="W970" s="293"/>
      <c r="X970" s="293"/>
      <c r="Y970" s="293"/>
    </row>
    <row r="971" spans="1:25" ht="15.75" customHeight="1" x14ac:dyDescent="0.45">
      <c r="A971" s="293"/>
      <c r="B971" s="293"/>
      <c r="C971" s="293"/>
      <c r="D971" s="293"/>
      <c r="E971" s="293"/>
      <c r="F971" s="293"/>
      <c r="G971" s="293"/>
      <c r="H971" s="293"/>
      <c r="I971" s="293"/>
      <c r="J971" s="293"/>
      <c r="K971" s="293"/>
      <c r="L971" s="293"/>
      <c r="M971" s="293"/>
      <c r="N971" s="293"/>
      <c r="O971" s="293"/>
      <c r="P971" s="293"/>
      <c r="Q971" s="293"/>
      <c r="R971" s="293"/>
      <c r="S971" s="293"/>
      <c r="T971" s="293"/>
      <c r="U971" s="293"/>
      <c r="V971" s="293"/>
      <c r="W971" s="293"/>
      <c r="X971" s="293"/>
      <c r="Y971" s="293"/>
    </row>
    <row r="972" spans="1:25" ht="15.75" customHeight="1" x14ac:dyDescent="0.45">
      <c r="A972" s="293"/>
      <c r="B972" s="293"/>
      <c r="C972" s="293"/>
      <c r="D972" s="293"/>
      <c r="E972" s="293"/>
      <c r="F972" s="293"/>
      <c r="G972" s="293"/>
      <c r="H972" s="293"/>
      <c r="I972" s="293"/>
      <c r="J972" s="293"/>
      <c r="K972" s="293"/>
      <c r="L972" s="293"/>
      <c r="M972" s="293"/>
      <c r="N972" s="293"/>
      <c r="O972" s="293"/>
      <c r="P972" s="293"/>
      <c r="Q972" s="293"/>
      <c r="R972" s="293"/>
      <c r="S972" s="293"/>
      <c r="T972" s="293"/>
      <c r="U972" s="293"/>
      <c r="V972" s="293"/>
      <c r="W972" s="293"/>
      <c r="X972" s="293"/>
      <c r="Y972" s="293"/>
    </row>
    <row r="973" spans="1:25" ht="15.75" customHeight="1" x14ac:dyDescent="0.45">
      <c r="A973" s="293"/>
      <c r="B973" s="293"/>
      <c r="C973" s="293"/>
      <c r="D973" s="293"/>
      <c r="E973" s="293"/>
      <c r="F973" s="293"/>
      <c r="G973" s="293"/>
      <c r="H973" s="293"/>
      <c r="I973" s="293"/>
      <c r="J973" s="293"/>
      <c r="K973" s="293"/>
      <c r="L973" s="293"/>
      <c r="M973" s="293"/>
      <c r="N973" s="293"/>
      <c r="O973" s="293"/>
      <c r="P973" s="293"/>
      <c r="Q973" s="293"/>
      <c r="R973" s="293"/>
      <c r="S973" s="293"/>
      <c r="T973" s="293"/>
      <c r="U973" s="293"/>
      <c r="V973" s="293"/>
      <c r="W973" s="293"/>
      <c r="X973" s="293"/>
      <c r="Y973" s="293"/>
    </row>
    <row r="974" spans="1:25" ht="15.75" customHeight="1" x14ac:dyDescent="0.45">
      <c r="A974" s="293"/>
      <c r="B974" s="293"/>
      <c r="C974" s="293"/>
      <c r="D974" s="293"/>
      <c r="E974" s="293"/>
      <c r="F974" s="293"/>
      <c r="G974" s="293"/>
      <c r="H974" s="293"/>
      <c r="I974" s="293"/>
      <c r="J974" s="293"/>
      <c r="K974" s="293"/>
      <c r="L974" s="293"/>
      <c r="M974" s="293"/>
      <c r="N974" s="293"/>
      <c r="O974" s="293"/>
      <c r="P974" s="293"/>
      <c r="Q974" s="293"/>
      <c r="R974" s="293"/>
      <c r="S974" s="293"/>
      <c r="T974" s="293"/>
      <c r="U974" s="293"/>
      <c r="V974" s="293"/>
      <c r="W974" s="293"/>
      <c r="X974" s="293"/>
      <c r="Y974" s="293"/>
    </row>
    <row r="975" spans="1:25" ht="15.75" customHeight="1" x14ac:dyDescent="0.45">
      <c r="A975" s="293"/>
      <c r="B975" s="293"/>
      <c r="C975" s="293"/>
      <c r="D975" s="293"/>
      <c r="E975" s="293"/>
      <c r="F975" s="293"/>
      <c r="G975" s="293"/>
      <c r="H975" s="293"/>
      <c r="I975" s="293"/>
      <c r="J975" s="293"/>
      <c r="K975" s="293"/>
      <c r="L975" s="293"/>
      <c r="M975" s="293"/>
      <c r="N975" s="293"/>
      <c r="O975" s="293"/>
      <c r="P975" s="293"/>
      <c r="Q975" s="293"/>
      <c r="R975" s="293"/>
      <c r="S975" s="293"/>
      <c r="T975" s="293"/>
      <c r="U975" s="293"/>
      <c r="V975" s="293"/>
      <c r="W975" s="293"/>
      <c r="X975" s="293"/>
      <c r="Y975" s="293"/>
    </row>
    <row r="976" spans="1:25" ht="15.75" customHeight="1" x14ac:dyDescent="0.45">
      <c r="A976" s="293"/>
      <c r="B976" s="293"/>
      <c r="C976" s="293"/>
      <c r="D976" s="293"/>
      <c r="E976" s="293"/>
      <c r="F976" s="293"/>
      <c r="G976" s="293"/>
      <c r="H976" s="293"/>
      <c r="I976" s="293"/>
      <c r="J976" s="293"/>
      <c r="K976" s="293"/>
      <c r="L976" s="293"/>
      <c r="M976" s="293"/>
      <c r="N976" s="293"/>
      <c r="O976" s="293"/>
      <c r="P976" s="293"/>
      <c r="Q976" s="293"/>
      <c r="R976" s="293"/>
      <c r="S976" s="293"/>
      <c r="T976" s="293"/>
      <c r="U976" s="293"/>
      <c r="V976" s="293"/>
      <c r="W976" s="293"/>
      <c r="X976" s="293"/>
      <c r="Y976" s="293"/>
    </row>
    <row r="977" spans="1:25" ht="15.75" customHeight="1" x14ac:dyDescent="0.45">
      <c r="A977" s="293"/>
      <c r="B977" s="293"/>
      <c r="C977" s="293"/>
      <c r="D977" s="293"/>
      <c r="E977" s="293"/>
      <c r="F977" s="293"/>
      <c r="G977" s="293"/>
      <c r="H977" s="293"/>
      <c r="I977" s="293"/>
      <c r="J977" s="293"/>
      <c r="K977" s="293"/>
      <c r="L977" s="293"/>
      <c r="M977" s="293"/>
      <c r="N977" s="293"/>
      <c r="O977" s="293"/>
      <c r="P977" s="293"/>
      <c r="Q977" s="293"/>
      <c r="R977" s="293"/>
      <c r="S977" s="293"/>
      <c r="T977" s="293"/>
      <c r="U977" s="293"/>
      <c r="V977" s="293"/>
      <c r="W977" s="293"/>
      <c r="X977" s="293"/>
      <c r="Y977" s="293"/>
    </row>
    <row r="978" spans="1:25" ht="15.75" customHeight="1" x14ac:dyDescent="0.45">
      <c r="A978" s="293"/>
      <c r="B978" s="293"/>
      <c r="C978" s="293"/>
      <c r="D978" s="293"/>
      <c r="E978" s="293"/>
      <c r="F978" s="293"/>
      <c r="G978" s="293"/>
      <c r="H978" s="293"/>
      <c r="I978" s="293"/>
      <c r="J978" s="293"/>
      <c r="K978" s="293"/>
      <c r="L978" s="293"/>
      <c r="M978" s="293"/>
      <c r="N978" s="293"/>
      <c r="O978" s="293"/>
      <c r="P978" s="293"/>
      <c r="Q978" s="293"/>
      <c r="R978" s="293"/>
      <c r="S978" s="293"/>
      <c r="T978" s="293"/>
      <c r="U978" s="293"/>
      <c r="V978" s="293"/>
      <c r="W978" s="293"/>
      <c r="X978" s="293"/>
      <c r="Y978" s="293"/>
    </row>
    <row r="979" spans="1:25" ht="15.75" customHeight="1" x14ac:dyDescent="0.45">
      <c r="A979" s="293"/>
      <c r="B979" s="293"/>
      <c r="C979" s="293"/>
      <c r="D979" s="293"/>
      <c r="E979" s="293"/>
      <c r="F979" s="293"/>
      <c r="G979" s="293"/>
      <c r="H979" s="293"/>
      <c r="I979" s="293"/>
      <c r="J979" s="293"/>
      <c r="K979" s="293"/>
      <c r="L979" s="293"/>
      <c r="M979" s="293"/>
      <c r="N979" s="293"/>
      <c r="O979" s="293"/>
      <c r="P979" s="293"/>
      <c r="Q979" s="293"/>
      <c r="R979" s="293"/>
      <c r="S979" s="293"/>
      <c r="T979" s="293"/>
      <c r="U979" s="293"/>
      <c r="V979" s="293"/>
      <c r="W979" s="293"/>
      <c r="X979" s="293"/>
      <c r="Y979" s="293"/>
    </row>
    <row r="980" spans="1:25" ht="15.75" customHeight="1" x14ac:dyDescent="0.45">
      <c r="A980" s="293"/>
      <c r="B980" s="293"/>
      <c r="C980" s="293"/>
      <c r="D980" s="293"/>
      <c r="E980" s="293"/>
      <c r="F980" s="293"/>
      <c r="G980" s="293"/>
      <c r="H980" s="293"/>
      <c r="I980" s="293"/>
      <c r="J980" s="293"/>
      <c r="K980" s="293"/>
      <c r="L980" s="293"/>
      <c r="M980" s="293"/>
      <c r="N980" s="293"/>
      <c r="O980" s="293"/>
      <c r="P980" s="293"/>
      <c r="Q980" s="293"/>
      <c r="R980" s="293"/>
      <c r="S980" s="293"/>
      <c r="T980" s="293"/>
      <c r="U980" s="293"/>
      <c r="V980" s="293"/>
      <c r="W980" s="293"/>
      <c r="X980" s="293"/>
      <c r="Y980" s="293"/>
    </row>
    <row r="981" spans="1:25" ht="15.75" customHeight="1" x14ac:dyDescent="0.45">
      <c r="A981" s="293"/>
      <c r="B981" s="293"/>
      <c r="C981" s="293"/>
      <c r="D981" s="293"/>
      <c r="E981" s="293"/>
      <c r="F981" s="293"/>
      <c r="G981" s="293"/>
      <c r="H981" s="293"/>
      <c r="I981" s="293"/>
      <c r="J981" s="293"/>
      <c r="K981" s="293"/>
      <c r="L981" s="293"/>
      <c r="M981" s="293"/>
      <c r="N981" s="293"/>
      <c r="O981" s="293"/>
      <c r="P981" s="293"/>
      <c r="Q981" s="293"/>
      <c r="R981" s="293"/>
      <c r="S981" s="293"/>
      <c r="T981" s="293"/>
      <c r="U981" s="293"/>
      <c r="V981" s="293"/>
      <c r="W981" s="293"/>
      <c r="X981" s="293"/>
      <c r="Y981" s="293"/>
    </row>
    <row r="982" spans="1:25" ht="15.75" customHeight="1" x14ac:dyDescent="0.45">
      <c r="A982" s="293"/>
      <c r="B982" s="293"/>
      <c r="C982" s="293"/>
      <c r="D982" s="293"/>
      <c r="E982" s="293"/>
      <c r="F982" s="293"/>
      <c r="G982" s="293"/>
      <c r="H982" s="293"/>
      <c r="I982" s="293"/>
      <c r="J982" s="293"/>
      <c r="K982" s="293"/>
      <c r="L982" s="293"/>
      <c r="M982" s="293"/>
      <c r="N982" s="293"/>
      <c r="O982" s="293"/>
      <c r="P982" s="293"/>
      <c r="Q982" s="293"/>
      <c r="R982" s="293"/>
      <c r="S982" s="293"/>
      <c r="T982" s="293"/>
      <c r="U982" s="293"/>
      <c r="V982" s="293"/>
      <c r="W982" s="293"/>
      <c r="X982" s="293"/>
      <c r="Y982" s="293"/>
    </row>
    <row r="983" spans="1:25" ht="15.75" customHeight="1" x14ac:dyDescent="0.45">
      <c r="A983" s="293"/>
      <c r="B983" s="293"/>
      <c r="C983" s="293"/>
      <c r="D983" s="293"/>
      <c r="E983" s="293"/>
      <c r="F983" s="293"/>
      <c r="G983" s="293"/>
      <c r="H983" s="293"/>
      <c r="I983" s="293"/>
      <c r="J983" s="293"/>
      <c r="K983" s="293"/>
      <c r="L983" s="293"/>
      <c r="M983" s="293"/>
      <c r="N983" s="293"/>
      <c r="O983" s="293"/>
      <c r="P983" s="293"/>
      <c r="Q983" s="293"/>
      <c r="R983" s="293"/>
      <c r="S983" s="293"/>
      <c r="T983" s="293"/>
      <c r="U983" s="293"/>
      <c r="V983" s="293"/>
      <c r="W983" s="293"/>
      <c r="X983" s="293"/>
      <c r="Y983" s="293"/>
    </row>
    <row r="984" spans="1:25" ht="15.75" customHeight="1" x14ac:dyDescent="0.45">
      <c r="A984" s="293"/>
      <c r="B984" s="293"/>
      <c r="C984" s="293"/>
      <c r="D984" s="293"/>
      <c r="E984" s="293"/>
      <c r="F984" s="293"/>
      <c r="G984" s="293"/>
      <c r="H984" s="293"/>
      <c r="I984" s="293"/>
      <c r="J984" s="293"/>
      <c r="K984" s="293"/>
      <c r="L984" s="293"/>
      <c r="M984" s="293"/>
      <c r="N984" s="293"/>
      <c r="O984" s="293"/>
      <c r="P984" s="293"/>
      <c r="Q984" s="293"/>
      <c r="R984" s="293"/>
      <c r="S984" s="293"/>
      <c r="T984" s="293"/>
      <c r="U984" s="293"/>
      <c r="V984" s="293"/>
      <c r="W984" s="293"/>
      <c r="X984" s="293"/>
      <c r="Y984" s="293"/>
    </row>
    <row r="985" spans="1:25" ht="15.75" customHeight="1" x14ac:dyDescent="0.45">
      <c r="A985" s="293"/>
      <c r="B985" s="293"/>
      <c r="C985" s="293"/>
      <c r="D985" s="293"/>
      <c r="E985" s="293"/>
      <c r="F985" s="293"/>
      <c r="G985" s="293"/>
      <c r="H985" s="293"/>
      <c r="I985" s="293"/>
      <c r="J985" s="293"/>
      <c r="K985" s="293"/>
      <c r="L985" s="293"/>
      <c r="M985" s="293"/>
      <c r="N985" s="293"/>
      <c r="O985" s="293"/>
      <c r="P985" s="293"/>
      <c r="Q985" s="293"/>
      <c r="R985" s="293"/>
      <c r="S985" s="293"/>
      <c r="T985" s="293"/>
      <c r="U985" s="293"/>
      <c r="V985" s="293"/>
      <c r="W985" s="293"/>
      <c r="X985" s="293"/>
      <c r="Y985" s="293"/>
    </row>
    <row r="986" spans="1:25" ht="15.75" customHeight="1" x14ac:dyDescent="0.45">
      <c r="A986" s="293"/>
      <c r="B986" s="293"/>
      <c r="C986" s="293"/>
      <c r="D986" s="293"/>
      <c r="E986" s="293"/>
      <c r="F986" s="293"/>
      <c r="G986" s="293"/>
      <c r="H986" s="293"/>
      <c r="I986" s="293"/>
      <c r="J986" s="293"/>
      <c r="K986" s="293"/>
      <c r="L986" s="293"/>
      <c r="M986" s="293"/>
      <c r="N986" s="293"/>
      <c r="O986" s="293"/>
      <c r="P986" s="293"/>
      <c r="Q986" s="293"/>
      <c r="R986" s="293"/>
      <c r="S986" s="293"/>
      <c r="T986" s="293"/>
      <c r="U986" s="293"/>
      <c r="V986" s="293"/>
      <c r="W986" s="293"/>
      <c r="X986" s="293"/>
      <c r="Y986" s="293"/>
    </row>
    <row r="987" spans="1:25" ht="15.75" customHeight="1" x14ac:dyDescent="0.45">
      <c r="A987" s="293"/>
      <c r="B987" s="293"/>
      <c r="C987" s="293"/>
      <c r="D987" s="293"/>
      <c r="E987" s="293"/>
      <c r="F987" s="293"/>
      <c r="G987" s="293"/>
      <c r="H987" s="293"/>
      <c r="I987" s="293"/>
      <c r="J987" s="293"/>
      <c r="K987" s="293"/>
      <c r="L987" s="293"/>
      <c r="M987" s="293"/>
      <c r="N987" s="293"/>
      <c r="O987" s="293"/>
      <c r="P987" s="293"/>
      <c r="Q987" s="293"/>
      <c r="R987" s="293"/>
      <c r="S987" s="293"/>
      <c r="T987" s="293"/>
      <c r="U987" s="293"/>
      <c r="V987" s="293"/>
      <c r="W987" s="293"/>
      <c r="X987" s="293"/>
      <c r="Y987" s="293"/>
    </row>
    <row r="988" spans="1:25" ht="15.75" customHeight="1" x14ac:dyDescent="0.45">
      <c r="A988" s="293"/>
      <c r="B988" s="293"/>
      <c r="C988" s="293"/>
      <c r="D988" s="293"/>
      <c r="E988" s="293"/>
      <c r="F988" s="293"/>
      <c r="G988" s="293"/>
      <c r="H988" s="293"/>
      <c r="I988" s="293"/>
      <c r="J988" s="293"/>
      <c r="K988" s="293"/>
      <c r="L988" s="293"/>
      <c r="M988" s="293"/>
      <c r="N988" s="293"/>
      <c r="O988" s="293"/>
      <c r="P988" s="293"/>
      <c r="Q988" s="293"/>
      <c r="R988" s="293"/>
      <c r="S988" s="293"/>
      <c r="T988" s="293"/>
      <c r="U988" s="293"/>
      <c r="V988" s="293"/>
      <c r="W988" s="293"/>
      <c r="X988" s="293"/>
      <c r="Y988" s="293"/>
    </row>
    <row r="989" spans="1:25" ht="15.75" customHeight="1" x14ac:dyDescent="0.45">
      <c r="A989" s="293"/>
      <c r="B989" s="293"/>
      <c r="C989" s="293"/>
      <c r="D989" s="293"/>
      <c r="E989" s="293"/>
      <c r="F989" s="293"/>
      <c r="G989" s="293"/>
      <c r="H989" s="293"/>
      <c r="I989" s="293"/>
      <c r="J989" s="293"/>
      <c r="K989" s="293"/>
      <c r="L989" s="293"/>
      <c r="M989" s="293"/>
      <c r="N989" s="293"/>
      <c r="O989" s="293"/>
      <c r="P989" s="293"/>
      <c r="Q989" s="293"/>
      <c r="R989" s="293"/>
      <c r="S989" s="293"/>
      <c r="T989" s="293"/>
      <c r="U989" s="293"/>
      <c r="V989" s="293"/>
      <c r="W989" s="293"/>
      <c r="X989" s="293"/>
      <c r="Y989" s="293"/>
    </row>
    <row r="990" spans="1:25" ht="15.75" customHeight="1" x14ac:dyDescent="0.45">
      <c r="A990" s="293"/>
      <c r="B990" s="293"/>
      <c r="C990" s="293"/>
      <c r="D990" s="293"/>
      <c r="E990" s="293"/>
      <c r="F990" s="293"/>
      <c r="G990" s="293"/>
      <c r="H990" s="293"/>
      <c r="I990" s="293"/>
      <c r="J990" s="293"/>
      <c r="K990" s="293"/>
      <c r="L990" s="293"/>
      <c r="M990" s="293"/>
      <c r="N990" s="293"/>
      <c r="O990" s="293"/>
      <c r="P990" s="293"/>
      <c r="Q990" s="293"/>
      <c r="R990" s="293"/>
      <c r="S990" s="293"/>
      <c r="T990" s="293"/>
      <c r="U990" s="293"/>
      <c r="V990" s="293"/>
      <c r="W990" s="293"/>
      <c r="X990" s="293"/>
      <c r="Y990" s="293"/>
    </row>
    <row r="991" spans="1:25" ht="15.75" customHeight="1" x14ac:dyDescent="0.45">
      <c r="A991" s="293"/>
      <c r="B991" s="293"/>
      <c r="C991" s="293"/>
      <c r="D991" s="293"/>
      <c r="E991" s="293"/>
      <c r="F991" s="293"/>
      <c r="G991" s="293"/>
      <c r="H991" s="293"/>
      <c r="I991" s="293"/>
      <c r="J991" s="293"/>
      <c r="K991" s="293"/>
      <c r="L991" s="293"/>
      <c r="M991" s="293"/>
      <c r="N991" s="293"/>
      <c r="O991" s="293"/>
      <c r="P991" s="293"/>
      <c r="Q991" s="293"/>
      <c r="R991" s="293"/>
      <c r="S991" s="293"/>
      <c r="T991" s="293"/>
      <c r="U991" s="293"/>
      <c r="V991" s="293"/>
      <c r="W991" s="293"/>
      <c r="X991" s="293"/>
      <c r="Y991" s="293"/>
    </row>
    <row r="992" spans="1:25" ht="15.75" customHeight="1" x14ac:dyDescent="0.45">
      <c r="A992" s="293"/>
      <c r="B992" s="293"/>
      <c r="C992" s="293"/>
      <c r="D992" s="293"/>
      <c r="E992" s="293"/>
      <c r="F992" s="293"/>
      <c r="G992" s="293"/>
      <c r="H992" s="293"/>
      <c r="I992" s="293"/>
      <c r="J992" s="293"/>
      <c r="K992" s="293"/>
      <c r="L992" s="293"/>
      <c r="M992" s="293"/>
      <c r="N992" s="293"/>
      <c r="O992" s="293"/>
      <c r="P992" s="293"/>
      <c r="Q992" s="293"/>
      <c r="R992" s="293"/>
      <c r="S992" s="293"/>
      <c r="T992" s="293"/>
      <c r="U992" s="293"/>
      <c r="V992" s="293"/>
      <c r="W992" s="293"/>
      <c r="X992" s="293"/>
      <c r="Y992" s="293"/>
    </row>
    <row r="993" spans="1:25" ht="15.75" customHeight="1" x14ac:dyDescent="0.45">
      <c r="A993" s="293"/>
      <c r="B993" s="293"/>
      <c r="C993" s="293"/>
      <c r="D993" s="293"/>
      <c r="E993" s="293"/>
      <c r="F993" s="293"/>
      <c r="G993" s="293"/>
      <c r="H993" s="293"/>
      <c r="I993" s="293"/>
      <c r="J993" s="293"/>
      <c r="K993" s="293"/>
      <c r="L993" s="293"/>
      <c r="M993" s="293"/>
      <c r="N993" s="293"/>
      <c r="O993" s="293"/>
      <c r="P993" s="293"/>
      <c r="Q993" s="293"/>
      <c r="R993" s="293"/>
      <c r="S993" s="293"/>
      <c r="T993" s="293"/>
      <c r="U993" s="293"/>
      <c r="V993" s="293"/>
      <c r="W993" s="293"/>
      <c r="X993" s="293"/>
      <c r="Y993" s="293"/>
    </row>
    <row r="994" spans="1:25" ht="15.75" customHeight="1" x14ac:dyDescent="0.45">
      <c r="A994" s="293"/>
      <c r="B994" s="293"/>
      <c r="C994" s="293"/>
      <c r="D994" s="293"/>
      <c r="E994" s="293"/>
      <c r="F994" s="293"/>
      <c r="G994" s="293"/>
      <c r="H994" s="293"/>
      <c r="I994" s="293"/>
      <c r="J994" s="293"/>
      <c r="K994" s="293"/>
      <c r="L994" s="293"/>
      <c r="M994" s="293"/>
      <c r="N994" s="293"/>
      <c r="O994" s="293"/>
      <c r="P994" s="293"/>
      <c r="Q994" s="293"/>
      <c r="R994" s="293"/>
      <c r="S994" s="293"/>
      <c r="T994" s="293"/>
      <c r="U994" s="293"/>
      <c r="V994" s="293"/>
      <c r="W994" s="293"/>
      <c r="X994" s="293"/>
      <c r="Y994" s="293"/>
    </row>
    <row r="995" spans="1:25" ht="15.75" customHeight="1" x14ac:dyDescent="0.45">
      <c r="A995" s="293"/>
      <c r="B995" s="293"/>
      <c r="C995" s="293"/>
      <c r="D995" s="293"/>
      <c r="E995" s="293"/>
      <c r="F995" s="293"/>
      <c r="G995" s="293"/>
      <c r="H995" s="293"/>
      <c r="I995" s="293"/>
      <c r="J995" s="293"/>
      <c r="K995" s="293"/>
      <c r="L995" s="293"/>
      <c r="M995" s="293"/>
      <c r="N995" s="293"/>
      <c r="O995" s="293"/>
      <c r="P995" s="293"/>
      <c r="Q995" s="293"/>
      <c r="R995" s="293"/>
      <c r="S995" s="293"/>
      <c r="T995" s="293"/>
      <c r="U995" s="293"/>
      <c r="V995" s="293"/>
      <c r="W995" s="293"/>
      <c r="X995" s="293"/>
      <c r="Y995" s="293"/>
    </row>
    <row r="996" spans="1:25" ht="15.75" customHeight="1" x14ac:dyDescent="0.45">
      <c r="A996" s="293"/>
      <c r="B996" s="293"/>
      <c r="C996" s="293"/>
      <c r="D996" s="293"/>
      <c r="E996" s="293"/>
      <c r="F996" s="293"/>
      <c r="G996" s="293"/>
      <c r="H996" s="293"/>
      <c r="I996" s="293"/>
      <c r="J996" s="293"/>
      <c r="K996" s="293"/>
      <c r="L996" s="293"/>
      <c r="M996" s="293"/>
      <c r="N996" s="293"/>
      <c r="O996" s="293"/>
      <c r="P996" s="293"/>
      <c r="Q996" s="293"/>
      <c r="R996" s="293"/>
      <c r="S996" s="293"/>
      <c r="T996" s="293"/>
      <c r="U996" s="293"/>
      <c r="V996" s="293"/>
      <c r="W996" s="293"/>
      <c r="X996" s="293"/>
      <c r="Y996" s="293"/>
    </row>
    <row r="997" spans="1:25" ht="15.75" customHeight="1" x14ac:dyDescent="0.45">
      <c r="A997" s="293"/>
      <c r="B997" s="293"/>
      <c r="C997" s="293"/>
      <c r="D997" s="293"/>
      <c r="E997" s="293"/>
      <c r="F997" s="293"/>
      <c r="G997" s="293"/>
      <c r="H997" s="293"/>
      <c r="I997" s="293"/>
      <c r="J997" s="293"/>
      <c r="K997" s="293"/>
      <c r="L997" s="293"/>
      <c r="M997" s="293"/>
      <c r="N997" s="293"/>
      <c r="O997" s="293"/>
      <c r="P997" s="293"/>
      <c r="Q997" s="293"/>
      <c r="R997" s="293"/>
      <c r="S997" s="293"/>
      <c r="T997" s="293"/>
      <c r="U997" s="293"/>
      <c r="V997" s="293"/>
      <c r="W997" s="293"/>
      <c r="X997" s="293"/>
      <c r="Y997" s="293"/>
    </row>
    <row r="998" spans="1:25" ht="15.75" customHeight="1" x14ac:dyDescent="0.45">
      <c r="A998" s="293"/>
      <c r="B998" s="293"/>
      <c r="C998" s="293"/>
      <c r="D998" s="293"/>
      <c r="E998" s="293"/>
      <c r="F998" s="293"/>
      <c r="G998" s="293"/>
      <c r="H998" s="293"/>
      <c r="I998" s="293"/>
      <c r="J998" s="293"/>
      <c r="K998" s="293"/>
      <c r="L998" s="293"/>
      <c r="M998" s="293"/>
      <c r="N998" s="293"/>
      <c r="O998" s="293"/>
      <c r="P998" s="293"/>
      <c r="Q998" s="293"/>
      <c r="R998" s="293"/>
      <c r="S998" s="293"/>
      <c r="T998" s="293"/>
      <c r="U998" s="293"/>
      <c r="V998" s="293"/>
      <c r="W998" s="293"/>
      <c r="X998" s="293"/>
      <c r="Y998" s="293"/>
    </row>
    <row r="999" spans="1:25" ht="15.75" customHeight="1" x14ac:dyDescent="0.45">
      <c r="A999" s="293"/>
      <c r="B999" s="293"/>
      <c r="C999" s="293"/>
      <c r="D999" s="293"/>
      <c r="E999" s="293"/>
      <c r="F999" s="293"/>
      <c r="G999" s="293"/>
      <c r="H999" s="293"/>
      <c r="I999" s="293"/>
      <c r="J999" s="293"/>
      <c r="K999" s="293"/>
      <c r="L999" s="293"/>
      <c r="M999" s="293"/>
      <c r="N999" s="293"/>
      <c r="O999" s="293"/>
      <c r="P999" s="293"/>
      <c r="Q999" s="293"/>
      <c r="R999" s="293"/>
      <c r="S999" s="293"/>
      <c r="T999" s="293"/>
      <c r="U999" s="293"/>
      <c r="V999" s="293"/>
      <c r="W999" s="293"/>
      <c r="X999" s="293"/>
      <c r="Y999" s="293"/>
    </row>
  </sheetData>
  <mergeCells count="1">
    <mergeCell ref="A1:K5"/>
  </mergeCells>
  <pageMargins left="0.7" right="0.7" top="0.75" bottom="0.75" header="0.511811023622047" footer="0.511811023622047"/>
  <pageSetup paperSize="9" scale="4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1E2F1-61CE-401D-AE3F-CC4B85E49A82}">
  <sheetPr codeName="Feuil4">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BYM!J11</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"&amp;SYNTH!B21&amp;" - "&amp;SYNTH!C21</f>
        <v>Lot 2 -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202610D_02_V3</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5355.34786512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2.1</v>
      </c>
      <c r="B12" s="226" t="inlineStr">
        <is>
          <t xml:space="preserve">Électricité</t>
        </is>
      </c>
      <c r="C12" s="196"/>
      <c r="D12" s="196"/>
      <c r="E12" s="196"/>
      <c r="F12" s="196"/>
      <c r="G12" s="196"/>
      <c r="H12" s="227" t="str">
        <f>A12&amp;" - "&amp;B12</f>
        <v>2.1 - Électricité</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86" customHeight="1" x14ac:dyDescent="0.25">
      <c r="A13" s="196"/>
      <c r="B13" s="229">
        <v>1</v>
      </c>
      <c r="C13" s="230">
        <v>1</v>
      </c>
      <c r="D13" s="231">
        <v>0.1</v>
      </c>
      <c r="E13" s="196"/>
      <c r="F13" s="196"/>
      <c r="G13" s="196"/>
      <c r="H13" s="232" t="inlineStr">
        <is>
          <t xml:space="preserve">• Dépose complète de l'installation existante, câbles et appareillages, mise en sécurité, dépose de l'ancien tableau et du compteur
• Mise en conformité de l'installation selon la norme NF C 15-100
• Tableau électrique neuf équipé de disjoncteurs et d'interrupteurs différentiels, disjoncteur de branchement, mise à la terre et liaisons équipotentielles en salle d'eau
• Gaine technique logement GTL et coffret de communication téléphone, internet et télévision
• Éclairage : spots LED encastrés en faux plafond, spots étanches en salle d'eau, points lumineux et sorties DCL
• Commandes : interrupteurs simples et va et vient par pièce, boutons poussoirs et télérupteur
• Réseau de prises 16 A selon les minimums NF C 15-100 et circuit spécialisé lave linge
• Courant faible : prises RJ45 internet et téléphone, prise télévision
• Alimentations dédiées : ballon d'eau chaude avec contacteur jour nuit et VMC</t>
        </is>
      </c>
      <c r="I13" s="229" t="inlineStr">
        <is>
          <t xml:space="preserve">Ens</t>
        </is>
      </c>
      <c r="J13" s="233">
        <v>1</v>
      </c>
      <c r="K13" s="234">
        <f>+R13*(1+$C$1+$C$2)*(1+$C$3)*W13/J13</f>
        <v>5355.34786512</v>
      </c>
      <c r="L13" s="235">
        <f>IF($B13*$C$7=0,0,K13*J13*C13)</f>
        <v>5355.34786512</v>
      </c>
      <c r="M13" s="224"/>
      <c r="N13" s="222"/>
      <c r="O13" s="23"/>
      <c r="P13" s="30">
        <f>$C$1</f>
        <v>0.22</v>
      </c>
      <c r="Q13" s="169">
        <f>$C$2</f>
        <v>0.1</v>
      </c>
      <c r="R13" s="29">
        <f>SUM(X13:Z13)</f>
        <v>2704.721144</v>
      </c>
      <c r="S13" s="10"/>
      <c r="T13" s="84">
        <v>0</v>
      </c>
      <c r="U13" s="85">
        <v>2704.721144</v>
      </c>
      <c r="V13" s="86">
        <v>0</v>
      </c>
      <c r="W13" s="175">
        <v>1</v>
      </c>
      <c r="X13" s="87">
        <f t="shared" ref="X13:Z15" si="0">+T13*$W13*$J13*$C$7</f>
        <v>0</v>
      </c>
      <c r="Y13" s="88">
        <f t="shared" si="0"/>
        <v>2704.721144</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5355.34786512</v>
      </c>
      <c r="M16" s="224"/>
      <c r="N16" s="222"/>
      <c r="O16" s="23"/>
      <c r="P16" s="34"/>
      <c r="Q16" s="170"/>
      <c r="R16" s="25"/>
      <c r="S16" s="10"/>
      <c r="T16" s="159">
        <f>+SUM(T13:T15)</f>
        <v>0</v>
      </c>
      <c r="U16" s="160">
        <f>+SUM(U13:U15)</f>
        <v>2704.721144</v>
      </c>
      <c r="V16" s="161">
        <f>+SUM(V13:V15)</f>
        <v>0</v>
      </c>
      <c r="W16" s="175"/>
      <c r="X16" s="159">
        <f>+SUM(X13:X15)</f>
        <v>0</v>
      </c>
      <c r="Y16" s="160">
        <f>+SUM(Y13:Y15)</f>
        <v>2704.721144</v>
      </c>
      <c r="Z16" s="161">
        <f>+SUM(Z13:Z15)</f>
        <v>0</v>
      </c>
      <c r="AA16" s="1"/>
      <c r="AB16" s="1"/>
      <c r="AC16" s="23"/>
      <c r="AD16" s="1"/>
      <c r="AE16" s="1"/>
      <c r="AF16" s="1"/>
      <c r="AG16" s="1"/>
      <c r="AH16" s="1"/>
      <c r="AI16" s="1"/>
      <c r="AJ16" s="1"/>
      <c r="AK16" s="1"/>
      <c r="AL16" s="1"/>
      <c r="AM16" s="1"/>
      <c r="AN16" s="1"/>
    </row>
    <row r="17" spans="1:40" ht="15" customHeight="1" x14ac:dyDescent="0.25" hidden="1">
      <c r="A17" s="225">
        <v>2.2000000000000002</v>
      </c>
      <c r="B17" s="226"/>
      <c r="C17" s="196"/>
      <c r="D17" s="196"/>
      <c r="E17" s="196"/>
      <c r="F17" s="196"/>
      <c r="G17" s="196"/>
      <c r="H17" s="227" t="str">
        <f>A17&amp;" - "&amp;B17</f>
        <v>2.2 -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2.2999999999999998</v>
      </c>
      <c r="B22" s="226"/>
      <c r="C22" s="196"/>
      <c r="D22" s="196"/>
      <c r="E22" s="196"/>
      <c r="F22" s="196"/>
      <c r="G22" s="196"/>
      <c r="H22" s="227" t="str">
        <f>A22&amp;" - "&amp;B22</f>
        <v>2.3 -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2.4</v>
      </c>
      <c r="B27" s="226"/>
      <c r="C27" s="196"/>
      <c r="D27" s="196"/>
      <c r="E27" s="196"/>
      <c r="F27" s="196"/>
      <c r="G27" s="196"/>
      <c r="H27" s="227" t="str">
        <f>A27&amp;" - "&amp;B27</f>
        <v>2.4 -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5355.34786512</v>
      </c>
      <c r="M33" s="224"/>
      <c r="N33" s="222"/>
      <c r="O33" s="23"/>
      <c r="P33" s="6"/>
      <c r="Q33" s="1"/>
      <c r="R33" s="173"/>
      <c r="S33" s="10"/>
      <c r="T33" s="167">
        <f>+T31+T26+T21+T16</f>
        <v>0</v>
      </c>
      <c r="U33" s="168">
        <f>+U31+U26+U21+U16</f>
        <v>2704.721144</v>
      </c>
      <c r="V33" s="37">
        <f>+V31+V26+V21+V16</f>
        <v>0</v>
      </c>
      <c r="W33" s="176"/>
      <c r="X33" s="167">
        <f>+X31+X26+X21+X16</f>
        <v>0</v>
      </c>
      <c r="Y33" s="168">
        <f>+Y31+Y26+Y21+Y16</f>
        <v>2704.721144</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535.534786512</v>
      </c>
      <c r="M34" s="224"/>
      <c r="N34" s="222"/>
      <c r="O34" s="23"/>
      <c r="P34" s="6"/>
      <c r="Q34" s="1"/>
      <c r="R34" s="173"/>
      <c r="S34" s="10"/>
      <c r="T34" s="38">
        <f t="array" ref="T34">SUMPRODUCT(($D$13:$D$30=0.1)*T13:T30*$D$13:$D$30)</f>
        <v>0</v>
      </c>
      <c r="U34" s="39">
        <f t="array" ref="U34">SUMPRODUCT(($D$13:$D$30=0.1)*U13:U30*$D$13:$D$30)</f>
        <v>270.4721144</v>
      </c>
      <c r="V34" s="40">
        <f t="array" ref="V34">SUMPRODUCT(($D$13:$D$30=0.1)*V13:V30*$D$13:$D$30)</f>
        <v>0</v>
      </c>
      <c r="W34" s="176"/>
      <c r="X34" s="38">
        <f t="array" ref="X34">SUMPRODUCT(($D$13:$D$30=0.1)*X13:X30*$D$13:$D$30)</f>
        <v>0</v>
      </c>
      <c r="Y34" s="39">
        <f t="array" ref="Y34">SUMPRODUCT(($D$13:$D$30=0.1)*Y13:Y30*$D$13:$D$30)</f>
        <v>270.4721144</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5890.882651632</v>
      </c>
      <c r="M36" s="224"/>
      <c r="N36" s="222"/>
      <c r="O36" s="23"/>
      <c r="P36" s="8"/>
      <c r="Q36" s="22"/>
      <c r="R36" s="174"/>
      <c r="S36" s="10"/>
      <c r="T36" s="42">
        <f>T33+T34+T35</f>
        <v>0</v>
      </c>
      <c r="U36" s="43">
        <f>U33+U34+U35</f>
        <v>2975.1932584</v>
      </c>
      <c r="V36" s="41">
        <f>V33+V34+V35</f>
        <v>0</v>
      </c>
      <c r="W36" s="176"/>
      <c r="X36" s="42">
        <f>X33+X34+X35</f>
        <v>0</v>
      </c>
      <c r="Y36" s="43">
        <f>Y33+Y34+Y35</f>
        <v>2975.1932584</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3"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26</vt:i4>
      </vt:variant>
    </vt:vector>
  </HeadingPairs>
  <TitlesOfParts>
    <vt:vector size="48" baseType="lpstr">
      <vt:lpstr>F</vt:lpstr>
      <vt:lpstr>P_BYM</vt:lpstr>
      <vt:lpstr>P_IRIS</vt:lpstr>
      <vt:lpstr>SYNTH</vt:lpstr>
      <vt:lpstr>BYM</vt:lpstr>
      <vt:lpstr>LOT 0</vt:lpstr>
      <vt:lpstr>LOT 1</vt:lpstr>
      <vt:lpstr>LOT 3</vt:lpstr>
      <vt:lpstr>LOT 4</vt:lpstr>
      <vt:lpstr>LOT 5</vt:lpstr>
      <vt:lpstr>LOT 6</vt:lpstr>
      <vt:lpstr>LOT 7</vt:lpstr>
      <vt:lpstr>LOT 8</vt:lpstr>
      <vt:lpstr>LOT 9</vt:lpstr>
      <vt:lpstr>LOT 10</vt:lpstr>
      <vt:lpstr>LOT 11</vt:lpstr>
      <vt:lpstr>LOT 12</vt:lpstr>
      <vt:lpstr>LOT 13</vt:lpstr>
      <vt:lpstr>GC</vt:lpstr>
      <vt:lpstr>CP</vt:lpstr>
      <vt:lpstr>Métrés</vt:lpstr>
      <vt:lpstr>LOT 2</vt:lpstr>
      <vt:lpstr>'LOT 0'!DEVIS</vt:lpstr>
      <vt:lpstr>'LOT 1'!DEVIS</vt:lpstr>
      <vt:lpstr>'LOT 0'!devis2</vt:lpstr>
      <vt:lpstr>'LOT 1'!devis2</vt:lpstr>
      <vt:lpstr>'LOT 0'!TRAVAIL</vt:lpstr>
      <vt:lpstr>'LOT 1'!TRAVAIL</vt:lpstr>
      <vt:lpstr>BYM!Zone_d_impression</vt:lpstr>
      <vt:lpstr>CP!Zone_d_impression</vt:lpstr>
      <vt:lpstr>F!Zone_d_impression</vt:lpstr>
      <vt:lpstr>GC!Zone_d_impression</vt:lpstr>
      <vt:lpstr>'LOT 0'!Zone_d_impression</vt:lpstr>
      <vt:lpstr>'LOT 1'!Zone_d_impression</vt:lpstr>
      <vt:lpstr>'LOT 10'!Zone_d_impression</vt:lpstr>
      <vt:lpstr>'LOT 11'!Zone_d_impression</vt:lpstr>
      <vt:lpstr>'LOT 12'!Zone_d_impression</vt:lpstr>
      <vt:lpstr>'LOT 13'!Zone_d_impression</vt:lpstr>
      <vt:lpstr>'LOT 2'!Zone_d_impression</vt:lpstr>
      <vt:lpstr>'LOT 3'!Zone_d_impression</vt:lpstr>
      <vt:lpstr>'LOT 4'!Zone_d_impression</vt:lpstr>
      <vt:lpstr>'LOT 5'!Zone_d_impression</vt:lpstr>
      <vt:lpstr>'LOT 6'!Zone_d_impression</vt:lpstr>
      <vt:lpstr>'LOT 7'!Zone_d_impression</vt:lpstr>
      <vt:lpstr>'LOT 8'!Zone_d_impression</vt:lpstr>
      <vt:lpstr>'LOT 9'!Zone_d_impression</vt:lpstr>
      <vt:lpstr>Métrés!Zone_d_impression</vt:lpstr>
      <vt:lpstr>SYNTH!Zone_d_impression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Yannis Benbaouali</cp:lastModifiedBy>
  <cp:revision>0</cp:revision>
  <cp:lastPrinted>2026-09-13T22:49:54Z</cp:lastPrinted>
  <dcterms:created xsi:type="dcterms:W3CDTF">2026-07-14T13:38:55Z</dcterms:created>
  <dcterms:modified xsi:type="dcterms:W3CDTF">2026-10-02T11:41:35Z</dcterms:modified>
  <dc:language>en-US</dc:language>
</cp:coreProperties>
</file>