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9de7e9a90eb2db/PhD Guelph/Fall 2024/Modeling Metabolic Processes/Methane emissions Aquaculture - Modeling project/"/>
    </mc:Choice>
  </mc:AlternateContent>
  <xr:revisionPtr revIDLastSave="18" documentId="8_{C163259B-FD7B-4D4A-ACD4-1DD6078A503E}" xr6:coauthVersionLast="47" xr6:coauthVersionMax="47" xr10:uidLastSave="{9A195FAB-486B-40F1-90C8-1F3CEC5BC4E5}"/>
  <bookViews>
    <workbookView xWindow="-108" yWindow="-108" windowWidth="23256" windowHeight="12456" xr2:uid="{45776805-E04B-444A-866E-51DF083B315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" i="2" l="1"/>
  <c r="P47" i="2"/>
  <c r="AA31" i="2"/>
  <c r="AA30" i="2"/>
  <c r="AA29" i="2"/>
  <c r="AA28" i="2"/>
  <c r="AB46" i="2"/>
  <c r="AA46" i="2"/>
  <c r="AB45" i="2"/>
  <c r="AA45" i="2"/>
  <c r="AB44" i="2"/>
  <c r="AA44" i="2"/>
  <c r="AB43" i="2"/>
  <c r="AA43" i="2"/>
  <c r="AA54" i="2"/>
  <c r="AA53" i="2"/>
  <c r="AA92" i="2"/>
  <c r="AA91" i="2"/>
  <c r="AA90" i="2"/>
  <c r="AA89" i="2"/>
  <c r="AA88" i="2"/>
  <c r="AA87" i="2"/>
  <c r="AA86" i="2"/>
  <c r="AA85" i="2"/>
  <c r="AA84" i="2"/>
  <c r="G84" i="2"/>
  <c r="AA42" i="2"/>
  <c r="AA52" i="2"/>
  <c r="AA83" i="2"/>
  <c r="AA82" i="2"/>
  <c r="AA81" i="2"/>
  <c r="AA80" i="2"/>
  <c r="AA79" i="2"/>
  <c r="AA78" i="2"/>
  <c r="AA11" i="2"/>
  <c r="AA10" i="2"/>
  <c r="AA9" i="2"/>
  <c r="AA8" i="2"/>
  <c r="AA7" i="2"/>
  <c r="AA6" i="2"/>
  <c r="AA5" i="2"/>
  <c r="AA77" i="2"/>
  <c r="AA76" i="2"/>
  <c r="AA75" i="2"/>
  <c r="AA74" i="2"/>
  <c r="AA73" i="2"/>
  <c r="AA72" i="2"/>
  <c r="AA71" i="2"/>
  <c r="AA70" i="2"/>
  <c r="AA69" i="2"/>
  <c r="AA68" i="2"/>
  <c r="AA25" i="2"/>
  <c r="AA24" i="2"/>
  <c r="AA27" i="2"/>
  <c r="AA67" i="2"/>
  <c r="G67" i="2"/>
  <c r="AA66" i="2"/>
  <c r="G66" i="2"/>
  <c r="AA34" i="2"/>
  <c r="G34" i="2"/>
  <c r="AA33" i="2"/>
  <c r="G33" i="2"/>
  <c r="AA32" i="2"/>
  <c r="G32" i="2"/>
  <c r="AD23" i="2"/>
  <c r="AC23" i="2"/>
  <c r="AB23" i="2"/>
  <c r="AA23" i="2"/>
  <c r="G23" i="2"/>
  <c r="AA22" i="2"/>
  <c r="AA21" i="2"/>
  <c r="AA20" i="2"/>
  <c r="AA26" i="2"/>
  <c r="AA41" i="2"/>
  <c r="AA19" i="2"/>
  <c r="N19" i="2"/>
  <c r="AE18" i="2"/>
  <c r="AB18" i="2"/>
  <c r="AD18" i="2" s="1"/>
  <c r="AA18" i="2"/>
  <c r="AA65" i="2"/>
  <c r="AA17" i="2"/>
  <c r="N17" i="2"/>
  <c r="AA16" i="2"/>
  <c r="N16" i="2"/>
  <c r="AA64" i="2"/>
  <c r="AA15" i="2"/>
  <c r="AA14" i="2"/>
  <c r="AA13" i="2"/>
  <c r="AA12" i="2"/>
  <c r="AA40" i="2"/>
  <c r="AA63" i="2"/>
  <c r="AA62" i="2"/>
  <c r="AA61" i="2"/>
  <c r="AA60" i="2"/>
  <c r="AA59" i="2"/>
  <c r="AA58" i="2"/>
  <c r="AA57" i="2"/>
  <c r="AA4" i="2"/>
  <c r="AA3" i="2"/>
  <c r="AA2" i="2"/>
  <c r="AA56" i="2"/>
  <c r="AA55" i="2"/>
  <c r="AE35" i="2"/>
  <c r="AB35" i="2"/>
  <c r="AA35" i="2"/>
  <c r="AA51" i="2"/>
  <c r="AA39" i="2"/>
  <c r="AA50" i="2"/>
  <c r="AA38" i="2"/>
  <c r="AA49" i="2"/>
  <c r="AA37" i="2"/>
  <c r="AA48" i="2"/>
  <c r="AA36" i="2"/>
  <c r="AC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tc={FFDAF11E-D84A-4A8B-8FE4-F7109790757C}</author>
  </authors>
  <commentList>
    <comment ref="Y1" authorId="0" shapeId="0" xr:uid="{FFDAF11E-D84A-4A8B-8FE4-F710979075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organic carbon </t>
      </text>
    </comment>
  </commentList>
</comments>
</file>

<file path=xl/sharedStrings.xml><?xml version="1.0" encoding="utf-8"?>
<sst xmlns="http://schemas.openxmlformats.org/spreadsheetml/2006/main" count="941" uniqueCount="199">
  <si>
    <t>DOI</t>
  </si>
  <si>
    <t>Continent</t>
  </si>
  <si>
    <t>Country</t>
  </si>
  <si>
    <t>City</t>
  </si>
  <si>
    <t>Classification</t>
  </si>
  <si>
    <t>Type</t>
  </si>
  <si>
    <t>Temperature</t>
  </si>
  <si>
    <t>pH</t>
  </si>
  <si>
    <t>Ammonia</t>
  </si>
  <si>
    <t>Nitrite</t>
  </si>
  <si>
    <t>Nitrate</t>
  </si>
  <si>
    <t>TOC</t>
  </si>
  <si>
    <t>CH4</t>
  </si>
  <si>
    <t>CO2</t>
  </si>
  <si>
    <t>N2O</t>
  </si>
  <si>
    <t>Asia</t>
  </si>
  <si>
    <t>China</t>
  </si>
  <si>
    <t>Yuan et al.</t>
  </si>
  <si>
    <t>10.1038/s41558-019-0425-9</t>
  </si>
  <si>
    <t>Zhejiang</t>
  </si>
  <si>
    <t>Eriocheir sinensis</t>
  </si>
  <si>
    <t>Crustacea</t>
  </si>
  <si>
    <t xml:space="preserve">Tong et al. </t>
  </si>
  <si>
    <t>https://doi.org/10.1016/j.aquaculture.2021.737229</t>
  </si>
  <si>
    <t>Fuzhou</t>
  </si>
  <si>
    <t>Litopenaeus vannamei</t>
  </si>
  <si>
    <t>shrimp</t>
  </si>
  <si>
    <t>Chen et al.</t>
  </si>
  <si>
    <t>http://dx.doi.org/10.1016/j.envpol.2016.02.039</t>
  </si>
  <si>
    <t>Shandong</t>
  </si>
  <si>
    <t>Marsupenaeus japonicus</t>
  </si>
  <si>
    <t>Soares, D. C. E.</t>
  </si>
  <si>
    <t>South America</t>
  </si>
  <si>
    <t>Brazil</t>
  </si>
  <si>
    <t>Mossoró</t>
  </si>
  <si>
    <t>Yang et al.</t>
  </si>
  <si>
    <t>https://doi.org/10.1016/j.ecss.2017.09.023</t>
  </si>
  <si>
    <t>Ponds</t>
  </si>
  <si>
    <t>Pond</t>
  </si>
  <si>
    <t>Ali et al.</t>
  </si>
  <si>
    <t>https://doi.org/10.4236/jacen.2023.123017</t>
  </si>
  <si>
    <t>Bangladesh</t>
  </si>
  <si>
    <t>Satkhira</t>
  </si>
  <si>
    <t>Penaeus monodon</t>
  </si>
  <si>
    <t>Rice-Farming</t>
  </si>
  <si>
    <t>Rice-Shrimp farming</t>
  </si>
  <si>
    <t>Rice-Shrimp wet season</t>
  </si>
  <si>
    <t>Scylla serrata</t>
  </si>
  <si>
    <t>Crab</t>
  </si>
  <si>
    <t>Rice-Crabs farming</t>
  </si>
  <si>
    <t>Rice-Crabs</t>
  </si>
  <si>
    <t>Rice-Shrimp</t>
  </si>
  <si>
    <t>Pu et al.</t>
  </si>
  <si>
    <r>
      <t>DOI</t>
    </r>
    <r>
      <rPr>
        <sz val="11"/>
        <color theme="1"/>
        <rFont val="Times New Roman"/>
        <family val="1"/>
      </rPr>
      <t>: 10.1016/j.agee.2022.107883</t>
    </r>
  </si>
  <si>
    <t>Yangtze</t>
  </si>
  <si>
    <t>Eriocheir sinensis, Macrobrachium nipponense, Macrobrachium rosenbergii</t>
  </si>
  <si>
    <t>Chinese mitten crab, black shrimp, giant river prawn</t>
  </si>
  <si>
    <t>Tan et al.</t>
  </si>
  <si>
    <t>10.1016/j.aquaculture.2022.738999</t>
  </si>
  <si>
    <t>White shrimp</t>
  </si>
  <si>
    <t>freshwater pond</t>
  </si>
  <si>
    <t>oligohaline pond</t>
  </si>
  <si>
    <t>Vasanth et al.</t>
  </si>
  <si>
    <r>
      <t>DOI:</t>
    </r>
    <r>
      <rPr>
        <sz val="11"/>
        <color theme="1"/>
        <rFont val="Times New Roman"/>
        <family val="1"/>
      </rPr>
      <t xml:space="preserve"> 10.1007/s10661-016-5646-z</t>
    </r>
  </si>
  <si>
    <t>India</t>
  </si>
  <si>
    <t>Chennai</t>
  </si>
  <si>
    <r>
      <t>DOI:</t>
    </r>
    <r>
      <rPr>
        <sz val="11"/>
        <color theme="1"/>
        <rFont val="Times New Roman"/>
        <family val="1"/>
      </rPr>
      <t xml:space="preserve"> 10.1016/j.watres.2020.116176</t>
    </r>
  </si>
  <si>
    <t>30-45</t>
  </si>
  <si>
    <t>DOI: https://doi.org/10.1016/j.watres.2020.116176</t>
  </si>
  <si>
    <t>Fujian</t>
  </si>
  <si>
    <t>Litopenaeus vannamei and Ctenopharyngodon idella</t>
  </si>
  <si>
    <t>Min River estuary</t>
  </si>
  <si>
    <t>Jiulong River estuary</t>
  </si>
  <si>
    <t>https://doi.org/10.1016/j.watres.2020.116176</t>
  </si>
  <si>
    <t xml:space="preserve">Yuan et al. </t>
  </si>
  <si>
    <t>Mitten crab</t>
  </si>
  <si>
    <t>Lin et al.</t>
  </si>
  <si>
    <t xml:space="preserve">Litopenaeus vannamei </t>
  </si>
  <si>
    <t>Ohgaki et al.</t>
  </si>
  <si>
    <t>NO3</t>
  </si>
  <si>
    <t>Year</t>
  </si>
  <si>
    <t>Days</t>
  </si>
  <si>
    <t>ScientificName</t>
  </si>
  <si>
    <t>CommonName</t>
  </si>
  <si>
    <t>System</t>
  </si>
  <si>
    <t>StockingDensity</t>
  </si>
  <si>
    <t>CH4Diff</t>
  </si>
  <si>
    <t>Authors</t>
  </si>
  <si>
    <t>Info</t>
  </si>
  <si>
    <t>Area</t>
  </si>
  <si>
    <t>Depth</t>
  </si>
  <si>
    <t>WaterType</t>
  </si>
  <si>
    <t>DO</t>
  </si>
  <si>
    <t>Salinity%</t>
  </si>
  <si>
    <t>OrganicMatter</t>
  </si>
  <si>
    <t>CH4Ebul</t>
  </si>
  <si>
    <t>EmissionSource</t>
  </si>
  <si>
    <t>Methodology</t>
  </si>
  <si>
    <t>Saltwater</t>
  </si>
  <si>
    <t>Sediment</t>
  </si>
  <si>
    <t>Static Chambers and Gas Chromatography</t>
  </si>
  <si>
    <t>Not Informed</t>
  </si>
  <si>
    <t>Freshwater</t>
  </si>
  <si>
    <t>Floating Chambers for Aquatic Methane Measurement</t>
  </si>
  <si>
    <t>Jiangsu</t>
  </si>
  <si>
    <t xml:space="preserve">Hai, L. et al. (2013). </t>
  </si>
  <si>
    <t>Gaochun, China</t>
    <phoneticPr fontId="1" type="noConversion"/>
  </si>
  <si>
    <t>Liu, Y. M. et al. (2020).</t>
  </si>
  <si>
    <t xml:space="preserve">Liu, Y. M. et al. (2020). </t>
  </si>
  <si>
    <t>Ma, Y. C., Sun, L. Y. &amp; Liu, C. Y. (2018)</t>
  </si>
  <si>
    <t>Ma, Y. C., Sun, L. Y. &amp; Liu, C. Y. (2018).</t>
  </si>
  <si>
    <t>Ma, Y. et al. (2018)</t>
  </si>
  <si>
    <t xml:space="preserve">Nisa et al. </t>
  </si>
  <si>
    <t>http://dx.doi.org/10.11594/nstp.2021.1426</t>
  </si>
  <si>
    <t>Indonesia</t>
  </si>
  <si>
    <t>Malang</t>
  </si>
  <si>
    <t>Mahabalipuram, India</t>
    <phoneticPr fontId="1" type="noConversion"/>
  </si>
  <si>
    <t>crabs: 15,000 individuals/ha; black shrimp: 225,000 individuals/ha; giant river prawn: 12,000 individuals/ha</t>
  </si>
  <si>
    <t>Eddy covariance (EC) technique for CH₄, with ebullition and diffusion partitioning</t>
  </si>
  <si>
    <t>Sabu et al.</t>
  </si>
  <si>
    <t>Kumta Town</t>
  </si>
  <si>
    <t>Diffusive and ebullitive measurements taken in ponds</t>
  </si>
  <si>
    <t>Song et al</t>
  </si>
  <si>
    <t>unspecified pond</t>
  </si>
  <si>
    <t>Brackish</t>
  </si>
  <si>
    <t xml:space="preserve">Tim, R. et al. (2023). </t>
  </si>
  <si>
    <t>Hainan</t>
  </si>
  <si>
    <t>Floating chambers were used for diffusive and ebullitive fluxes.</t>
  </si>
  <si>
    <t>Thiruvallur</t>
  </si>
  <si>
    <t>Xu et al.</t>
  </si>
  <si>
    <t>Hong Kong</t>
  </si>
  <si>
    <t>Yang et al</t>
  </si>
  <si>
    <t>Floating chamber for total CH₄ fluxes, with diffusive flux subtracted to estimate ebullition</t>
  </si>
  <si>
    <t>Floating chamber technique for CO₂ and CH₄</t>
  </si>
  <si>
    <t>floating chambers</t>
  </si>
  <si>
    <t>Coastal wetland ecosystems, specifically shrimp aquaculture ponds and brackish marsh</t>
  </si>
  <si>
    <t>150-250</t>
  </si>
  <si>
    <r>
      <t>DOI:</t>
    </r>
    <r>
      <rPr>
        <sz val="11"/>
        <color theme="1"/>
        <rFont val="Times New Roman"/>
        <family val="1"/>
      </rPr>
      <t xml:space="preserve"> 10.1016/j.watres.2023.120943</t>
    </r>
  </si>
  <si>
    <t>Diffusive flux calculated using dissolved gas concentrations and air-water interface exchange coefficients.</t>
  </si>
  <si>
    <t xml:space="preserve">Yang et al. </t>
  </si>
  <si>
    <t>10.1029/2018JG004794</t>
  </si>
  <si>
    <t>Min River Estuary</t>
  </si>
  <si>
    <t>Jinlong River Estuary</t>
  </si>
  <si>
    <t>Yang, P. et al. (2020).</t>
  </si>
  <si>
    <t xml:space="preserve">Yang, P. et al. (2022). </t>
  </si>
  <si>
    <t xml:space="preserve">Yang, P. et al. (2023). </t>
  </si>
  <si>
    <t>Guangdong</t>
  </si>
  <si>
    <t xml:space="preserve">Yang, P., He, Q., Huang, J. &amp; Tong, C. (2015). </t>
  </si>
  <si>
    <t>Yang, P., Lai, D. Y., Huang, J. F. &amp; Tong, C. (2018).</t>
  </si>
  <si>
    <t>Yang, P., Tong, C., He, Q. H., &amp; Huang, J. F. (2012)</t>
  </si>
  <si>
    <t>Suzhou, China</t>
    <phoneticPr fontId="1" type="noConversion"/>
  </si>
  <si>
    <t xml:space="preserve">Yuan, J. et al. (2019). </t>
  </si>
  <si>
    <t xml:space="preserve">Yuan, J. et al. (2021). </t>
  </si>
  <si>
    <t>Kauffman et al.</t>
  </si>
  <si>
    <t>DOI: 10.1002/ece3.4079</t>
  </si>
  <si>
    <t>Ceara</t>
  </si>
  <si>
    <t>Field Sampling</t>
  </si>
  <si>
    <t>Jarvio et al.</t>
  </si>
  <si>
    <r>
      <t>DOI</t>
    </r>
    <r>
      <rPr>
        <sz val="11"/>
        <color theme="1"/>
        <rFont val="Aptos Narrow"/>
        <family val="2"/>
        <scheme val="minor"/>
      </rPr>
      <t>: 10.1007/s11367-017-1332-9</t>
    </r>
  </si>
  <si>
    <t>Vietma,</t>
  </si>
  <si>
    <t>Mekong Delta</t>
  </si>
  <si>
    <t>Asian tiger shrimp</t>
  </si>
  <si>
    <t>Calculations based on IPCC</t>
  </si>
  <si>
    <t xml:space="preserve">Arifanti et al. </t>
  </si>
  <si>
    <t>10.1186/s13021-024-00263-3</t>
  </si>
  <si>
    <t>East Kalimantan</t>
  </si>
  <si>
    <t>Cameron et al.</t>
  </si>
  <si>
    <t>10.1016/j.ecoser.2019.1010352019</t>
  </si>
  <si>
    <t>Sulawesi</t>
  </si>
  <si>
    <t>10.1016/j.ecoser.2019.1010352020</t>
  </si>
  <si>
    <t>Makassar</t>
  </si>
  <si>
    <t>10.1016/j.ecoser.2019.1010352021</t>
  </si>
  <si>
    <t>10.1016/j.ecoser.2019.1010352022</t>
  </si>
  <si>
    <t>Tiwoko</t>
  </si>
  <si>
    <t>Tanakeke Island</t>
  </si>
  <si>
    <t>Kauffman et al</t>
  </si>
  <si>
    <t>Central America</t>
  </si>
  <si>
    <t>Dominican Republic</t>
  </si>
  <si>
    <t>Honda Bay</t>
  </si>
  <si>
    <t>Castillo et al</t>
  </si>
  <si>
    <t>Philippines</t>
  </si>
  <si>
    <t>Thao et al.</t>
  </si>
  <si>
    <t>DOI: 10.1016/j.heliyon.2024.e35759</t>
  </si>
  <si>
    <t>Bac Lieu</t>
  </si>
  <si>
    <t>HDPE-lined pond nursery</t>
  </si>
  <si>
    <t>land-based pond nursery</t>
  </si>
  <si>
    <t>conventional grow-out</t>
  </si>
  <si>
    <t>improvedgrow-out</t>
  </si>
  <si>
    <t>DOI: 10.1029/2019JG005025</t>
  </si>
  <si>
    <t>https://doi.org/10.1016/j.jhydrol.2022.128876</t>
  </si>
  <si>
    <t>NAP</t>
  </si>
  <si>
    <t>AP I</t>
  </si>
  <si>
    <t>AP II</t>
  </si>
  <si>
    <t>Zhang et al.</t>
  </si>
  <si>
    <t>DOI: 10.3354/aei00295</t>
  </si>
  <si>
    <t>Ganuy County</t>
  </si>
  <si>
    <r>
      <t>Portunus trituberculatus</t>
    </r>
    <r>
      <rPr>
        <sz val="11"/>
        <color theme="1"/>
        <rFont val="Aptos Narrow"/>
        <family val="2"/>
        <scheme val="minor"/>
      </rPr>
      <t xml:space="preserve">; </t>
    </r>
    <r>
      <rPr>
        <i/>
        <sz val="11"/>
        <color theme="1"/>
        <rFont val="Aptos Narrow"/>
        <family val="2"/>
        <scheme val="minor"/>
      </rPr>
      <t>Marsupenaeus japonicus</t>
    </r>
  </si>
  <si>
    <t>Swimming crab, kuruma shrimp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</si>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</sst>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i/>
      <sz val="11"/>
      <color rgb="FF232323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name val="Times New Roman"/>
      <family val="1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3" fontId="2" fillId="0" borderId="0" xfId="0" applyNumberFormat="1" applyFont="1"/>
    <xf numFmtId="2" fontId="2" fillId="0" borderId="0" xfId="0" applyNumberFormat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4" fillId="0" borderId="0" xfId="1" applyFont="1" applyFill="1" applyBorder="1"/>
    <xf numFmtId="164" fontId="2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1" fillId="0" borderId="0" xfId="1"/>
    <xf numFmtId="0" fontId="7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n Malini" id="{1C267A31-1CBC-4CAB-90F7-AC82BCA5B255}" userId="089de7e9a90eb2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11-04T01:34:09.04" personId="{1C267A31-1CBC-4CAB-90F7-AC82BCA5B255}" id="{FFDAF11E-D84A-4A8B-8FE4-F7109790757C}">
    <text xml:space="preserve">Total organic carbon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ece3.4079" TargetMode="External"/><Relationship Id="rId13" Type="http://schemas.openxmlformats.org/officeDocument/2006/relationships/hyperlink" Target="https://doi.org/10.1016/j.jhydrol.2022.128876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://dx.doi.org/10.1016/j.envpol.2016.02.039" TargetMode="External"/><Relationship Id="rId7" Type="http://schemas.openxmlformats.org/officeDocument/2006/relationships/hyperlink" Target="https://doi.org/10.4236/jacen.2023.123017" TargetMode="External"/><Relationship Id="rId12" Type="http://schemas.openxmlformats.org/officeDocument/2006/relationships/hyperlink" Target="https://doi.org/10.1016/j.jhydrol.2022.128876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doi.org/10.1016/j.aquaculture.2021.737229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dx.doi.org/10.11594/nstp.2021.1426" TargetMode="External"/><Relationship Id="rId6" Type="http://schemas.openxmlformats.org/officeDocument/2006/relationships/hyperlink" Target="https://doi.org/10.1016/j.watres.2020.116176" TargetMode="External"/><Relationship Id="rId11" Type="http://schemas.openxmlformats.org/officeDocument/2006/relationships/hyperlink" Target="https://doi.org/10.1016/j.heliyon.2024.e35759" TargetMode="External"/><Relationship Id="rId5" Type="http://schemas.openxmlformats.org/officeDocument/2006/relationships/hyperlink" Target="https://doi.org/10.1016/j.watres.2020.116176" TargetMode="External"/><Relationship Id="rId15" Type="http://schemas.openxmlformats.org/officeDocument/2006/relationships/hyperlink" Target="https://doi.org/10.3354/aei00295" TargetMode="External"/><Relationship Id="rId10" Type="http://schemas.openxmlformats.org/officeDocument/2006/relationships/hyperlink" Target="https://doi.org/10.1016/j.heliyon.2024.e35759" TargetMode="External"/><Relationship Id="rId4" Type="http://schemas.openxmlformats.org/officeDocument/2006/relationships/hyperlink" Target="https://doi.org/10.1016/j.watres.2020.116176" TargetMode="External"/><Relationship Id="rId9" Type="http://schemas.openxmlformats.org/officeDocument/2006/relationships/hyperlink" Target="https://doi.org/10.1029/2019JG005025" TargetMode="External"/><Relationship Id="rId14" Type="http://schemas.openxmlformats.org/officeDocument/2006/relationships/hyperlink" Target="https://doi.org/10.1016/j.jhydrol.2022.1288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14A6-13F2-4EBE-A91C-13A7F7224B4E}">
  <dimension ref="A1:AH92"/>
  <sheetViews>
    <sheetView tabSelected="1" workbookViewId="0">
      <selection activeCell="B14" sqref="B14:B15"/>
    </sheetView>
  </sheetViews>
  <sheetFormatPr defaultRowHeight="14.4" x14ac:dyDescent="0.3"/>
  <cols>
    <col min="1" max="1" width="16.77734375" bestFit="1" customWidth="1"/>
    <col min="2" max="2" width="16.109375" customWidth="1"/>
    <col min="3" max="3" width="6.88671875" customWidth="1"/>
    <col min="4" max="4" width="13.5546875" bestFit="1" customWidth="1"/>
    <col min="5" max="5" width="10.77734375" bestFit="1" customWidth="1"/>
    <col min="6" max="6" width="12.5546875" customWidth="1"/>
    <col min="7" max="7" width="7.44140625" customWidth="1"/>
    <col min="8" max="8" width="20.44140625" customWidth="1"/>
    <col min="9" max="9" width="14.109375" bestFit="1" customWidth="1"/>
    <col min="10" max="10" width="14.109375" customWidth="1"/>
    <col min="11" max="11" width="13.6640625" customWidth="1"/>
    <col min="12" max="12" width="8.109375" customWidth="1"/>
    <col min="13" max="13" width="10.21875" customWidth="1"/>
    <col min="14" max="14" width="9.109375" bestFit="1" customWidth="1"/>
    <col min="15" max="15" width="9" bestFit="1" customWidth="1"/>
    <col min="16" max="16" width="15.33203125" bestFit="1" customWidth="1"/>
    <col min="17" max="17" width="15.33203125" customWidth="1"/>
    <col min="18" max="25" width="9" bestFit="1" customWidth="1"/>
    <col min="26" max="26" width="17.44140625" customWidth="1"/>
    <col min="27" max="27" width="10.109375" customWidth="1"/>
    <col min="28" max="28" width="9" bestFit="1" customWidth="1"/>
    <col min="29" max="29" width="13.44140625" customWidth="1"/>
    <col min="30" max="32" width="9" bestFit="1" customWidth="1"/>
    <col min="33" max="33" width="14.33203125" bestFit="1" customWidth="1"/>
    <col min="34" max="34" width="25.88671875" customWidth="1"/>
  </cols>
  <sheetData>
    <row r="1" spans="1:34" x14ac:dyDescent="0.3">
      <c r="A1" s="1" t="s">
        <v>87</v>
      </c>
      <c r="B1" s="1" t="s">
        <v>0</v>
      </c>
      <c r="C1" s="1" t="s">
        <v>80</v>
      </c>
      <c r="D1" s="1" t="s">
        <v>1</v>
      </c>
      <c r="E1" s="1" t="s">
        <v>2</v>
      </c>
      <c r="F1" s="2" t="s">
        <v>3</v>
      </c>
      <c r="G1" s="1" t="s">
        <v>81</v>
      </c>
      <c r="H1" s="3" t="s">
        <v>82</v>
      </c>
      <c r="I1" s="1" t="s">
        <v>83</v>
      </c>
      <c r="J1" s="2" t="s">
        <v>4</v>
      </c>
      <c r="K1" s="1" t="s">
        <v>84</v>
      </c>
      <c r="L1" s="1" t="s">
        <v>5</v>
      </c>
      <c r="M1" s="1" t="s">
        <v>88</v>
      </c>
      <c r="N1" s="1" t="s">
        <v>89</v>
      </c>
      <c r="O1" s="1" t="s">
        <v>90</v>
      </c>
      <c r="P1" s="1" t="s">
        <v>85</v>
      </c>
      <c r="Q1" s="1" t="s">
        <v>91</v>
      </c>
      <c r="R1" s="1" t="s">
        <v>6</v>
      </c>
      <c r="S1" s="1" t="s">
        <v>7</v>
      </c>
      <c r="T1" s="1" t="s">
        <v>92</v>
      </c>
      <c r="U1" s="1" t="s">
        <v>8</v>
      </c>
      <c r="V1" s="1" t="s">
        <v>9</v>
      </c>
      <c r="W1" s="1" t="s">
        <v>10</v>
      </c>
      <c r="X1" s="1" t="s">
        <v>93</v>
      </c>
      <c r="Y1" s="1" t="s">
        <v>11</v>
      </c>
      <c r="Z1" s="1" t="s">
        <v>94</v>
      </c>
      <c r="AA1" s="1" t="s">
        <v>79</v>
      </c>
      <c r="AB1" s="1" t="s">
        <v>12</v>
      </c>
      <c r="AC1" s="1" t="s">
        <v>86</v>
      </c>
      <c r="AD1" s="1" t="s">
        <v>95</v>
      </c>
      <c r="AE1" s="1" t="s">
        <v>13</v>
      </c>
      <c r="AF1" s="1" t="s">
        <v>14</v>
      </c>
      <c r="AG1" s="1" t="s">
        <v>96</v>
      </c>
      <c r="AH1" s="1" t="s">
        <v>97</v>
      </c>
    </row>
    <row r="2" spans="1:34" x14ac:dyDescent="0.3">
      <c r="A2" s="4" t="s">
        <v>76</v>
      </c>
      <c r="B2" s="4"/>
      <c r="C2" s="4">
        <v>2013</v>
      </c>
      <c r="D2" s="4" t="s">
        <v>15</v>
      </c>
      <c r="E2" s="4" t="s">
        <v>16</v>
      </c>
      <c r="F2" s="4" t="s">
        <v>106</v>
      </c>
      <c r="G2" s="4">
        <v>64</v>
      </c>
      <c r="H2" s="6" t="s">
        <v>20</v>
      </c>
      <c r="I2" s="4" t="s">
        <v>75</v>
      </c>
      <c r="J2" s="5" t="s">
        <v>21</v>
      </c>
      <c r="K2" s="4" t="s">
        <v>37</v>
      </c>
      <c r="L2" s="4" t="s">
        <v>38</v>
      </c>
      <c r="M2" s="4"/>
      <c r="N2" s="4"/>
      <c r="O2" s="4"/>
      <c r="P2" s="4"/>
      <c r="Q2" s="4" t="s">
        <v>102</v>
      </c>
      <c r="R2" s="4"/>
      <c r="S2" s="4"/>
      <c r="T2" s="4"/>
      <c r="U2" s="4"/>
      <c r="V2" s="4"/>
      <c r="W2" s="4"/>
      <c r="X2" s="4"/>
      <c r="Y2" s="4"/>
      <c r="Z2" s="4"/>
      <c r="AA2" s="13">
        <f t="shared" ref="AA2:AA33" si="0">(U2*(14.01/18.04))+(V2*(14.01/62))+(W2*(14.01/46.01))</f>
        <v>0</v>
      </c>
      <c r="AB2" s="4">
        <v>115.19999999999999</v>
      </c>
      <c r="AC2" s="4"/>
      <c r="AD2" s="4"/>
      <c r="AE2" s="4"/>
      <c r="AF2" s="4">
        <v>0.1764</v>
      </c>
      <c r="AG2" s="4" t="s">
        <v>99</v>
      </c>
      <c r="AH2" s="4" t="s">
        <v>101</v>
      </c>
    </row>
    <row r="3" spans="1:34" x14ac:dyDescent="0.3">
      <c r="A3" s="4" t="s">
        <v>76</v>
      </c>
      <c r="B3" s="4"/>
      <c r="C3" s="4">
        <v>2013</v>
      </c>
      <c r="D3" s="4" t="s">
        <v>15</v>
      </c>
      <c r="E3" s="4" t="s">
        <v>16</v>
      </c>
      <c r="F3" s="4" t="s">
        <v>106</v>
      </c>
      <c r="G3" s="4">
        <v>64</v>
      </c>
      <c r="H3" s="6" t="s">
        <v>20</v>
      </c>
      <c r="I3" s="4" t="s">
        <v>75</v>
      </c>
      <c r="J3" s="5" t="s">
        <v>21</v>
      </c>
      <c r="K3" s="4" t="s">
        <v>37</v>
      </c>
      <c r="L3" s="4" t="s">
        <v>38</v>
      </c>
      <c r="M3" s="4"/>
      <c r="N3" s="4"/>
      <c r="O3" s="4"/>
      <c r="P3" s="4"/>
      <c r="Q3" s="4" t="s">
        <v>102</v>
      </c>
      <c r="R3" s="4"/>
      <c r="S3" s="4"/>
      <c r="T3" s="4"/>
      <c r="U3" s="4"/>
      <c r="V3" s="4"/>
      <c r="W3" s="4"/>
      <c r="X3" s="4"/>
      <c r="Y3" s="4"/>
      <c r="Z3" s="4"/>
      <c r="AA3" s="13">
        <f t="shared" si="0"/>
        <v>0</v>
      </c>
      <c r="AB3" s="4">
        <v>208.56</v>
      </c>
      <c r="AC3" s="4"/>
      <c r="AD3" s="4"/>
      <c r="AE3" s="4"/>
      <c r="AF3" s="4">
        <v>0.46008000000000004</v>
      </c>
      <c r="AG3" s="4" t="s">
        <v>99</v>
      </c>
      <c r="AH3" s="4" t="s">
        <v>101</v>
      </c>
    </row>
    <row r="4" spans="1:34" x14ac:dyDescent="0.3">
      <c r="A4" s="4" t="s">
        <v>76</v>
      </c>
      <c r="B4" s="4"/>
      <c r="C4" s="4">
        <v>2013</v>
      </c>
      <c r="D4" s="4" t="s">
        <v>15</v>
      </c>
      <c r="E4" s="5" t="s">
        <v>16</v>
      </c>
      <c r="F4" s="5"/>
      <c r="G4" s="4"/>
      <c r="H4" s="6" t="s">
        <v>20</v>
      </c>
      <c r="I4" s="4" t="s">
        <v>75</v>
      </c>
      <c r="J4" s="5" t="s">
        <v>21</v>
      </c>
      <c r="K4" s="4" t="s">
        <v>37</v>
      </c>
      <c r="L4" s="4" t="s">
        <v>38</v>
      </c>
      <c r="M4" s="4"/>
      <c r="N4" s="4"/>
      <c r="O4" s="4"/>
      <c r="P4" s="4"/>
      <c r="Q4" s="4" t="s">
        <v>102</v>
      </c>
      <c r="R4" s="5"/>
      <c r="S4" s="4"/>
      <c r="T4" s="4"/>
      <c r="U4" s="4"/>
      <c r="V4" s="4"/>
      <c r="W4" s="4"/>
      <c r="X4" s="4"/>
      <c r="Y4" s="4"/>
      <c r="Z4" s="4"/>
      <c r="AA4" s="13">
        <f t="shared" si="0"/>
        <v>0</v>
      </c>
      <c r="AB4" s="16">
        <v>161.88</v>
      </c>
      <c r="AC4" s="5"/>
      <c r="AD4" s="5"/>
      <c r="AE4" s="4"/>
      <c r="AF4" s="4"/>
      <c r="AG4" s="4" t="s">
        <v>99</v>
      </c>
      <c r="AH4" s="4" t="s">
        <v>101</v>
      </c>
    </row>
    <row r="5" spans="1:34" x14ac:dyDescent="0.3">
      <c r="A5" s="4" t="s">
        <v>17</v>
      </c>
      <c r="B5" s="4" t="s">
        <v>18</v>
      </c>
      <c r="C5" s="4">
        <v>2019</v>
      </c>
      <c r="D5" s="4" t="s">
        <v>15</v>
      </c>
      <c r="E5" s="4" t="s">
        <v>16</v>
      </c>
      <c r="F5" s="5" t="s">
        <v>19</v>
      </c>
      <c r="G5" s="4">
        <v>367</v>
      </c>
      <c r="H5" s="6" t="s">
        <v>20</v>
      </c>
      <c r="I5" s="4" t="s">
        <v>75</v>
      </c>
      <c r="J5" s="5" t="s">
        <v>21</v>
      </c>
      <c r="K5" s="4"/>
      <c r="L5" s="4"/>
      <c r="M5" s="4"/>
      <c r="N5" s="7">
        <v>17100</v>
      </c>
      <c r="O5" s="4"/>
      <c r="P5" s="4">
        <v>1.5</v>
      </c>
      <c r="Q5" s="4" t="s">
        <v>102</v>
      </c>
      <c r="R5" s="4">
        <v>16.5</v>
      </c>
      <c r="S5" s="4">
        <v>5.95</v>
      </c>
      <c r="T5" s="4"/>
      <c r="U5" s="4"/>
      <c r="V5" s="4"/>
      <c r="W5" s="4"/>
      <c r="X5" s="4"/>
      <c r="Y5" s="4"/>
      <c r="Z5" s="4">
        <v>20.3</v>
      </c>
      <c r="AA5" s="13">
        <f t="shared" si="0"/>
        <v>0</v>
      </c>
      <c r="AB5" s="8">
        <v>9.02</v>
      </c>
      <c r="AC5" s="8"/>
      <c r="AD5" s="8"/>
      <c r="AE5" s="4"/>
      <c r="AF5" s="4">
        <v>2.13</v>
      </c>
      <c r="AG5" s="4" t="s">
        <v>99</v>
      </c>
      <c r="AH5" s="4" t="s">
        <v>100</v>
      </c>
    </row>
    <row r="6" spans="1:34" x14ac:dyDescent="0.3">
      <c r="A6" s="4" t="s">
        <v>17</v>
      </c>
      <c r="B6" s="4" t="s">
        <v>18</v>
      </c>
      <c r="C6" s="4">
        <v>2019</v>
      </c>
      <c r="D6" s="4" t="s">
        <v>15</v>
      </c>
      <c r="E6" s="4" t="s">
        <v>16</v>
      </c>
      <c r="F6" s="5" t="s">
        <v>19</v>
      </c>
      <c r="G6" s="4">
        <v>367</v>
      </c>
      <c r="H6" s="6" t="s">
        <v>20</v>
      </c>
      <c r="I6" s="4" t="s">
        <v>75</v>
      </c>
      <c r="J6" s="5" t="s">
        <v>21</v>
      </c>
      <c r="K6" s="4"/>
      <c r="L6" s="4"/>
      <c r="M6" s="4"/>
      <c r="N6" s="7">
        <v>7100</v>
      </c>
      <c r="O6" s="4"/>
      <c r="P6" s="4">
        <v>1.5</v>
      </c>
      <c r="Q6" s="4" t="s">
        <v>102</v>
      </c>
      <c r="R6" s="4"/>
      <c r="S6" s="4"/>
      <c r="T6" s="4"/>
      <c r="U6" s="4"/>
      <c r="V6" s="4"/>
      <c r="W6" s="4"/>
      <c r="X6" s="4"/>
      <c r="Y6" s="4"/>
      <c r="Z6" s="4">
        <v>20.3</v>
      </c>
      <c r="AA6" s="13">
        <f t="shared" si="0"/>
        <v>0</v>
      </c>
      <c r="AB6" s="8">
        <v>14.3</v>
      </c>
      <c r="AC6" s="8"/>
      <c r="AD6" s="8"/>
      <c r="AE6" s="4"/>
      <c r="AF6" s="4">
        <v>4.3</v>
      </c>
      <c r="AG6" s="4" t="s">
        <v>99</v>
      </c>
      <c r="AH6" s="4" t="s">
        <v>100</v>
      </c>
    </row>
    <row r="7" spans="1:34" x14ac:dyDescent="0.3">
      <c r="A7" s="4" t="s">
        <v>17</v>
      </c>
      <c r="B7" s="4" t="s">
        <v>18</v>
      </c>
      <c r="C7" s="4">
        <v>2019</v>
      </c>
      <c r="D7" s="4" t="s">
        <v>15</v>
      </c>
      <c r="E7" s="4" t="s">
        <v>16</v>
      </c>
      <c r="F7" s="5" t="s">
        <v>19</v>
      </c>
      <c r="G7" s="4">
        <v>367</v>
      </c>
      <c r="H7" s="6" t="s">
        <v>20</v>
      </c>
      <c r="I7" s="4" t="s">
        <v>75</v>
      </c>
      <c r="J7" s="5" t="s">
        <v>21</v>
      </c>
      <c r="K7" s="4"/>
      <c r="L7" s="4"/>
      <c r="M7" s="4"/>
      <c r="N7" s="7">
        <v>900</v>
      </c>
      <c r="O7" s="4"/>
      <c r="P7" s="4">
        <v>1.5</v>
      </c>
      <c r="Q7" s="4" t="s">
        <v>102</v>
      </c>
      <c r="R7" s="4"/>
      <c r="S7" s="4"/>
      <c r="T7" s="4"/>
      <c r="U7" s="4"/>
      <c r="V7" s="4"/>
      <c r="W7" s="4"/>
      <c r="X7" s="4"/>
      <c r="Y7" s="4"/>
      <c r="Z7" s="4">
        <v>20.3</v>
      </c>
      <c r="AA7" s="13">
        <f t="shared" si="0"/>
        <v>0</v>
      </c>
      <c r="AB7" s="8">
        <v>9.4600000000000009</v>
      </c>
      <c r="AC7" s="8"/>
      <c r="AD7" s="8"/>
      <c r="AE7" s="4"/>
      <c r="AF7" s="4">
        <v>4.8499999999999996</v>
      </c>
      <c r="AG7" s="4" t="s">
        <v>99</v>
      </c>
      <c r="AH7" s="4" t="s">
        <v>100</v>
      </c>
    </row>
    <row r="8" spans="1:34" x14ac:dyDescent="0.3">
      <c r="A8" s="4" t="s">
        <v>17</v>
      </c>
      <c r="B8" s="4"/>
      <c r="C8" s="4">
        <v>2019</v>
      </c>
      <c r="D8" s="4" t="s">
        <v>15</v>
      </c>
      <c r="E8" s="5" t="s">
        <v>16</v>
      </c>
      <c r="F8" s="5"/>
      <c r="G8" s="4"/>
      <c r="H8" s="6" t="s">
        <v>20</v>
      </c>
      <c r="I8" s="4" t="s">
        <v>75</v>
      </c>
      <c r="J8" s="5" t="s">
        <v>21</v>
      </c>
      <c r="K8" s="4" t="s">
        <v>37</v>
      </c>
      <c r="L8" s="4" t="s">
        <v>38</v>
      </c>
      <c r="M8" s="4"/>
      <c r="N8" s="4"/>
      <c r="O8" s="4"/>
      <c r="P8" s="4"/>
      <c r="Q8" s="4" t="s">
        <v>102</v>
      </c>
      <c r="R8" s="5"/>
      <c r="S8" s="4"/>
      <c r="T8" s="4"/>
      <c r="U8" s="4"/>
      <c r="V8" s="4"/>
      <c r="W8" s="4"/>
      <c r="X8" s="4"/>
      <c r="Y8" s="4"/>
      <c r="Z8" s="4"/>
      <c r="AA8" s="13">
        <f t="shared" si="0"/>
        <v>0</v>
      </c>
      <c r="AB8" s="16">
        <v>262.24</v>
      </c>
      <c r="AC8" s="5"/>
      <c r="AD8" s="5"/>
      <c r="AE8" s="4"/>
      <c r="AF8" s="4"/>
      <c r="AG8" s="4" t="s">
        <v>99</v>
      </c>
      <c r="AH8" s="4"/>
    </row>
    <row r="9" spans="1:34" x14ac:dyDescent="0.3">
      <c r="A9" s="4" t="s">
        <v>74</v>
      </c>
      <c r="B9" s="4"/>
      <c r="C9" s="4">
        <v>2019</v>
      </c>
      <c r="D9" s="4" t="s">
        <v>15</v>
      </c>
      <c r="E9" s="4" t="s">
        <v>16</v>
      </c>
      <c r="F9" s="4" t="s">
        <v>150</v>
      </c>
      <c r="G9" s="4">
        <v>367</v>
      </c>
      <c r="H9" s="6" t="s">
        <v>20</v>
      </c>
      <c r="I9" s="4" t="s">
        <v>75</v>
      </c>
      <c r="J9" s="5" t="s">
        <v>21</v>
      </c>
      <c r="K9" s="4" t="s">
        <v>37</v>
      </c>
      <c r="L9" s="4" t="s">
        <v>38</v>
      </c>
      <c r="M9" s="4"/>
      <c r="N9" s="4"/>
      <c r="O9" s="4"/>
      <c r="P9" s="4"/>
      <c r="Q9" s="4" t="s">
        <v>102</v>
      </c>
      <c r="R9" s="4"/>
      <c r="S9" s="4"/>
      <c r="T9" s="4"/>
      <c r="U9" s="4"/>
      <c r="V9" s="4"/>
      <c r="W9" s="4"/>
      <c r="X9" s="4"/>
      <c r="Y9" s="4"/>
      <c r="Z9" s="4"/>
      <c r="AA9" s="13">
        <f t="shared" si="0"/>
        <v>0</v>
      </c>
      <c r="AB9" s="4">
        <v>216.48</v>
      </c>
      <c r="AC9" s="4"/>
      <c r="AD9" s="4"/>
      <c r="AE9" s="4"/>
      <c r="AF9" s="4">
        <v>5.1119999999999999E-2</v>
      </c>
      <c r="AG9" s="4" t="s">
        <v>99</v>
      </c>
      <c r="AH9" s="4"/>
    </row>
    <row r="10" spans="1:34" x14ac:dyDescent="0.3">
      <c r="A10" s="4" t="s">
        <v>74</v>
      </c>
      <c r="B10" s="4"/>
      <c r="C10" s="4">
        <v>2019</v>
      </c>
      <c r="D10" s="4" t="s">
        <v>15</v>
      </c>
      <c r="E10" s="4" t="s">
        <v>16</v>
      </c>
      <c r="F10" s="4" t="s">
        <v>150</v>
      </c>
      <c r="G10" s="4">
        <v>367</v>
      </c>
      <c r="H10" s="6" t="s">
        <v>20</v>
      </c>
      <c r="I10" s="4" t="s">
        <v>75</v>
      </c>
      <c r="J10" s="5" t="s">
        <v>21</v>
      </c>
      <c r="K10" s="4" t="s">
        <v>37</v>
      </c>
      <c r="L10" s="4" t="s">
        <v>38</v>
      </c>
      <c r="M10" s="4"/>
      <c r="N10" s="4"/>
      <c r="O10" s="4"/>
      <c r="P10" s="4"/>
      <c r="Q10" s="4" t="s">
        <v>102</v>
      </c>
      <c r="R10" s="4"/>
      <c r="S10" s="4"/>
      <c r="T10" s="4"/>
      <c r="U10" s="4"/>
      <c r="V10" s="4"/>
      <c r="W10" s="4"/>
      <c r="X10" s="4"/>
      <c r="Y10" s="4"/>
      <c r="Z10" s="4"/>
      <c r="AA10" s="13">
        <f t="shared" si="0"/>
        <v>0</v>
      </c>
      <c r="AB10" s="4">
        <v>343.20000000000005</v>
      </c>
      <c r="AC10" s="4"/>
      <c r="AD10" s="4"/>
      <c r="AE10" s="4"/>
      <c r="AF10" s="4">
        <v>0.1032</v>
      </c>
      <c r="AG10" s="4" t="s">
        <v>99</v>
      </c>
      <c r="AH10" s="4"/>
    </row>
    <row r="11" spans="1:34" x14ac:dyDescent="0.3">
      <c r="A11" s="4" t="s">
        <v>74</v>
      </c>
      <c r="B11" s="4"/>
      <c r="C11" s="4">
        <v>2019</v>
      </c>
      <c r="D11" s="4" t="s">
        <v>15</v>
      </c>
      <c r="E11" s="4" t="s">
        <v>16</v>
      </c>
      <c r="F11" s="4" t="s">
        <v>150</v>
      </c>
      <c r="G11" s="4">
        <v>367</v>
      </c>
      <c r="H11" s="6" t="s">
        <v>20</v>
      </c>
      <c r="I11" s="4" t="s">
        <v>75</v>
      </c>
      <c r="J11" s="5" t="s">
        <v>21</v>
      </c>
      <c r="K11" s="4" t="s">
        <v>37</v>
      </c>
      <c r="L11" s="4" t="s">
        <v>38</v>
      </c>
      <c r="M11" s="4"/>
      <c r="N11" s="4"/>
      <c r="O11" s="4"/>
      <c r="P11" s="4"/>
      <c r="Q11" s="4" t="s">
        <v>102</v>
      </c>
      <c r="R11" s="4"/>
      <c r="S11" s="4"/>
      <c r="T11" s="4"/>
      <c r="U11" s="4"/>
      <c r="V11" s="4"/>
      <c r="W11" s="4"/>
      <c r="X11" s="4"/>
      <c r="Y11" s="4"/>
      <c r="Z11" s="4"/>
      <c r="AA11" s="13">
        <f t="shared" si="0"/>
        <v>0</v>
      </c>
      <c r="AB11" s="4">
        <v>227.04000000000002</v>
      </c>
      <c r="AC11" s="4"/>
      <c r="AD11" s="4"/>
      <c r="AE11" s="4"/>
      <c r="AF11" s="4">
        <v>0.11639999999999999</v>
      </c>
      <c r="AG11" s="4" t="s">
        <v>99</v>
      </c>
      <c r="AH11" s="4"/>
    </row>
    <row r="12" spans="1:34" x14ac:dyDescent="0.3">
      <c r="A12" s="4" t="s">
        <v>52</v>
      </c>
      <c r="B12" s="11" t="s">
        <v>53</v>
      </c>
      <c r="C12" s="4">
        <v>2022</v>
      </c>
      <c r="D12" s="4" t="s">
        <v>15</v>
      </c>
      <c r="E12" s="4" t="s">
        <v>16</v>
      </c>
      <c r="F12" s="5" t="s">
        <v>54</v>
      </c>
      <c r="G12" s="4"/>
      <c r="H12" s="6" t="s">
        <v>55</v>
      </c>
      <c r="I12" s="4" t="s">
        <v>56</v>
      </c>
      <c r="J12" s="5" t="s">
        <v>21</v>
      </c>
      <c r="K12" s="4"/>
      <c r="L12" s="4"/>
      <c r="M12" s="4"/>
      <c r="N12" s="4"/>
      <c r="O12" s="4">
        <v>1.5</v>
      </c>
      <c r="P12" s="4" t="s">
        <v>117</v>
      </c>
      <c r="Q12" s="4" t="s">
        <v>102</v>
      </c>
      <c r="R12" s="4">
        <v>16.2</v>
      </c>
      <c r="S12" s="4"/>
      <c r="T12" s="4"/>
      <c r="U12" s="4"/>
      <c r="V12" s="4"/>
      <c r="W12" s="4"/>
      <c r="X12" s="4"/>
      <c r="Y12" s="4"/>
      <c r="Z12" s="4"/>
      <c r="AA12" s="13">
        <f t="shared" si="0"/>
        <v>0</v>
      </c>
      <c r="AB12" s="4">
        <v>62.5</v>
      </c>
      <c r="AC12" s="4"/>
      <c r="AD12" s="4"/>
      <c r="AE12" s="4"/>
      <c r="AF12" s="4"/>
      <c r="AG12" s="4" t="s">
        <v>99</v>
      </c>
      <c r="AH12" s="4" t="s">
        <v>118</v>
      </c>
    </row>
    <row r="13" spans="1:34" x14ac:dyDescent="0.3">
      <c r="A13" s="4" t="s">
        <v>119</v>
      </c>
      <c r="B13" s="4"/>
      <c r="C13" s="4">
        <v>2022</v>
      </c>
      <c r="D13" s="4" t="s">
        <v>15</v>
      </c>
      <c r="E13" s="4" t="s">
        <v>64</v>
      </c>
      <c r="F13" s="5" t="s">
        <v>120</v>
      </c>
      <c r="G13" s="4">
        <v>96</v>
      </c>
      <c r="H13" s="6" t="s">
        <v>25</v>
      </c>
      <c r="I13" s="4" t="s">
        <v>59</v>
      </c>
      <c r="J13" s="5" t="s">
        <v>21</v>
      </c>
      <c r="K13" s="4" t="s">
        <v>37</v>
      </c>
      <c r="L13" s="4"/>
      <c r="M13" s="4"/>
      <c r="N13" s="4">
        <v>8400</v>
      </c>
      <c r="O13" s="4">
        <v>1.2</v>
      </c>
      <c r="P13" s="4"/>
      <c r="Q13" s="4" t="s">
        <v>98</v>
      </c>
      <c r="R13" s="4">
        <v>26</v>
      </c>
      <c r="S13" s="4"/>
      <c r="T13" s="4">
        <v>5.5</v>
      </c>
      <c r="U13" s="4">
        <v>0.35099999999999998</v>
      </c>
      <c r="V13" s="4">
        <v>0.628</v>
      </c>
      <c r="W13" s="4">
        <v>7.6120000000000001</v>
      </c>
      <c r="X13" s="4"/>
      <c r="Y13" s="7">
        <v>43200</v>
      </c>
      <c r="Z13" s="4"/>
      <c r="AA13" s="13">
        <f t="shared" si="0"/>
        <v>2.7323435431519361</v>
      </c>
      <c r="AB13" s="7">
        <v>55338</v>
      </c>
      <c r="AC13" s="4"/>
      <c r="AD13" s="4"/>
      <c r="AE13" s="4"/>
      <c r="AF13" s="4"/>
      <c r="AG13" s="4" t="s">
        <v>99</v>
      </c>
      <c r="AH13" s="4" t="s">
        <v>101</v>
      </c>
    </row>
    <row r="14" spans="1:34" x14ac:dyDescent="0.3">
      <c r="A14" s="4" t="s">
        <v>31</v>
      </c>
      <c r="B14" s="4"/>
      <c r="C14" s="4">
        <v>2017</v>
      </c>
      <c r="D14" s="4" t="s">
        <v>32</v>
      </c>
      <c r="E14" s="4" t="s">
        <v>33</v>
      </c>
      <c r="F14" s="5" t="s">
        <v>34</v>
      </c>
      <c r="G14" s="4"/>
      <c r="H14" s="6" t="s">
        <v>25</v>
      </c>
      <c r="I14" s="4" t="s">
        <v>59</v>
      </c>
      <c r="J14" s="5" t="s">
        <v>21</v>
      </c>
      <c r="K14" s="4"/>
      <c r="L14" s="4"/>
      <c r="M14" s="4"/>
      <c r="N14" s="4"/>
      <c r="O14" s="4"/>
      <c r="P14" s="4">
        <v>92</v>
      </c>
      <c r="Q14" s="4" t="s">
        <v>98</v>
      </c>
      <c r="R14" s="4">
        <v>28.96</v>
      </c>
      <c r="S14" s="4">
        <v>8.43</v>
      </c>
      <c r="T14" s="4">
        <v>7.56</v>
      </c>
      <c r="U14" s="4">
        <v>0.16236999999999999</v>
      </c>
      <c r="V14" s="4">
        <v>4.3800000000000002E-3</v>
      </c>
      <c r="W14" s="4">
        <v>0.71279999999999999</v>
      </c>
      <c r="X14" s="4">
        <v>32.46</v>
      </c>
      <c r="Y14" s="4">
        <v>27616</v>
      </c>
      <c r="Z14" s="4">
        <v>4.97</v>
      </c>
      <c r="AA14" s="13">
        <f t="shared" si="0"/>
        <v>0.34413440763227254</v>
      </c>
      <c r="AB14" s="8">
        <v>-314.87</v>
      </c>
      <c r="AC14" s="8"/>
      <c r="AD14" s="8"/>
      <c r="AE14" s="4">
        <v>-3773.51</v>
      </c>
      <c r="AF14" s="4">
        <v>2.4700000000000002</v>
      </c>
      <c r="AG14" s="4" t="s">
        <v>99</v>
      </c>
      <c r="AH14" s="4" t="s">
        <v>121</v>
      </c>
    </row>
    <row r="15" spans="1:34" x14ac:dyDescent="0.3">
      <c r="A15" s="4" t="s">
        <v>31</v>
      </c>
      <c r="B15" s="4"/>
      <c r="C15" s="4">
        <v>2017</v>
      </c>
      <c r="D15" s="4" t="s">
        <v>32</v>
      </c>
      <c r="E15" s="4" t="s">
        <v>33</v>
      </c>
      <c r="F15" s="5" t="s">
        <v>34</v>
      </c>
      <c r="G15" s="4"/>
      <c r="H15" s="6" t="s">
        <v>25</v>
      </c>
      <c r="I15" s="4" t="s">
        <v>59</v>
      </c>
      <c r="J15" s="5" t="s">
        <v>21</v>
      </c>
      <c r="K15" s="4"/>
      <c r="L15" s="4"/>
      <c r="M15" s="4"/>
      <c r="N15" s="4"/>
      <c r="O15" s="4"/>
      <c r="P15" s="4">
        <v>14</v>
      </c>
      <c r="Q15" s="4" t="s">
        <v>98</v>
      </c>
      <c r="R15" s="4">
        <v>29.14</v>
      </c>
      <c r="S15" s="4">
        <v>8.5</v>
      </c>
      <c r="T15" s="4">
        <v>7.31</v>
      </c>
      <c r="U15" s="4">
        <v>0.17799999999999999</v>
      </c>
      <c r="V15" s="4">
        <v>2.6800000000000001E-3</v>
      </c>
      <c r="W15" s="4">
        <v>0.69059999999999999</v>
      </c>
      <c r="X15" s="4">
        <v>31.9</v>
      </c>
      <c r="Y15" s="4">
        <v>19613</v>
      </c>
      <c r="Z15" s="4">
        <v>4.7300000000000004</v>
      </c>
      <c r="AA15" s="13">
        <f t="shared" si="0"/>
        <v>0.34912876001513898</v>
      </c>
      <c r="AB15" s="8">
        <v>653.89</v>
      </c>
      <c r="AC15" s="8"/>
      <c r="AD15" s="8"/>
      <c r="AE15" s="4">
        <v>497.52</v>
      </c>
      <c r="AF15" s="4">
        <v>25.59</v>
      </c>
      <c r="AG15" s="4" t="s">
        <v>99</v>
      </c>
      <c r="AH15" s="4" t="s">
        <v>121</v>
      </c>
    </row>
    <row r="16" spans="1:34" x14ac:dyDescent="0.3">
      <c r="A16" s="4" t="s">
        <v>57</v>
      </c>
      <c r="B16" s="4" t="s">
        <v>58</v>
      </c>
      <c r="C16" s="4">
        <v>2023</v>
      </c>
      <c r="D16" s="4" t="s">
        <v>15</v>
      </c>
      <c r="E16" s="4" t="s">
        <v>16</v>
      </c>
      <c r="F16" s="5" t="s">
        <v>24</v>
      </c>
      <c r="G16" s="4">
        <v>260</v>
      </c>
      <c r="H16" s="6" t="s">
        <v>25</v>
      </c>
      <c r="I16" s="4" t="s">
        <v>59</v>
      </c>
      <c r="J16" s="5" t="s">
        <v>21</v>
      </c>
      <c r="K16" s="4" t="s">
        <v>37</v>
      </c>
      <c r="L16" s="4" t="s">
        <v>38</v>
      </c>
      <c r="M16" s="4" t="s">
        <v>60</v>
      </c>
      <c r="N16" s="4">
        <f>1644*10000</f>
        <v>16440000</v>
      </c>
      <c r="O16" s="4">
        <v>1.51</v>
      </c>
      <c r="P16" s="4"/>
      <c r="Q16" s="4" t="s">
        <v>98</v>
      </c>
      <c r="R16" s="4">
        <v>30.5</v>
      </c>
      <c r="S16" s="4">
        <v>8</v>
      </c>
      <c r="T16" s="4"/>
      <c r="U16" s="4">
        <v>0.81</v>
      </c>
      <c r="V16" s="4"/>
      <c r="W16" s="4">
        <v>6.2E-2</v>
      </c>
      <c r="X16" s="4">
        <v>30</v>
      </c>
      <c r="Y16" s="4">
        <v>21100</v>
      </c>
      <c r="Z16" s="4"/>
      <c r="AA16" s="13">
        <f t="shared" si="0"/>
        <v>0.64793104579116378</v>
      </c>
      <c r="AB16" s="4">
        <v>0.38</v>
      </c>
      <c r="AC16" s="4"/>
      <c r="AD16" s="4"/>
      <c r="AE16" s="4">
        <v>14.67</v>
      </c>
      <c r="AF16" s="4"/>
      <c r="AG16" s="4" t="s">
        <v>99</v>
      </c>
      <c r="AH16" s="4" t="s">
        <v>100</v>
      </c>
    </row>
    <row r="17" spans="1:34" x14ac:dyDescent="0.3">
      <c r="A17" s="4" t="s">
        <v>57</v>
      </c>
      <c r="B17" s="4" t="s">
        <v>58</v>
      </c>
      <c r="C17" s="4">
        <v>2023</v>
      </c>
      <c r="D17" s="4" t="s">
        <v>15</v>
      </c>
      <c r="E17" s="4" t="s">
        <v>16</v>
      </c>
      <c r="F17" s="5" t="s">
        <v>24</v>
      </c>
      <c r="G17" s="4">
        <v>260</v>
      </c>
      <c r="H17" s="6" t="s">
        <v>25</v>
      </c>
      <c r="I17" s="4" t="s">
        <v>59</v>
      </c>
      <c r="J17" s="5" t="s">
        <v>21</v>
      </c>
      <c r="K17" s="4" t="s">
        <v>37</v>
      </c>
      <c r="L17" s="4" t="s">
        <v>38</v>
      </c>
      <c r="M17" s="4" t="s">
        <v>61</v>
      </c>
      <c r="N17" s="4">
        <f>1615*10000</f>
        <v>16150000</v>
      </c>
      <c r="O17" s="4">
        <v>1.58</v>
      </c>
      <c r="P17" s="4"/>
      <c r="Q17" s="4" t="s">
        <v>98</v>
      </c>
      <c r="R17" s="4">
        <v>30.5</v>
      </c>
      <c r="S17" s="4">
        <v>8.1</v>
      </c>
      <c r="T17" s="4"/>
      <c r="U17" s="4">
        <v>3.64</v>
      </c>
      <c r="V17" s="4"/>
      <c r="W17" s="4">
        <v>0.17399999999999999</v>
      </c>
      <c r="X17" s="4">
        <v>38</v>
      </c>
      <c r="Y17" s="4">
        <v>24500</v>
      </c>
      <c r="Z17" s="4"/>
      <c r="AA17" s="13">
        <f t="shared" si="0"/>
        <v>2.8798342710612896</v>
      </c>
      <c r="AB17" s="4">
        <v>0.28999999999999998</v>
      </c>
      <c r="AC17" s="4"/>
      <c r="AD17" s="4"/>
      <c r="AE17" s="4">
        <v>15.93</v>
      </c>
      <c r="AF17" s="4"/>
      <c r="AG17" s="4" t="s">
        <v>99</v>
      </c>
      <c r="AH17" s="4" t="s">
        <v>100</v>
      </c>
    </row>
    <row r="18" spans="1:34" x14ac:dyDescent="0.3">
      <c r="A18" s="4" t="s">
        <v>22</v>
      </c>
      <c r="B18" s="9" t="s">
        <v>23</v>
      </c>
      <c r="C18" s="4">
        <v>2021</v>
      </c>
      <c r="D18" s="4" t="s">
        <v>15</v>
      </c>
      <c r="E18" s="4" t="s">
        <v>16</v>
      </c>
      <c r="F18" s="5" t="s">
        <v>24</v>
      </c>
      <c r="G18" s="4">
        <v>365</v>
      </c>
      <c r="H18" s="6" t="s">
        <v>25</v>
      </c>
      <c r="I18" s="4" t="s">
        <v>59</v>
      </c>
      <c r="J18" s="5" t="s">
        <v>21</v>
      </c>
      <c r="K18" s="4"/>
      <c r="L18" s="4"/>
      <c r="M18" s="4"/>
      <c r="N18" s="7">
        <v>1000</v>
      </c>
      <c r="O18" s="4">
        <v>1.3</v>
      </c>
      <c r="P18" s="4"/>
      <c r="Q18" s="4" t="s">
        <v>98</v>
      </c>
      <c r="R18" s="4">
        <v>28.5</v>
      </c>
      <c r="S18" s="4"/>
      <c r="T18" s="4"/>
      <c r="U18" s="4"/>
      <c r="V18" s="4"/>
      <c r="W18" s="4"/>
      <c r="X18" s="4"/>
      <c r="Y18" s="4"/>
      <c r="Z18" s="4"/>
      <c r="AA18" s="13">
        <f t="shared" si="0"/>
        <v>0</v>
      </c>
      <c r="AB18" s="8">
        <f>22.6*24</f>
        <v>542.40000000000009</v>
      </c>
      <c r="AC18" s="8">
        <f>AB18*0.1</f>
        <v>54.240000000000009</v>
      </c>
      <c r="AD18" s="8">
        <f>AB18*0.9</f>
        <v>488.16000000000008</v>
      </c>
      <c r="AE18" s="4">
        <f>-18.4*24</f>
        <v>-441.59999999999997</v>
      </c>
      <c r="AF18" s="4"/>
      <c r="AG18" s="4" t="s">
        <v>99</v>
      </c>
      <c r="AH18" s="4" t="s">
        <v>127</v>
      </c>
    </row>
    <row r="19" spans="1:34" x14ac:dyDescent="0.3">
      <c r="A19" s="4" t="s">
        <v>62</v>
      </c>
      <c r="B19" s="11" t="s">
        <v>63</v>
      </c>
      <c r="C19" s="4">
        <v>2016</v>
      </c>
      <c r="D19" s="4" t="s">
        <v>15</v>
      </c>
      <c r="E19" s="4" t="s">
        <v>64</v>
      </c>
      <c r="F19" s="5" t="s">
        <v>65</v>
      </c>
      <c r="G19" s="4">
        <v>120</v>
      </c>
      <c r="H19" s="6" t="s">
        <v>25</v>
      </c>
      <c r="I19" s="4" t="s">
        <v>59</v>
      </c>
      <c r="J19" s="5" t="s">
        <v>21</v>
      </c>
      <c r="K19" s="4" t="s">
        <v>37</v>
      </c>
      <c r="L19" s="4" t="s">
        <v>38</v>
      </c>
      <c r="M19" s="4"/>
      <c r="N19" s="4">
        <f>0.6*10000</f>
        <v>6000</v>
      </c>
      <c r="O19" s="4">
        <v>1</v>
      </c>
      <c r="P19" s="4">
        <v>40</v>
      </c>
      <c r="Q19" s="4" t="s">
        <v>98</v>
      </c>
      <c r="R19" s="4"/>
      <c r="S19" s="4"/>
      <c r="T19" s="4"/>
      <c r="U19" s="4"/>
      <c r="V19" s="4"/>
      <c r="W19" s="4"/>
      <c r="X19" s="4"/>
      <c r="Y19" s="4"/>
      <c r="Z19" s="4"/>
      <c r="AA19" s="13">
        <f t="shared" si="0"/>
        <v>0</v>
      </c>
      <c r="AB19" s="4">
        <v>1.496</v>
      </c>
      <c r="AC19" s="4"/>
      <c r="AD19" s="4"/>
      <c r="AE19" s="4">
        <v>311.89999999999998</v>
      </c>
      <c r="AF19" s="4">
        <v>0.151</v>
      </c>
      <c r="AG19" s="4" t="s">
        <v>99</v>
      </c>
      <c r="AH19" s="4" t="s">
        <v>100</v>
      </c>
    </row>
    <row r="20" spans="1:34" x14ac:dyDescent="0.3">
      <c r="A20" s="4" t="s">
        <v>129</v>
      </c>
      <c r="B20" s="4"/>
      <c r="C20" s="4">
        <v>2019</v>
      </c>
      <c r="D20" s="4" t="s">
        <v>15</v>
      </c>
      <c r="E20" s="4" t="s">
        <v>16</v>
      </c>
      <c r="F20" s="5" t="s">
        <v>130</v>
      </c>
      <c r="G20" s="4"/>
      <c r="H20" s="6" t="s">
        <v>25</v>
      </c>
      <c r="I20" s="4" t="s">
        <v>59</v>
      </c>
      <c r="J20" s="5" t="s">
        <v>21</v>
      </c>
      <c r="K20" s="4"/>
      <c r="L20" s="4"/>
      <c r="M20" s="4"/>
      <c r="N20" s="4"/>
      <c r="O20" s="4"/>
      <c r="P20" s="4"/>
      <c r="Q20" s="5" t="s">
        <v>124</v>
      </c>
      <c r="R20" s="5"/>
      <c r="S20" s="4"/>
      <c r="T20" s="4"/>
      <c r="U20" s="4"/>
      <c r="V20" s="4"/>
      <c r="W20" s="4"/>
      <c r="X20" s="4"/>
      <c r="Y20" s="4"/>
      <c r="Z20" s="4"/>
      <c r="AA20" s="13">
        <f t="shared" si="0"/>
        <v>0</v>
      </c>
      <c r="AB20" s="16"/>
      <c r="AC20" s="16">
        <v>73.168000000000006</v>
      </c>
      <c r="AD20" s="5"/>
      <c r="AE20" s="4"/>
      <c r="AF20" s="4"/>
      <c r="AG20" s="4" t="s">
        <v>99</v>
      </c>
      <c r="AH20" s="4"/>
    </row>
    <row r="21" spans="1:34" x14ac:dyDescent="0.3">
      <c r="A21" s="4" t="s">
        <v>131</v>
      </c>
      <c r="B21" s="4"/>
      <c r="C21" s="4">
        <v>2018</v>
      </c>
      <c r="D21" s="4" t="s">
        <v>15</v>
      </c>
      <c r="E21" s="5" t="s">
        <v>16</v>
      </c>
      <c r="F21" s="5"/>
      <c r="G21" s="4"/>
      <c r="H21" s="6" t="s">
        <v>25</v>
      </c>
      <c r="I21" s="4" t="s">
        <v>59</v>
      </c>
      <c r="J21" s="5" t="s">
        <v>21</v>
      </c>
      <c r="K21" s="4"/>
      <c r="L21" s="4"/>
      <c r="M21" s="4"/>
      <c r="N21" s="4"/>
      <c r="O21" s="4"/>
      <c r="P21" s="4"/>
      <c r="Q21" s="5" t="s">
        <v>124</v>
      </c>
      <c r="R21" s="5">
        <v>20</v>
      </c>
      <c r="S21" s="4"/>
      <c r="T21" s="4"/>
      <c r="U21" s="4"/>
      <c r="V21" s="4"/>
      <c r="W21" s="4"/>
      <c r="X21" s="4"/>
      <c r="Y21" s="4"/>
      <c r="Z21" s="4"/>
      <c r="AA21" s="13">
        <f t="shared" si="0"/>
        <v>0</v>
      </c>
      <c r="AB21" s="16"/>
      <c r="AC21" s="16">
        <v>117.84800000000001</v>
      </c>
      <c r="AD21" s="5"/>
      <c r="AE21" s="4"/>
      <c r="AF21" s="4"/>
      <c r="AG21" s="4" t="s">
        <v>99</v>
      </c>
      <c r="AH21" s="4"/>
    </row>
    <row r="22" spans="1:34" x14ac:dyDescent="0.3">
      <c r="A22" s="4" t="s">
        <v>35</v>
      </c>
      <c r="B22" s="4" t="s">
        <v>36</v>
      </c>
      <c r="C22" s="4">
        <v>2017</v>
      </c>
      <c r="D22" s="4" t="s">
        <v>15</v>
      </c>
      <c r="E22" s="4" t="s">
        <v>16</v>
      </c>
      <c r="F22" s="5" t="s">
        <v>24</v>
      </c>
      <c r="G22" s="4">
        <v>120</v>
      </c>
      <c r="H22" s="6" t="s">
        <v>25</v>
      </c>
      <c r="I22" s="4" t="s">
        <v>59</v>
      </c>
      <c r="J22" s="5" t="s">
        <v>21</v>
      </c>
      <c r="K22" s="4" t="s">
        <v>37</v>
      </c>
      <c r="L22" s="4" t="s">
        <v>38</v>
      </c>
      <c r="M22" s="4"/>
      <c r="N22" s="4">
        <v>7500</v>
      </c>
      <c r="O22" s="4">
        <v>1.3</v>
      </c>
      <c r="P22" s="4"/>
      <c r="Q22" s="4" t="s">
        <v>124</v>
      </c>
      <c r="R22" s="4">
        <v>23.97</v>
      </c>
      <c r="S22" s="4">
        <v>7.3</v>
      </c>
      <c r="T22" s="4"/>
      <c r="U22" s="4">
        <v>13.01</v>
      </c>
      <c r="V22" s="4"/>
      <c r="W22" s="4">
        <v>0.28999999999999998</v>
      </c>
      <c r="X22" s="4">
        <v>1.48</v>
      </c>
      <c r="Y22" s="4"/>
      <c r="Z22" s="4"/>
      <c r="AA22" s="13">
        <f t="shared" si="0"/>
        <v>10.191968796188624</v>
      </c>
      <c r="AB22" s="8">
        <v>189</v>
      </c>
      <c r="AC22" s="8"/>
      <c r="AD22" s="8"/>
      <c r="AE22" s="4"/>
      <c r="AF22" s="4">
        <v>0.41</v>
      </c>
      <c r="AG22" s="4" t="s">
        <v>99</v>
      </c>
      <c r="AH22" s="4" t="s">
        <v>100</v>
      </c>
    </row>
    <row r="23" spans="1:34" x14ac:dyDescent="0.3">
      <c r="A23" s="4" t="s">
        <v>35</v>
      </c>
      <c r="B23" s="11" t="s">
        <v>66</v>
      </c>
      <c r="C23" s="4">
        <v>2020</v>
      </c>
      <c r="D23" s="4" t="s">
        <v>15</v>
      </c>
      <c r="E23" s="4" t="s">
        <v>16</v>
      </c>
      <c r="F23" s="5" t="s">
        <v>24</v>
      </c>
      <c r="G23" s="4">
        <f>6*30</f>
        <v>180</v>
      </c>
      <c r="H23" s="6" t="s">
        <v>25</v>
      </c>
      <c r="I23" s="4" t="s">
        <v>59</v>
      </c>
      <c r="J23" s="5" t="s">
        <v>21</v>
      </c>
      <c r="K23" s="4" t="s">
        <v>37</v>
      </c>
      <c r="L23" s="4" t="s">
        <v>37</v>
      </c>
      <c r="M23" s="4"/>
      <c r="N23" s="4">
        <v>19000</v>
      </c>
      <c r="O23" s="4">
        <v>1.8</v>
      </c>
      <c r="P23" s="4" t="s">
        <v>67</v>
      </c>
      <c r="Q23" s="4" t="s">
        <v>98</v>
      </c>
      <c r="R23" s="4">
        <v>19.600000000000001</v>
      </c>
      <c r="S23" s="4">
        <v>9.25</v>
      </c>
      <c r="T23" s="4">
        <v>6</v>
      </c>
      <c r="U23" s="4"/>
      <c r="V23" s="4"/>
      <c r="W23" s="4"/>
      <c r="X23" s="4"/>
      <c r="Y23" s="4"/>
      <c r="Z23" s="4"/>
      <c r="AA23" s="13">
        <f t="shared" si="0"/>
        <v>0</v>
      </c>
      <c r="AB23" s="4">
        <f>SUM(AC23:AD23)</f>
        <v>3372.72</v>
      </c>
      <c r="AC23" s="4">
        <f>125.63*24</f>
        <v>3015.12</v>
      </c>
      <c r="AD23" s="4">
        <f>14.9*24</f>
        <v>357.6</v>
      </c>
      <c r="AE23" s="4"/>
      <c r="AF23" s="4"/>
      <c r="AG23" s="4" t="s">
        <v>99</v>
      </c>
      <c r="AH23" s="4" t="s">
        <v>132</v>
      </c>
    </row>
    <row r="24" spans="1:34" x14ac:dyDescent="0.3">
      <c r="A24" s="4" t="s">
        <v>139</v>
      </c>
      <c r="B24" s="4" t="s">
        <v>140</v>
      </c>
      <c r="C24" s="4">
        <v>2019</v>
      </c>
      <c r="D24" s="4" t="s">
        <v>15</v>
      </c>
      <c r="E24" s="4" t="s">
        <v>16</v>
      </c>
      <c r="F24" s="5" t="s">
        <v>24</v>
      </c>
      <c r="G24" s="4"/>
      <c r="H24" s="6" t="s">
        <v>25</v>
      </c>
      <c r="I24" s="4" t="s">
        <v>59</v>
      </c>
      <c r="J24" s="5" t="s">
        <v>21</v>
      </c>
      <c r="K24" s="4" t="s">
        <v>37</v>
      </c>
      <c r="L24" s="4"/>
      <c r="M24" s="4" t="s">
        <v>141</v>
      </c>
      <c r="N24" s="4"/>
      <c r="O24" s="4"/>
      <c r="P24" s="4"/>
      <c r="Q24" s="4" t="s">
        <v>98</v>
      </c>
      <c r="R24" s="4">
        <v>24.39</v>
      </c>
      <c r="S24" s="4">
        <v>6.91</v>
      </c>
      <c r="T24" s="4"/>
      <c r="U24" s="4"/>
      <c r="V24" s="4"/>
      <c r="W24" s="4"/>
      <c r="X24" s="4">
        <v>18.899999999999999</v>
      </c>
      <c r="Y24" s="4">
        <v>16.22</v>
      </c>
      <c r="Z24" s="4"/>
      <c r="AA24" s="13">
        <f t="shared" si="0"/>
        <v>0</v>
      </c>
      <c r="AB24" s="4">
        <v>64.930000000000007</v>
      </c>
      <c r="AC24" s="4"/>
      <c r="AD24" s="4"/>
      <c r="AE24" s="4"/>
      <c r="AF24" s="4"/>
      <c r="AG24" s="4" t="s">
        <v>99</v>
      </c>
      <c r="AH24" s="4"/>
    </row>
    <row r="25" spans="1:34" x14ac:dyDescent="0.3">
      <c r="A25" s="4" t="s">
        <v>139</v>
      </c>
      <c r="B25" s="4" t="s">
        <v>140</v>
      </c>
      <c r="C25" s="4">
        <v>2019</v>
      </c>
      <c r="D25" s="4" t="s">
        <v>15</v>
      </c>
      <c r="E25" s="4" t="s">
        <v>16</v>
      </c>
      <c r="F25" s="5" t="s">
        <v>24</v>
      </c>
      <c r="G25" s="4"/>
      <c r="H25" s="6" t="s">
        <v>25</v>
      </c>
      <c r="I25" s="4" t="s">
        <v>59</v>
      </c>
      <c r="J25" s="5" t="s">
        <v>21</v>
      </c>
      <c r="K25" s="4" t="s">
        <v>37</v>
      </c>
      <c r="L25" s="4"/>
      <c r="M25" s="4" t="s">
        <v>142</v>
      </c>
      <c r="N25" s="4"/>
      <c r="O25" s="4"/>
      <c r="P25" s="4"/>
      <c r="Q25" s="4" t="s">
        <v>98</v>
      </c>
      <c r="R25" s="4">
        <v>27.15</v>
      </c>
      <c r="S25" s="4">
        <v>6.32</v>
      </c>
      <c r="T25" s="4"/>
      <c r="U25" s="4"/>
      <c r="V25" s="4"/>
      <c r="W25" s="4"/>
      <c r="X25" s="4">
        <v>77.2</v>
      </c>
      <c r="Y25" s="4">
        <v>11.7</v>
      </c>
      <c r="Z25" s="4"/>
      <c r="AA25" s="13">
        <f t="shared" si="0"/>
        <v>0</v>
      </c>
      <c r="AB25" s="4">
        <v>21.84</v>
      </c>
      <c r="AC25" s="4"/>
      <c r="AD25" s="4"/>
      <c r="AE25" s="4"/>
      <c r="AF25" s="4"/>
      <c r="AG25" s="4" t="s">
        <v>99</v>
      </c>
      <c r="AH25" s="4"/>
    </row>
    <row r="26" spans="1:34" x14ac:dyDescent="0.3">
      <c r="A26" s="4" t="s">
        <v>62</v>
      </c>
      <c r="B26" s="4"/>
      <c r="C26" s="4">
        <v>2016</v>
      </c>
      <c r="D26" s="4" t="s">
        <v>15</v>
      </c>
      <c r="E26" s="4" t="s">
        <v>64</v>
      </c>
      <c r="F26" s="4" t="s">
        <v>128</v>
      </c>
      <c r="G26" s="4">
        <v>120</v>
      </c>
      <c r="H26" s="6" t="s">
        <v>77</v>
      </c>
      <c r="I26" s="4" t="s">
        <v>59</v>
      </c>
      <c r="J26" s="5" t="s">
        <v>21</v>
      </c>
      <c r="K26" s="4" t="s">
        <v>37</v>
      </c>
      <c r="L26" s="4" t="s">
        <v>38</v>
      </c>
      <c r="M26" s="4"/>
      <c r="N26" s="4"/>
      <c r="O26" s="4"/>
      <c r="P26" s="4"/>
      <c r="Q26" s="4" t="s">
        <v>98</v>
      </c>
      <c r="R26" s="4"/>
      <c r="S26" s="4"/>
      <c r="T26" s="4"/>
      <c r="U26" s="4"/>
      <c r="V26" s="4"/>
      <c r="W26" s="4"/>
      <c r="X26" s="4"/>
      <c r="Y26" s="4"/>
      <c r="Z26" s="4"/>
      <c r="AA26" s="13">
        <f t="shared" si="0"/>
        <v>0</v>
      </c>
      <c r="AB26" s="4">
        <v>0.96</v>
      </c>
      <c r="AC26" s="4"/>
      <c r="AD26" s="4"/>
      <c r="AE26" s="4"/>
      <c r="AF26" s="4">
        <v>9.0959999999999999E-2</v>
      </c>
      <c r="AG26" s="4" t="s">
        <v>99</v>
      </c>
      <c r="AH26" s="4"/>
    </row>
    <row r="27" spans="1:34" x14ac:dyDescent="0.3">
      <c r="A27" s="4" t="s">
        <v>35</v>
      </c>
      <c r="B27" s="4"/>
      <c r="C27" s="4">
        <v>2015</v>
      </c>
      <c r="D27" s="4" t="s">
        <v>15</v>
      </c>
      <c r="E27" s="4" t="s">
        <v>16</v>
      </c>
      <c r="F27" s="5" t="s">
        <v>24</v>
      </c>
      <c r="G27" s="4">
        <v>164</v>
      </c>
      <c r="H27" s="6" t="s">
        <v>77</v>
      </c>
      <c r="I27" s="4" t="s">
        <v>59</v>
      </c>
      <c r="J27" s="5" t="s">
        <v>21</v>
      </c>
      <c r="K27" s="4" t="s">
        <v>37</v>
      </c>
      <c r="L27" s="4" t="s">
        <v>38</v>
      </c>
      <c r="M27" s="4"/>
      <c r="N27" s="4"/>
      <c r="O27" s="4"/>
      <c r="P27" s="4"/>
      <c r="Q27" s="4" t="s">
        <v>98</v>
      </c>
      <c r="R27" s="4"/>
      <c r="S27" s="4"/>
      <c r="T27" s="4"/>
      <c r="U27" s="4"/>
      <c r="V27" s="4"/>
      <c r="W27" s="4"/>
      <c r="X27" s="4"/>
      <c r="Y27" s="4"/>
      <c r="Z27" s="4"/>
      <c r="AA27" s="13">
        <f t="shared" si="0"/>
        <v>0</v>
      </c>
      <c r="AB27" s="4">
        <v>478.79999999999995</v>
      </c>
      <c r="AC27" s="4"/>
      <c r="AD27" s="4"/>
      <c r="AE27" s="4"/>
      <c r="AF27" s="4">
        <v>0.25775999999999999</v>
      </c>
      <c r="AG27" s="4" t="s">
        <v>99</v>
      </c>
      <c r="AH27" s="4"/>
    </row>
    <row r="28" spans="1:34" x14ac:dyDescent="0.3">
      <c r="A28" s="4" t="s">
        <v>35</v>
      </c>
      <c r="B28" s="17" t="s">
        <v>188</v>
      </c>
      <c r="C28" s="4">
        <v>2019</v>
      </c>
      <c r="D28" s="4" t="s">
        <v>15</v>
      </c>
      <c r="E28" s="4" t="s">
        <v>16</v>
      </c>
      <c r="F28" s="5" t="s">
        <v>141</v>
      </c>
      <c r="G28" s="4">
        <v>153</v>
      </c>
      <c r="H28" s="6" t="s">
        <v>77</v>
      </c>
      <c r="I28" s="4" t="s">
        <v>59</v>
      </c>
      <c r="J28" s="5" t="s">
        <v>21</v>
      </c>
      <c r="K28" s="4" t="s">
        <v>37</v>
      </c>
      <c r="L28" s="4"/>
      <c r="M28" s="4"/>
      <c r="N28" s="4"/>
      <c r="O28" s="4">
        <v>1.8</v>
      </c>
      <c r="P28" s="4"/>
      <c r="Q28" s="4" t="s">
        <v>98</v>
      </c>
      <c r="R28" s="4">
        <v>19.600000000000001</v>
      </c>
      <c r="S28" s="4"/>
      <c r="T28" s="4"/>
      <c r="U28" s="4"/>
      <c r="V28" s="4"/>
      <c r="W28" s="4"/>
      <c r="X28" s="4">
        <v>0.42</v>
      </c>
      <c r="Y28" s="4"/>
      <c r="Z28" s="4"/>
      <c r="AA28" s="13">
        <f t="shared" si="0"/>
        <v>0</v>
      </c>
      <c r="AB28" s="4"/>
      <c r="AC28" s="4">
        <v>893.11</v>
      </c>
      <c r="AD28" s="4">
        <v>0.81</v>
      </c>
      <c r="AE28" s="4"/>
      <c r="AF28" s="4"/>
      <c r="AG28" s="4" t="s">
        <v>99</v>
      </c>
      <c r="AH28" s="4" t="s">
        <v>100</v>
      </c>
    </row>
    <row r="29" spans="1:34" x14ac:dyDescent="0.3">
      <c r="A29" s="4" t="s">
        <v>35</v>
      </c>
      <c r="B29" s="17" t="s">
        <v>189</v>
      </c>
      <c r="C29" s="4">
        <v>2023</v>
      </c>
      <c r="D29" s="4" t="s">
        <v>15</v>
      </c>
      <c r="E29" s="4" t="s">
        <v>16</v>
      </c>
      <c r="F29" s="5" t="s">
        <v>141</v>
      </c>
      <c r="G29" s="4"/>
      <c r="H29" s="6" t="s">
        <v>77</v>
      </c>
      <c r="I29" s="4" t="s">
        <v>59</v>
      </c>
      <c r="J29" s="5" t="s">
        <v>21</v>
      </c>
      <c r="K29" s="4" t="s">
        <v>37</v>
      </c>
      <c r="L29" s="4"/>
      <c r="M29" s="4" t="s">
        <v>190</v>
      </c>
      <c r="N29" s="4"/>
      <c r="O29" s="4">
        <v>1.5</v>
      </c>
      <c r="P29" s="4"/>
      <c r="Q29" s="4" t="s">
        <v>124</v>
      </c>
      <c r="R29" s="4"/>
      <c r="S29" s="4"/>
      <c r="T29" s="4"/>
      <c r="U29" s="4"/>
      <c r="V29" s="4"/>
      <c r="W29" s="4"/>
      <c r="X29" s="4">
        <v>0.42</v>
      </c>
      <c r="Y29" s="4"/>
      <c r="Z29" s="4"/>
      <c r="AA29" s="13">
        <f t="shared" si="0"/>
        <v>0</v>
      </c>
      <c r="AB29" s="4">
        <v>181.44</v>
      </c>
      <c r="AC29" s="4">
        <v>9.6</v>
      </c>
      <c r="AD29" s="4">
        <v>119.04</v>
      </c>
      <c r="AE29" s="4"/>
      <c r="AF29" s="4">
        <v>167.52</v>
      </c>
      <c r="AG29" s="4" t="s">
        <v>99</v>
      </c>
      <c r="AH29" s="4" t="s">
        <v>100</v>
      </c>
    </row>
    <row r="30" spans="1:34" x14ac:dyDescent="0.3">
      <c r="A30" s="4" t="s">
        <v>35</v>
      </c>
      <c r="B30" s="17" t="s">
        <v>189</v>
      </c>
      <c r="C30" s="4">
        <v>2023</v>
      </c>
      <c r="D30" s="4" t="s">
        <v>15</v>
      </c>
      <c r="E30" s="4" t="s">
        <v>16</v>
      </c>
      <c r="F30" s="5" t="s">
        <v>141</v>
      </c>
      <c r="G30" s="4"/>
      <c r="H30" s="6" t="s">
        <v>77</v>
      </c>
      <c r="I30" s="4" t="s">
        <v>59</v>
      </c>
      <c r="J30" s="5" t="s">
        <v>21</v>
      </c>
      <c r="K30" s="4" t="s">
        <v>37</v>
      </c>
      <c r="L30" s="4"/>
      <c r="M30" s="4" t="s">
        <v>191</v>
      </c>
      <c r="N30" s="4"/>
      <c r="O30" s="4">
        <v>1.5</v>
      </c>
      <c r="P30" s="4"/>
      <c r="Q30" s="4" t="s">
        <v>124</v>
      </c>
      <c r="R30" s="4"/>
      <c r="S30" s="4"/>
      <c r="T30" s="4"/>
      <c r="U30" s="4"/>
      <c r="V30" s="4"/>
      <c r="W30" s="4"/>
      <c r="X30" s="4"/>
      <c r="Y30" s="4"/>
      <c r="Z30" s="4"/>
      <c r="AA30" s="13">
        <f t="shared" si="0"/>
        <v>0</v>
      </c>
      <c r="AB30" s="4">
        <v>108</v>
      </c>
      <c r="AC30" s="4">
        <v>4.8</v>
      </c>
      <c r="AD30" s="4">
        <v>82.8</v>
      </c>
      <c r="AE30" s="4"/>
      <c r="AF30" s="4">
        <v>383.04</v>
      </c>
      <c r="AG30" s="4" t="s">
        <v>99</v>
      </c>
      <c r="AH30" s="4" t="s">
        <v>100</v>
      </c>
    </row>
    <row r="31" spans="1:34" x14ac:dyDescent="0.3">
      <c r="A31" s="4" t="s">
        <v>35</v>
      </c>
      <c r="B31" s="17" t="s">
        <v>189</v>
      </c>
      <c r="C31" s="4">
        <v>2023</v>
      </c>
      <c r="D31" s="4" t="s">
        <v>15</v>
      </c>
      <c r="E31" s="4" t="s">
        <v>16</v>
      </c>
      <c r="F31" s="5" t="s">
        <v>141</v>
      </c>
      <c r="G31" s="4"/>
      <c r="H31" s="6" t="s">
        <v>77</v>
      </c>
      <c r="I31" s="4" t="s">
        <v>59</v>
      </c>
      <c r="J31" s="5" t="s">
        <v>21</v>
      </c>
      <c r="K31" s="4" t="s">
        <v>37</v>
      </c>
      <c r="L31" s="4"/>
      <c r="M31" s="4" t="s">
        <v>192</v>
      </c>
      <c r="N31" s="4"/>
      <c r="O31" s="4">
        <v>1.5</v>
      </c>
      <c r="P31" s="4"/>
      <c r="Q31" s="4" t="s">
        <v>124</v>
      </c>
      <c r="R31" s="4"/>
      <c r="S31" s="4"/>
      <c r="T31" s="4"/>
      <c r="U31" s="4"/>
      <c r="V31" s="4"/>
      <c r="W31" s="4"/>
      <c r="X31" s="4"/>
      <c r="Y31" s="4"/>
      <c r="Z31" s="4"/>
      <c r="AA31" s="13">
        <f t="shared" si="0"/>
        <v>0</v>
      </c>
      <c r="AB31" s="4">
        <v>108.24</v>
      </c>
      <c r="AC31" s="4">
        <v>4.8</v>
      </c>
      <c r="AD31" s="4">
        <v>114.72</v>
      </c>
      <c r="AE31" s="4"/>
      <c r="AF31" s="4">
        <v>281.27999999999997</v>
      </c>
      <c r="AG31" s="4" t="s">
        <v>99</v>
      </c>
      <c r="AH31" s="4" t="s">
        <v>100</v>
      </c>
    </row>
    <row r="32" spans="1:34" x14ac:dyDescent="0.3">
      <c r="A32" s="4" t="s">
        <v>35</v>
      </c>
      <c r="B32" s="9" t="s">
        <v>68</v>
      </c>
      <c r="C32" s="4">
        <v>2018</v>
      </c>
      <c r="D32" s="4" t="s">
        <v>15</v>
      </c>
      <c r="E32" s="4" t="s">
        <v>16</v>
      </c>
      <c r="F32" s="5" t="s">
        <v>69</v>
      </c>
      <c r="G32" s="4">
        <f>5*30</f>
        <v>150</v>
      </c>
      <c r="H32" s="6" t="s">
        <v>70</v>
      </c>
      <c r="I32" s="4" t="s">
        <v>59</v>
      </c>
      <c r="J32" s="5" t="s">
        <v>21</v>
      </c>
      <c r="K32" s="4" t="s">
        <v>37</v>
      </c>
      <c r="L32" s="4" t="s">
        <v>37</v>
      </c>
      <c r="M32" s="4" t="s">
        <v>71</v>
      </c>
      <c r="N32" s="4"/>
      <c r="O32" s="4">
        <v>1.8</v>
      </c>
      <c r="P32" s="4"/>
      <c r="Q32" s="4" t="s">
        <v>98</v>
      </c>
      <c r="R32" s="4">
        <v>19.600000000000001</v>
      </c>
      <c r="S32" s="4"/>
      <c r="T32" s="4"/>
      <c r="U32" s="4"/>
      <c r="V32" s="4"/>
      <c r="W32" s="4"/>
      <c r="X32" s="4">
        <v>42</v>
      </c>
      <c r="Y32" s="4"/>
      <c r="Z32" s="4"/>
      <c r="AA32" s="13">
        <f t="shared" si="0"/>
        <v>0</v>
      </c>
      <c r="AB32" s="4">
        <v>86.01</v>
      </c>
      <c r="AC32" s="4"/>
      <c r="AD32" s="4"/>
      <c r="AE32" s="4">
        <v>82.6</v>
      </c>
      <c r="AF32" s="4"/>
      <c r="AG32" s="4" t="s">
        <v>99</v>
      </c>
      <c r="AH32" s="4" t="s">
        <v>133</v>
      </c>
    </row>
    <row r="33" spans="1:34" x14ac:dyDescent="0.3">
      <c r="A33" s="4" t="s">
        <v>35</v>
      </c>
      <c r="B33" s="9" t="s">
        <v>68</v>
      </c>
      <c r="C33" s="4">
        <v>2018</v>
      </c>
      <c r="D33" s="4" t="s">
        <v>15</v>
      </c>
      <c r="E33" s="4" t="s">
        <v>16</v>
      </c>
      <c r="F33" s="5" t="s">
        <v>69</v>
      </c>
      <c r="G33" s="4">
        <f>5*30</f>
        <v>150</v>
      </c>
      <c r="H33" s="6" t="s">
        <v>70</v>
      </c>
      <c r="I33" s="4" t="s">
        <v>59</v>
      </c>
      <c r="J33" s="5" t="s">
        <v>21</v>
      </c>
      <c r="K33" s="4" t="s">
        <v>37</v>
      </c>
      <c r="L33" s="4" t="s">
        <v>37</v>
      </c>
      <c r="M33" s="4" t="s">
        <v>72</v>
      </c>
      <c r="N33" s="4"/>
      <c r="O33" s="4">
        <v>1.8</v>
      </c>
      <c r="P33" s="4"/>
      <c r="Q33" s="4" t="s">
        <v>98</v>
      </c>
      <c r="R33" s="4">
        <v>19.600000000000001</v>
      </c>
      <c r="S33" s="4"/>
      <c r="T33" s="4"/>
      <c r="U33" s="4"/>
      <c r="V33" s="4"/>
      <c r="W33" s="4"/>
      <c r="X33" s="4">
        <v>42</v>
      </c>
      <c r="Y33" s="4"/>
      <c r="Z33" s="4"/>
      <c r="AA33" s="13">
        <f t="shared" si="0"/>
        <v>0</v>
      </c>
      <c r="AB33" s="4">
        <v>9.64</v>
      </c>
      <c r="AC33" s="4"/>
      <c r="AD33" s="4"/>
      <c r="AE33" s="4">
        <v>57.68</v>
      </c>
      <c r="AF33" s="4"/>
      <c r="AG33" s="4" t="s">
        <v>99</v>
      </c>
      <c r="AH33" s="4" t="s">
        <v>133</v>
      </c>
    </row>
    <row r="34" spans="1:34" x14ac:dyDescent="0.3">
      <c r="A34" s="4" t="s">
        <v>35</v>
      </c>
      <c r="B34" s="12" t="s">
        <v>73</v>
      </c>
      <c r="C34" s="4">
        <v>2020</v>
      </c>
      <c r="D34" s="4" t="s">
        <v>15</v>
      </c>
      <c r="E34" s="4" t="s">
        <v>16</v>
      </c>
      <c r="F34" s="5" t="s">
        <v>24</v>
      </c>
      <c r="G34" s="4">
        <f>5*365</f>
        <v>1825</v>
      </c>
      <c r="H34" s="6" t="s">
        <v>70</v>
      </c>
      <c r="I34" s="4" t="s">
        <v>59</v>
      </c>
      <c r="J34" s="5" t="s">
        <v>21</v>
      </c>
      <c r="K34" s="4" t="s">
        <v>37</v>
      </c>
      <c r="L34" s="4" t="s">
        <v>37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42</v>
      </c>
      <c r="Y34" s="4"/>
      <c r="Z34" s="4"/>
      <c r="AA34" s="13">
        <f t="shared" ref="AA34:AA65" si="1">(U34*(14.01/18.04))+(V34*(14.01/62))+(W34*(14.01/46.01))</f>
        <v>0</v>
      </c>
      <c r="AB34" s="4">
        <v>3.5</v>
      </c>
      <c r="AC34" s="4"/>
      <c r="AD34" s="4"/>
      <c r="AE34" s="4">
        <v>0.83</v>
      </c>
      <c r="AF34" s="4"/>
      <c r="AG34" s="4" t="s">
        <v>99</v>
      </c>
      <c r="AH34" s="4" t="s">
        <v>134</v>
      </c>
    </row>
    <row r="35" spans="1:34" x14ac:dyDescent="0.3">
      <c r="A35" s="4" t="s">
        <v>27</v>
      </c>
      <c r="B35" s="9" t="s">
        <v>28</v>
      </c>
      <c r="C35" s="4">
        <v>2016</v>
      </c>
      <c r="D35" s="4" t="s">
        <v>15</v>
      </c>
      <c r="E35" s="4" t="s">
        <v>16</v>
      </c>
      <c r="F35" s="5" t="s">
        <v>29</v>
      </c>
      <c r="G35" s="4">
        <v>365</v>
      </c>
      <c r="H35" s="6" t="s">
        <v>30</v>
      </c>
      <c r="I35" s="4" t="s">
        <v>161</v>
      </c>
      <c r="J35" s="5" t="s">
        <v>21</v>
      </c>
      <c r="K35" s="4"/>
      <c r="L35" s="4"/>
      <c r="M35" s="4"/>
      <c r="N35" s="7">
        <v>9552</v>
      </c>
      <c r="O35" s="4">
        <v>2.5</v>
      </c>
      <c r="P35" s="4">
        <v>20.7</v>
      </c>
      <c r="Q35" s="4" t="s">
        <v>98</v>
      </c>
      <c r="R35" s="4"/>
      <c r="S35" s="4"/>
      <c r="T35" s="4"/>
      <c r="U35" s="4"/>
      <c r="V35" s="4"/>
      <c r="W35" s="4"/>
      <c r="X35" s="4"/>
      <c r="Y35" s="4"/>
      <c r="Z35" s="4"/>
      <c r="AA35" s="13">
        <f t="shared" si="1"/>
        <v>0</v>
      </c>
      <c r="AB35" s="8">
        <f>0.57*1000</f>
        <v>570</v>
      </c>
      <c r="AC35" s="8"/>
      <c r="AD35" s="8"/>
      <c r="AE35" s="4">
        <f>-5.69*1000</f>
        <v>-5690</v>
      </c>
      <c r="AF35" s="4"/>
      <c r="AG35" s="4" t="s">
        <v>99</v>
      </c>
      <c r="AH35" s="4" t="s">
        <v>103</v>
      </c>
    </row>
    <row r="36" spans="1:34" x14ac:dyDescent="0.3">
      <c r="A36" s="4" t="s">
        <v>39</v>
      </c>
      <c r="B36" s="9" t="s">
        <v>40</v>
      </c>
      <c r="C36" s="4">
        <v>2023</v>
      </c>
      <c r="D36" s="4" t="s">
        <v>15</v>
      </c>
      <c r="E36" s="4" t="s">
        <v>41</v>
      </c>
      <c r="F36" s="5" t="s">
        <v>42</v>
      </c>
      <c r="G36" s="4">
        <v>397</v>
      </c>
      <c r="H36" s="6" t="s">
        <v>43</v>
      </c>
      <c r="I36" s="4" t="s">
        <v>161</v>
      </c>
      <c r="J36" s="5" t="s">
        <v>21</v>
      </c>
      <c r="K36" s="4" t="s">
        <v>44</v>
      </c>
      <c r="L36" s="4" t="s">
        <v>45</v>
      </c>
      <c r="M36" s="4" t="s">
        <v>46</v>
      </c>
      <c r="N36" s="4">
        <v>4</v>
      </c>
      <c r="O36" s="4">
        <v>0.25</v>
      </c>
      <c r="P36" s="4">
        <v>10</v>
      </c>
      <c r="Q36" s="4" t="s">
        <v>98</v>
      </c>
      <c r="R36" s="4"/>
      <c r="S36" s="4">
        <v>7.5</v>
      </c>
      <c r="T36" s="4"/>
      <c r="U36" s="4"/>
      <c r="V36" s="4"/>
      <c r="W36" s="4"/>
      <c r="X36" s="4"/>
      <c r="Y36" s="4"/>
      <c r="Z36" s="4"/>
      <c r="AA36" s="13">
        <f t="shared" si="1"/>
        <v>0</v>
      </c>
      <c r="AB36" s="4">
        <v>126.33</v>
      </c>
      <c r="AC36" s="4"/>
      <c r="AD36" s="4"/>
      <c r="AE36" s="4">
        <v>315.83</v>
      </c>
      <c r="AF36" s="4"/>
      <c r="AG36" s="4" t="s">
        <v>99</v>
      </c>
      <c r="AH36" s="4" t="s">
        <v>100</v>
      </c>
    </row>
    <row r="37" spans="1:34" x14ac:dyDescent="0.3">
      <c r="A37" s="4" t="s">
        <v>39</v>
      </c>
      <c r="B37" s="4" t="s">
        <v>40</v>
      </c>
      <c r="C37" s="4">
        <v>2023</v>
      </c>
      <c r="D37" s="4" t="s">
        <v>15</v>
      </c>
      <c r="E37" s="4" t="s">
        <v>41</v>
      </c>
      <c r="F37" s="5" t="s">
        <v>42</v>
      </c>
      <c r="G37" s="4">
        <v>397</v>
      </c>
      <c r="H37" s="6" t="s">
        <v>43</v>
      </c>
      <c r="I37" s="4" t="s">
        <v>161</v>
      </c>
      <c r="J37" s="5" t="s">
        <v>21</v>
      </c>
      <c r="K37" s="4" t="s">
        <v>44</v>
      </c>
      <c r="L37" s="4" t="s">
        <v>45</v>
      </c>
      <c r="M37" s="4" t="s">
        <v>51</v>
      </c>
      <c r="N37" s="4">
        <v>4</v>
      </c>
      <c r="O37" s="4">
        <v>0.25</v>
      </c>
      <c r="P37" s="4">
        <v>10</v>
      </c>
      <c r="Q37" s="4" t="s">
        <v>98</v>
      </c>
      <c r="R37" s="4"/>
      <c r="S37" s="4">
        <v>7.5</v>
      </c>
      <c r="T37" s="4"/>
      <c r="U37" s="4"/>
      <c r="V37" s="4"/>
      <c r="W37" s="4"/>
      <c r="X37" s="4"/>
      <c r="Y37" s="4"/>
      <c r="Z37" s="4"/>
      <c r="AA37" s="13">
        <f t="shared" si="1"/>
        <v>0</v>
      </c>
      <c r="AB37" s="4">
        <v>100.83</v>
      </c>
      <c r="AC37" s="4"/>
      <c r="AD37" s="4"/>
      <c r="AE37" s="4">
        <v>252.08</v>
      </c>
      <c r="AF37" s="4"/>
      <c r="AG37" s="4" t="s">
        <v>99</v>
      </c>
      <c r="AH37" s="4" t="s">
        <v>100</v>
      </c>
    </row>
    <row r="38" spans="1:34" x14ac:dyDescent="0.3">
      <c r="A38" s="4" t="s">
        <v>39</v>
      </c>
      <c r="B38" s="4" t="s">
        <v>40</v>
      </c>
      <c r="C38" s="4">
        <v>2023</v>
      </c>
      <c r="D38" s="4" t="s">
        <v>15</v>
      </c>
      <c r="E38" s="4" t="s">
        <v>41</v>
      </c>
      <c r="F38" s="5" t="s">
        <v>42</v>
      </c>
      <c r="G38" s="4">
        <v>397</v>
      </c>
      <c r="H38" s="6" t="s">
        <v>43</v>
      </c>
      <c r="I38" s="4" t="s">
        <v>161</v>
      </c>
      <c r="J38" s="5" t="s">
        <v>21</v>
      </c>
      <c r="K38" s="4" t="s">
        <v>44</v>
      </c>
      <c r="L38" s="4" t="s">
        <v>45</v>
      </c>
      <c r="M38" s="4" t="s">
        <v>46</v>
      </c>
      <c r="N38" s="4">
        <v>4</v>
      </c>
      <c r="O38" s="4">
        <v>0.25</v>
      </c>
      <c r="P38" s="4">
        <v>10</v>
      </c>
      <c r="Q38" s="4" t="s">
        <v>98</v>
      </c>
      <c r="R38" s="4"/>
      <c r="S38" s="4">
        <v>7.5</v>
      </c>
      <c r="T38" s="4"/>
      <c r="U38" s="4"/>
      <c r="V38" s="4"/>
      <c r="W38" s="4"/>
      <c r="X38" s="4"/>
      <c r="Y38" s="4"/>
      <c r="Z38" s="4"/>
      <c r="AA38" s="13">
        <f t="shared" si="1"/>
        <v>0</v>
      </c>
      <c r="AB38" s="4">
        <v>117.5</v>
      </c>
      <c r="AC38" s="4"/>
      <c r="AD38" s="4"/>
      <c r="AE38" s="4">
        <v>293.75</v>
      </c>
      <c r="AF38" s="4"/>
      <c r="AG38" s="4" t="s">
        <v>99</v>
      </c>
      <c r="AH38" s="4" t="s">
        <v>100</v>
      </c>
    </row>
    <row r="39" spans="1:34" x14ac:dyDescent="0.3">
      <c r="A39" s="4" t="s">
        <v>39</v>
      </c>
      <c r="B39" s="4" t="s">
        <v>40</v>
      </c>
      <c r="C39" s="4">
        <v>2023</v>
      </c>
      <c r="D39" s="4" t="s">
        <v>15</v>
      </c>
      <c r="E39" s="4" t="s">
        <v>41</v>
      </c>
      <c r="F39" s="5" t="s">
        <v>42</v>
      </c>
      <c r="G39" s="4">
        <v>397</v>
      </c>
      <c r="H39" s="6" t="s">
        <v>43</v>
      </c>
      <c r="I39" s="4" t="s">
        <v>161</v>
      </c>
      <c r="J39" s="5" t="s">
        <v>21</v>
      </c>
      <c r="K39" s="4" t="s">
        <v>44</v>
      </c>
      <c r="L39" s="4" t="s">
        <v>45</v>
      </c>
      <c r="M39" s="4" t="s">
        <v>51</v>
      </c>
      <c r="N39" s="4">
        <v>4</v>
      </c>
      <c r="O39" s="4">
        <v>0.25</v>
      </c>
      <c r="P39" s="4">
        <v>10</v>
      </c>
      <c r="Q39" s="4" t="s">
        <v>98</v>
      </c>
      <c r="R39" s="4"/>
      <c r="S39" s="4">
        <v>7.5</v>
      </c>
      <c r="T39" s="4"/>
      <c r="U39" s="4"/>
      <c r="V39" s="4"/>
      <c r="W39" s="4"/>
      <c r="X39" s="4"/>
      <c r="Y39" s="4"/>
      <c r="Z39" s="4"/>
      <c r="AA39" s="13">
        <f t="shared" si="1"/>
        <v>0</v>
      </c>
      <c r="AB39" s="4">
        <v>97.5</v>
      </c>
      <c r="AC39" s="4"/>
      <c r="AD39" s="4"/>
      <c r="AE39" s="4">
        <v>243.75</v>
      </c>
      <c r="AF39" s="4"/>
      <c r="AG39" s="4" t="s">
        <v>99</v>
      </c>
      <c r="AH39" s="4" t="s">
        <v>100</v>
      </c>
    </row>
    <row r="40" spans="1:34" x14ac:dyDescent="0.3">
      <c r="A40" s="4" t="s">
        <v>78</v>
      </c>
      <c r="B40" s="4"/>
      <c r="C40" s="4">
        <v>2016</v>
      </c>
      <c r="D40" s="4" t="s">
        <v>15</v>
      </c>
      <c r="E40" s="4" t="s">
        <v>64</v>
      </c>
      <c r="F40" s="4" t="s">
        <v>116</v>
      </c>
      <c r="G40" s="4">
        <v>123</v>
      </c>
      <c r="H40" s="6" t="s">
        <v>43</v>
      </c>
      <c r="I40" s="4" t="s">
        <v>161</v>
      </c>
      <c r="J40" s="5" t="s">
        <v>21</v>
      </c>
      <c r="K40" s="4" t="s">
        <v>37</v>
      </c>
      <c r="L40" s="4" t="s">
        <v>38</v>
      </c>
      <c r="M40" s="4"/>
      <c r="N40" s="4"/>
      <c r="O40" s="4"/>
      <c r="P40" s="4"/>
      <c r="Q40" s="4" t="s">
        <v>102</v>
      </c>
      <c r="R40" s="4"/>
      <c r="S40" s="4"/>
      <c r="T40" s="4"/>
      <c r="U40" s="4"/>
      <c r="V40" s="4"/>
      <c r="W40" s="4"/>
      <c r="X40" s="4"/>
      <c r="Y40" s="4"/>
      <c r="Z40" s="4"/>
      <c r="AA40" s="13">
        <f t="shared" si="1"/>
        <v>0</v>
      </c>
      <c r="AB40" s="4">
        <v>0.24</v>
      </c>
      <c r="AC40" s="4"/>
      <c r="AD40" s="4"/>
      <c r="AE40" s="4"/>
      <c r="AF40" s="4">
        <v>2.4E-2</v>
      </c>
      <c r="AG40" s="4" t="s">
        <v>99</v>
      </c>
      <c r="AH40" s="4" t="s">
        <v>101</v>
      </c>
    </row>
    <row r="41" spans="1:34" x14ac:dyDescent="0.3">
      <c r="A41" s="4" t="s">
        <v>62</v>
      </c>
      <c r="B41" s="11" t="s">
        <v>63</v>
      </c>
      <c r="C41" s="4">
        <v>2016</v>
      </c>
      <c r="D41" s="4" t="s">
        <v>15</v>
      </c>
      <c r="E41" s="4" t="s">
        <v>64</v>
      </c>
      <c r="F41" s="5" t="s">
        <v>65</v>
      </c>
      <c r="G41" s="4">
        <v>123</v>
      </c>
      <c r="H41" s="6" t="s">
        <v>43</v>
      </c>
      <c r="I41" s="4" t="s">
        <v>161</v>
      </c>
      <c r="J41" s="5" t="s">
        <v>21</v>
      </c>
      <c r="K41" s="4" t="s">
        <v>37</v>
      </c>
      <c r="L41" s="4" t="s">
        <v>38</v>
      </c>
      <c r="M41" s="4"/>
      <c r="N41" s="4">
        <v>6000</v>
      </c>
      <c r="O41" s="4">
        <v>1</v>
      </c>
      <c r="P41" s="4">
        <v>8</v>
      </c>
      <c r="Q41" s="4" t="s">
        <v>98</v>
      </c>
      <c r="R41" s="4"/>
      <c r="S41" s="4"/>
      <c r="T41" s="4"/>
      <c r="U41" s="4"/>
      <c r="V41" s="4"/>
      <c r="W41" s="4"/>
      <c r="X41" s="4"/>
      <c r="Y41" s="4"/>
      <c r="Z41" s="4"/>
      <c r="AA41" s="13">
        <f t="shared" si="1"/>
        <v>0</v>
      </c>
      <c r="AB41" s="4">
        <v>0.22700000000000001</v>
      </c>
      <c r="AC41" s="4"/>
      <c r="AD41" s="4"/>
      <c r="AE41" s="4">
        <v>149.69999999999999</v>
      </c>
      <c r="AF41" s="4">
        <v>4.2999999999999997E-2</v>
      </c>
      <c r="AG41" s="4" t="s">
        <v>99</v>
      </c>
      <c r="AH41" s="4" t="s">
        <v>100</v>
      </c>
    </row>
    <row r="42" spans="1:34" x14ac:dyDescent="0.3">
      <c r="A42" s="4" t="s">
        <v>157</v>
      </c>
      <c r="B42" s="18" t="s">
        <v>158</v>
      </c>
      <c r="C42" s="4">
        <v>2017</v>
      </c>
      <c r="D42" s="4" t="s">
        <v>15</v>
      </c>
      <c r="E42" s="4" t="s">
        <v>159</v>
      </c>
      <c r="F42" s="5" t="s">
        <v>160</v>
      </c>
      <c r="G42" s="4"/>
      <c r="H42" s="6" t="s">
        <v>43</v>
      </c>
      <c r="I42" s="4" t="s">
        <v>161</v>
      </c>
      <c r="J42" s="5" t="s">
        <v>21</v>
      </c>
      <c r="K42" s="4" t="s">
        <v>37</v>
      </c>
      <c r="L42" s="4" t="s">
        <v>37</v>
      </c>
      <c r="M42" s="4"/>
      <c r="N42" s="4"/>
      <c r="O42" s="4">
        <v>1.5</v>
      </c>
      <c r="P42" s="4"/>
      <c r="Q42" s="4" t="s">
        <v>124</v>
      </c>
      <c r="R42" s="4"/>
      <c r="S42" s="4"/>
      <c r="T42" s="4"/>
      <c r="U42" s="4"/>
      <c r="V42" s="4"/>
      <c r="W42" s="4"/>
      <c r="X42" s="4"/>
      <c r="Y42" s="4"/>
      <c r="Z42" s="4"/>
      <c r="AA42" s="13">
        <f t="shared" si="1"/>
        <v>0</v>
      </c>
      <c r="AB42" s="4">
        <v>1460</v>
      </c>
      <c r="AC42" s="4"/>
      <c r="AD42" s="4"/>
      <c r="AE42" s="4">
        <v>147945</v>
      </c>
      <c r="AF42" s="4">
        <v>4.58</v>
      </c>
      <c r="AG42" s="4" t="s">
        <v>99</v>
      </c>
      <c r="AH42" s="4" t="s">
        <v>162</v>
      </c>
    </row>
    <row r="43" spans="1:34" x14ac:dyDescent="0.3">
      <c r="A43" s="4" t="s">
        <v>181</v>
      </c>
      <c r="B43" s="17" t="s">
        <v>182</v>
      </c>
      <c r="C43" s="4">
        <v>2024</v>
      </c>
      <c r="D43" s="4" t="s">
        <v>15</v>
      </c>
      <c r="E43" s="4" t="s">
        <v>159</v>
      </c>
      <c r="F43" s="5" t="s">
        <v>183</v>
      </c>
      <c r="G43" s="4">
        <v>20</v>
      </c>
      <c r="H43" s="6" t="s">
        <v>43</v>
      </c>
      <c r="I43" s="4" t="s">
        <v>161</v>
      </c>
      <c r="J43" s="5" t="s">
        <v>21</v>
      </c>
      <c r="K43" s="4" t="s">
        <v>44</v>
      </c>
      <c r="L43" s="4" t="s">
        <v>45</v>
      </c>
      <c r="M43" t="s">
        <v>184</v>
      </c>
      <c r="N43" s="4">
        <v>80</v>
      </c>
      <c r="O43" s="4">
        <v>0.8</v>
      </c>
      <c r="P43" s="4">
        <v>400</v>
      </c>
      <c r="Q43" s="4" t="s">
        <v>124</v>
      </c>
      <c r="R43" s="4"/>
      <c r="S43" s="4"/>
      <c r="T43" s="4"/>
      <c r="U43" s="4"/>
      <c r="V43" s="4"/>
      <c r="W43" s="4"/>
      <c r="X43" s="4"/>
      <c r="Y43" s="4"/>
      <c r="Z43" s="4"/>
      <c r="AA43" s="13">
        <f t="shared" si="1"/>
        <v>0</v>
      </c>
      <c r="AB43" s="4">
        <f>0.25*24</f>
        <v>6</v>
      </c>
      <c r="AC43" s="4"/>
      <c r="AD43" s="4"/>
      <c r="AE43" s="4">
        <v>0.33100000000000002</v>
      </c>
      <c r="AF43" s="4"/>
      <c r="AG43" s="4" t="s">
        <v>99</v>
      </c>
      <c r="AH43" s="4" t="s">
        <v>100</v>
      </c>
    </row>
    <row r="44" spans="1:34" x14ac:dyDescent="0.3">
      <c r="A44" s="4" t="s">
        <v>181</v>
      </c>
      <c r="B44" s="17" t="s">
        <v>182</v>
      </c>
      <c r="C44" s="4">
        <v>2024</v>
      </c>
      <c r="D44" s="4" t="s">
        <v>15</v>
      </c>
      <c r="E44" s="4" t="s">
        <v>159</v>
      </c>
      <c r="F44" s="5" t="s">
        <v>183</v>
      </c>
      <c r="G44" s="4">
        <v>20</v>
      </c>
      <c r="H44" s="6" t="s">
        <v>43</v>
      </c>
      <c r="I44" s="4" t="s">
        <v>161</v>
      </c>
      <c r="J44" s="5" t="s">
        <v>21</v>
      </c>
      <c r="K44" s="4" t="s">
        <v>44</v>
      </c>
      <c r="L44" s="4" t="s">
        <v>45</v>
      </c>
      <c r="M44" t="s">
        <v>185</v>
      </c>
      <c r="N44" s="4">
        <v>150</v>
      </c>
      <c r="O44" s="4">
        <v>1.5</v>
      </c>
      <c r="P44" s="4">
        <v>160</v>
      </c>
      <c r="Q44" s="4" t="s">
        <v>124</v>
      </c>
      <c r="R44" s="4"/>
      <c r="S44" s="4"/>
      <c r="T44" s="4"/>
      <c r="U44" s="4"/>
      <c r="V44" s="4"/>
      <c r="W44" s="4"/>
      <c r="X44" s="4"/>
      <c r="Y44" s="4"/>
      <c r="Z44" s="4"/>
      <c r="AA44" s="13">
        <f t="shared" si="1"/>
        <v>0</v>
      </c>
      <c r="AB44" s="4">
        <f>1.04*24</f>
        <v>24.96</v>
      </c>
      <c r="AC44" s="4"/>
      <c r="AD44" s="4"/>
      <c r="AE44" s="4">
        <v>0.20100000000000001</v>
      </c>
      <c r="AF44" s="4"/>
      <c r="AG44" s="4" t="s">
        <v>99</v>
      </c>
      <c r="AH44" s="4" t="s">
        <v>100</v>
      </c>
    </row>
    <row r="45" spans="1:34" x14ac:dyDescent="0.3">
      <c r="A45" s="4" t="s">
        <v>181</v>
      </c>
      <c r="B45" s="17" t="s">
        <v>182</v>
      </c>
      <c r="C45" s="4">
        <v>2024</v>
      </c>
      <c r="D45" s="4" t="s">
        <v>15</v>
      </c>
      <c r="E45" s="4" t="s">
        <v>159</v>
      </c>
      <c r="F45" s="5" t="s">
        <v>183</v>
      </c>
      <c r="G45" s="4">
        <v>20</v>
      </c>
      <c r="H45" s="6" t="s">
        <v>43</v>
      </c>
      <c r="I45" s="4" t="s">
        <v>161</v>
      </c>
      <c r="J45" s="5" t="s">
        <v>21</v>
      </c>
      <c r="K45" s="4" t="s">
        <v>44</v>
      </c>
      <c r="L45" s="4" t="s">
        <v>45</v>
      </c>
      <c r="M45" t="s">
        <v>186</v>
      </c>
      <c r="N45" s="4">
        <v>9200</v>
      </c>
      <c r="O45" s="4">
        <v>1.2</v>
      </c>
      <c r="P45" s="4">
        <v>0.56999999999999995</v>
      </c>
      <c r="Q45" s="4" t="s">
        <v>124</v>
      </c>
      <c r="R45" s="4"/>
      <c r="S45" s="4"/>
      <c r="T45" s="4"/>
      <c r="U45" s="4"/>
      <c r="V45" s="4"/>
      <c r="W45" s="4"/>
      <c r="X45" s="4"/>
      <c r="Y45" s="4"/>
      <c r="Z45" s="4"/>
      <c r="AA45" s="13">
        <f t="shared" si="1"/>
        <v>0</v>
      </c>
      <c r="AB45" s="4">
        <f>15.8*24</f>
        <v>379.20000000000005</v>
      </c>
      <c r="AC45" s="4"/>
      <c r="AD45" s="4"/>
      <c r="AE45" s="4">
        <v>0.17199999999999999</v>
      </c>
      <c r="AF45" s="4"/>
      <c r="AG45" s="4" t="s">
        <v>99</v>
      </c>
      <c r="AH45" s="4" t="s">
        <v>100</v>
      </c>
    </row>
    <row r="46" spans="1:34" x14ac:dyDescent="0.3">
      <c r="A46" s="4" t="s">
        <v>181</v>
      </c>
      <c r="B46" s="17" t="s">
        <v>182</v>
      </c>
      <c r="C46" s="4">
        <v>2024</v>
      </c>
      <c r="D46" s="4" t="s">
        <v>15</v>
      </c>
      <c r="E46" s="4" t="s">
        <v>159</v>
      </c>
      <c r="F46" s="5" t="s">
        <v>183</v>
      </c>
      <c r="G46" s="4">
        <v>20</v>
      </c>
      <c r="H46" s="6" t="s">
        <v>43</v>
      </c>
      <c r="I46" s="4" t="s">
        <v>161</v>
      </c>
      <c r="J46" s="5" t="s">
        <v>21</v>
      </c>
      <c r="K46" s="4" t="s">
        <v>44</v>
      </c>
      <c r="L46" s="4" t="s">
        <v>45</v>
      </c>
      <c r="M46" t="s">
        <v>187</v>
      </c>
      <c r="N46" s="4">
        <v>15000</v>
      </c>
      <c r="O46" s="4">
        <v>45</v>
      </c>
      <c r="P46" s="4">
        <v>2.46</v>
      </c>
      <c r="Q46" s="4" t="s">
        <v>124</v>
      </c>
      <c r="R46" s="4"/>
      <c r="S46" s="4"/>
      <c r="T46" s="4"/>
      <c r="U46" s="4"/>
      <c r="V46" s="4"/>
      <c r="W46" s="4"/>
      <c r="X46" s="4"/>
      <c r="Y46" s="4"/>
      <c r="Z46" s="4"/>
      <c r="AA46" s="13">
        <f t="shared" si="1"/>
        <v>0</v>
      </c>
      <c r="AB46" s="4">
        <f>10.8*24</f>
        <v>259.20000000000005</v>
      </c>
      <c r="AC46" s="4"/>
      <c r="AD46" s="4"/>
      <c r="AE46" s="4">
        <v>0.185</v>
      </c>
      <c r="AF46" s="4"/>
      <c r="AG46" s="4" t="s">
        <v>99</v>
      </c>
      <c r="AH46" s="4" t="s">
        <v>100</v>
      </c>
    </row>
    <row r="47" spans="1:34" x14ac:dyDescent="0.3">
      <c r="A47" s="4" t="s">
        <v>193</v>
      </c>
      <c r="B47" s="17" t="s">
        <v>194</v>
      </c>
      <c r="C47" s="4">
        <v>2019</v>
      </c>
      <c r="D47" s="4" t="s">
        <v>15</v>
      </c>
      <c r="E47" s="4" t="s">
        <v>16</v>
      </c>
      <c r="F47" s="5" t="s">
        <v>195</v>
      </c>
      <c r="G47" s="4">
        <v>130</v>
      </c>
      <c r="H47" s="19" t="s">
        <v>196</v>
      </c>
      <c r="I47" t="s">
        <v>197</v>
      </c>
      <c r="J47" s="5" t="s">
        <v>21</v>
      </c>
      <c r="K47" s="4" t="s">
        <v>37</v>
      </c>
      <c r="L47" s="4" t="s">
        <v>38</v>
      </c>
      <c r="M47" s="4" t="s">
        <v>198</v>
      </c>
      <c r="N47" s="4">
        <v>10200</v>
      </c>
      <c r="O47" s="4">
        <v>2.2999999999999998</v>
      </c>
      <c r="P47" s="4">
        <f>7.2+48</f>
        <v>55.2</v>
      </c>
      <c r="Q47" s="4" t="s">
        <v>98</v>
      </c>
      <c r="R47" s="4">
        <v>23</v>
      </c>
      <c r="S47" s="4">
        <v>7.72</v>
      </c>
      <c r="T47" s="4">
        <v>8.42</v>
      </c>
      <c r="U47" s="4">
        <v>6.3E-2</v>
      </c>
      <c r="V47" s="4">
        <v>5.7000000000000002E-2</v>
      </c>
      <c r="W47" s="4">
        <v>0.21</v>
      </c>
      <c r="X47" s="4"/>
      <c r="Y47" s="4"/>
      <c r="Z47" s="4">
        <v>3.96</v>
      </c>
      <c r="AA47" s="13">
        <f t="shared" si="1"/>
        <v>0.12575123084475764</v>
      </c>
      <c r="AB47" s="4">
        <v>1584</v>
      </c>
      <c r="AC47" s="4"/>
      <c r="AD47" s="4"/>
      <c r="AE47" s="4"/>
      <c r="AF47" s="4"/>
      <c r="AG47" s="4" t="s">
        <v>99</v>
      </c>
      <c r="AH47" s="4" t="s">
        <v>100</v>
      </c>
    </row>
    <row r="48" spans="1:34" x14ac:dyDescent="0.3">
      <c r="A48" s="4" t="s">
        <v>39</v>
      </c>
      <c r="B48" s="4" t="s">
        <v>40</v>
      </c>
      <c r="C48" s="4">
        <v>2023</v>
      </c>
      <c r="D48" s="4" t="s">
        <v>15</v>
      </c>
      <c r="E48" s="4" t="s">
        <v>41</v>
      </c>
      <c r="F48" s="5" t="s">
        <v>42</v>
      </c>
      <c r="G48" s="4">
        <v>397</v>
      </c>
      <c r="H48" s="10" t="s">
        <v>47</v>
      </c>
      <c r="I48" s="4" t="s">
        <v>48</v>
      </c>
      <c r="J48" s="5" t="s">
        <v>21</v>
      </c>
      <c r="K48" s="4" t="s">
        <v>44</v>
      </c>
      <c r="L48" s="4" t="s">
        <v>49</v>
      </c>
      <c r="M48" s="4" t="s">
        <v>50</v>
      </c>
      <c r="N48" s="4">
        <v>4</v>
      </c>
      <c r="O48" s="4">
        <v>0.25</v>
      </c>
      <c r="P48" s="4">
        <v>10</v>
      </c>
      <c r="Q48" s="4" t="s">
        <v>98</v>
      </c>
      <c r="R48" s="4"/>
      <c r="S48" s="4">
        <v>7.5</v>
      </c>
      <c r="T48" s="4"/>
      <c r="U48" s="4"/>
      <c r="V48" s="4"/>
      <c r="W48" s="4"/>
      <c r="X48" s="4"/>
      <c r="Y48" s="4"/>
      <c r="Z48" s="4"/>
      <c r="AA48" s="13">
        <f t="shared" si="1"/>
        <v>0</v>
      </c>
      <c r="AB48" s="4">
        <v>110.83</v>
      </c>
      <c r="AC48" s="4"/>
      <c r="AD48" s="4"/>
      <c r="AE48" s="4">
        <v>277.08</v>
      </c>
      <c r="AF48" s="4"/>
      <c r="AG48" s="4" t="s">
        <v>99</v>
      </c>
      <c r="AH48" s="4" t="s">
        <v>100</v>
      </c>
    </row>
    <row r="49" spans="1:34" x14ac:dyDescent="0.3">
      <c r="A49" s="4" t="s">
        <v>39</v>
      </c>
      <c r="B49" s="4" t="s">
        <v>40</v>
      </c>
      <c r="C49" s="4">
        <v>2023</v>
      </c>
      <c r="D49" s="4" t="s">
        <v>15</v>
      </c>
      <c r="E49" s="4" t="s">
        <v>41</v>
      </c>
      <c r="F49" s="5" t="s">
        <v>42</v>
      </c>
      <c r="G49" s="4">
        <v>397</v>
      </c>
      <c r="H49" s="10" t="s">
        <v>47</v>
      </c>
      <c r="I49" s="4" t="s">
        <v>48</v>
      </c>
      <c r="J49" s="5" t="s">
        <v>21</v>
      </c>
      <c r="K49" s="4" t="s">
        <v>44</v>
      </c>
      <c r="L49" s="4" t="s">
        <v>49</v>
      </c>
      <c r="M49" s="4" t="s">
        <v>50</v>
      </c>
      <c r="N49" s="4">
        <v>4</v>
      </c>
      <c r="O49" s="4">
        <v>0.25</v>
      </c>
      <c r="P49" s="4">
        <v>10</v>
      </c>
      <c r="Q49" s="4" t="s">
        <v>98</v>
      </c>
      <c r="R49" s="4"/>
      <c r="S49" s="4">
        <v>7.5</v>
      </c>
      <c r="T49" s="4"/>
      <c r="U49" s="4"/>
      <c r="V49" s="4"/>
      <c r="W49" s="4"/>
      <c r="X49" s="4"/>
      <c r="Y49" s="4"/>
      <c r="Z49" s="4"/>
      <c r="AA49" s="13">
        <f t="shared" si="1"/>
        <v>0</v>
      </c>
      <c r="AB49" s="4">
        <v>96.42</v>
      </c>
      <c r="AC49" s="4"/>
      <c r="AD49" s="4"/>
      <c r="AE49" s="4">
        <v>230.58</v>
      </c>
      <c r="AF49" s="4"/>
      <c r="AG49" s="4" t="s">
        <v>99</v>
      </c>
      <c r="AH49" s="4" t="s">
        <v>100</v>
      </c>
    </row>
    <row r="50" spans="1:34" x14ac:dyDescent="0.3">
      <c r="A50" s="4" t="s">
        <v>39</v>
      </c>
      <c r="B50" s="4" t="s">
        <v>40</v>
      </c>
      <c r="C50" s="4">
        <v>2023</v>
      </c>
      <c r="D50" s="4" t="s">
        <v>15</v>
      </c>
      <c r="E50" s="4" t="s">
        <v>41</v>
      </c>
      <c r="F50" s="5" t="s">
        <v>42</v>
      </c>
      <c r="G50" s="4">
        <v>397</v>
      </c>
      <c r="H50" s="10" t="s">
        <v>47</v>
      </c>
      <c r="I50" s="4" t="s">
        <v>48</v>
      </c>
      <c r="J50" s="5" t="s">
        <v>21</v>
      </c>
      <c r="K50" s="4" t="s">
        <v>44</v>
      </c>
      <c r="L50" s="4" t="s">
        <v>49</v>
      </c>
      <c r="M50" s="4" t="s">
        <v>50</v>
      </c>
      <c r="N50" s="4">
        <v>4</v>
      </c>
      <c r="O50" s="4">
        <v>0.25</v>
      </c>
      <c r="P50" s="4">
        <v>10</v>
      </c>
      <c r="Q50" s="4" t="s">
        <v>98</v>
      </c>
      <c r="R50" s="4"/>
      <c r="S50" s="4">
        <v>7.5</v>
      </c>
      <c r="T50" s="4"/>
      <c r="U50" s="4"/>
      <c r="V50" s="4"/>
      <c r="W50" s="4"/>
      <c r="X50" s="4"/>
      <c r="Y50" s="4"/>
      <c r="Z50" s="4"/>
      <c r="AA50" s="13">
        <f t="shared" si="1"/>
        <v>0</v>
      </c>
      <c r="AB50" s="4">
        <v>107.5</v>
      </c>
      <c r="AC50" s="4"/>
      <c r="AD50" s="4"/>
      <c r="AE50" s="4">
        <v>268.75</v>
      </c>
      <c r="AF50" s="4"/>
      <c r="AG50" s="4" t="s">
        <v>99</v>
      </c>
      <c r="AH50" s="4" t="s">
        <v>100</v>
      </c>
    </row>
    <row r="51" spans="1:34" x14ac:dyDescent="0.3">
      <c r="A51" s="4" t="s">
        <v>39</v>
      </c>
      <c r="B51" s="4" t="s">
        <v>40</v>
      </c>
      <c r="C51" s="4">
        <v>2023</v>
      </c>
      <c r="D51" s="4" t="s">
        <v>15</v>
      </c>
      <c r="E51" s="4" t="s">
        <v>41</v>
      </c>
      <c r="F51" s="5" t="s">
        <v>42</v>
      </c>
      <c r="G51" s="4">
        <v>397</v>
      </c>
      <c r="H51" s="10" t="s">
        <v>47</v>
      </c>
      <c r="I51" s="4" t="s">
        <v>48</v>
      </c>
      <c r="J51" s="5" t="s">
        <v>21</v>
      </c>
      <c r="K51" s="4" t="s">
        <v>44</v>
      </c>
      <c r="L51" s="4" t="s">
        <v>49</v>
      </c>
      <c r="M51" s="4" t="s">
        <v>50</v>
      </c>
      <c r="N51" s="4">
        <v>4</v>
      </c>
      <c r="O51" s="4">
        <v>0.25</v>
      </c>
      <c r="P51" s="4">
        <v>10</v>
      </c>
      <c r="Q51" s="4" t="s">
        <v>98</v>
      </c>
      <c r="R51" s="4"/>
      <c r="S51" s="4">
        <v>7.5</v>
      </c>
      <c r="T51" s="4"/>
      <c r="U51" s="4"/>
      <c r="V51" s="4"/>
      <c r="W51" s="4"/>
      <c r="X51" s="4"/>
      <c r="Y51" s="4"/>
      <c r="Z51" s="4"/>
      <c r="AA51" s="13">
        <f t="shared" si="1"/>
        <v>0</v>
      </c>
      <c r="AB51" s="4">
        <v>88</v>
      </c>
      <c r="AC51" s="4"/>
      <c r="AD51" s="4"/>
      <c r="AE51" s="4">
        <v>220</v>
      </c>
      <c r="AF51" s="4"/>
      <c r="AG51" s="4" t="s">
        <v>99</v>
      </c>
      <c r="AH51" s="4" t="s">
        <v>100</v>
      </c>
    </row>
    <row r="52" spans="1:34" x14ac:dyDescent="0.3">
      <c r="A52" s="4" t="s">
        <v>153</v>
      </c>
      <c r="B52" s="17" t="s">
        <v>154</v>
      </c>
      <c r="C52" s="4">
        <v>2018</v>
      </c>
      <c r="D52" s="4" t="s">
        <v>32</v>
      </c>
      <c r="E52" s="4" t="s">
        <v>33</v>
      </c>
      <c r="F52" s="5" t="s">
        <v>155</v>
      </c>
      <c r="G52" s="4"/>
      <c r="H52" s="6" t="s">
        <v>77</v>
      </c>
      <c r="I52" s="4" t="s">
        <v>26</v>
      </c>
      <c r="J52" s="5" t="s">
        <v>21</v>
      </c>
      <c r="K52" s="4" t="s">
        <v>37</v>
      </c>
      <c r="L52" s="4" t="s">
        <v>37</v>
      </c>
      <c r="M52" s="4"/>
      <c r="N52" s="4"/>
      <c r="O52" s="4">
        <v>1.69</v>
      </c>
      <c r="P52" s="4"/>
      <c r="Q52" s="4" t="s">
        <v>124</v>
      </c>
      <c r="R52" s="4"/>
      <c r="S52" s="4"/>
      <c r="T52" s="4"/>
      <c r="U52" s="4"/>
      <c r="V52" s="4"/>
      <c r="W52" s="4"/>
      <c r="X52" s="4"/>
      <c r="Y52" s="4"/>
      <c r="Z52" s="4"/>
      <c r="AA52" s="13">
        <f t="shared" si="1"/>
        <v>0</v>
      </c>
      <c r="AB52" s="4"/>
      <c r="AC52" s="4"/>
      <c r="AD52" s="4"/>
      <c r="AE52" s="7">
        <v>380822</v>
      </c>
      <c r="AF52" s="4"/>
      <c r="AG52" s="4" t="s">
        <v>99</v>
      </c>
      <c r="AH52" s="4" t="s">
        <v>156</v>
      </c>
    </row>
    <row r="53" spans="1:34" x14ac:dyDescent="0.3">
      <c r="A53" s="4" t="s">
        <v>175</v>
      </c>
      <c r="B53" s="4"/>
      <c r="C53" s="4">
        <v>2018</v>
      </c>
      <c r="D53" s="4" t="s">
        <v>32</v>
      </c>
      <c r="E53" s="4" t="s">
        <v>33</v>
      </c>
      <c r="F53" s="5" t="s">
        <v>155</v>
      </c>
      <c r="G53" s="4"/>
      <c r="H53" s="6" t="s">
        <v>77</v>
      </c>
      <c r="I53" s="4" t="s">
        <v>26</v>
      </c>
      <c r="J53" s="5" t="s">
        <v>21</v>
      </c>
      <c r="K53" s="4" t="s">
        <v>37</v>
      </c>
      <c r="L53" s="4" t="s">
        <v>37</v>
      </c>
      <c r="M53" s="4"/>
      <c r="N53" s="4"/>
      <c r="O53" s="4"/>
      <c r="P53" s="4"/>
      <c r="Q53" s="4" t="s">
        <v>124</v>
      </c>
      <c r="R53" s="4"/>
      <c r="S53" s="4"/>
      <c r="T53" s="4"/>
      <c r="U53" s="4"/>
      <c r="V53" s="4"/>
      <c r="W53" s="4"/>
      <c r="X53" s="4"/>
      <c r="Y53" s="4"/>
      <c r="Z53" s="4"/>
      <c r="AA53" s="13">
        <f t="shared" si="1"/>
        <v>0</v>
      </c>
      <c r="AB53" s="4"/>
      <c r="AC53" s="4"/>
      <c r="AD53" s="4"/>
      <c r="AE53" s="4">
        <v>52.44</v>
      </c>
      <c r="AF53" s="4"/>
      <c r="AG53" s="4" t="s">
        <v>99</v>
      </c>
      <c r="AH53" s="4" t="s">
        <v>100</v>
      </c>
    </row>
    <row r="54" spans="1:34" x14ac:dyDescent="0.3">
      <c r="A54" s="4" t="s">
        <v>175</v>
      </c>
      <c r="B54" s="4"/>
      <c r="C54" s="4">
        <v>2018</v>
      </c>
      <c r="D54" s="4" t="s">
        <v>32</v>
      </c>
      <c r="E54" s="4" t="s">
        <v>33</v>
      </c>
      <c r="F54" s="5" t="s">
        <v>155</v>
      </c>
      <c r="G54" s="4"/>
      <c r="H54" s="6" t="s">
        <v>77</v>
      </c>
      <c r="I54" s="4" t="s">
        <v>26</v>
      </c>
      <c r="J54" s="5" t="s">
        <v>21</v>
      </c>
      <c r="K54" s="4" t="s">
        <v>37</v>
      </c>
      <c r="L54" s="4" t="s">
        <v>37</v>
      </c>
      <c r="M54" s="4"/>
      <c r="N54" s="4"/>
      <c r="O54" s="4"/>
      <c r="P54" s="4"/>
      <c r="Q54" s="4" t="s">
        <v>124</v>
      </c>
      <c r="R54" s="4"/>
      <c r="S54" s="4"/>
      <c r="T54" s="4"/>
      <c r="U54" s="4"/>
      <c r="V54" s="4"/>
      <c r="W54" s="4"/>
      <c r="X54" s="4"/>
      <c r="Y54" s="4"/>
      <c r="Z54" s="4"/>
      <c r="AA54" s="13">
        <f t="shared" si="1"/>
        <v>0</v>
      </c>
      <c r="AB54" s="4"/>
      <c r="AC54" s="4"/>
      <c r="AD54" s="4"/>
      <c r="AE54" s="4">
        <v>62.74</v>
      </c>
      <c r="AF54" s="4"/>
      <c r="AG54" s="4" t="s">
        <v>99</v>
      </c>
      <c r="AH54" s="4" t="s">
        <v>100</v>
      </c>
    </row>
    <row r="55" spans="1:34" x14ac:dyDescent="0.3">
      <c r="A55" s="14" t="s">
        <v>105</v>
      </c>
      <c r="B55" s="4"/>
      <c r="C55" s="4">
        <v>2013</v>
      </c>
      <c r="D55" s="4" t="s">
        <v>15</v>
      </c>
      <c r="E55" s="4" t="s">
        <v>16</v>
      </c>
      <c r="F55" s="15" t="s">
        <v>104</v>
      </c>
      <c r="G55" s="4"/>
      <c r="H55" s="6"/>
      <c r="I55" s="4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3">
        <f t="shared" si="1"/>
        <v>0</v>
      </c>
      <c r="AB55" s="4">
        <v>115.19999999999999</v>
      </c>
      <c r="AC55" s="4"/>
      <c r="AD55" s="4"/>
      <c r="AE55" s="4"/>
      <c r="AF55" s="4"/>
      <c r="AG55" s="4" t="s">
        <v>99</v>
      </c>
      <c r="AH55" s="4" t="s">
        <v>101</v>
      </c>
    </row>
    <row r="56" spans="1:34" x14ac:dyDescent="0.3">
      <c r="A56" s="14" t="s">
        <v>105</v>
      </c>
      <c r="B56" s="4"/>
      <c r="C56" s="4">
        <v>2013</v>
      </c>
      <c r="D56" s="4" t="s">
        <v>15</v>
      </c>
      <c r="E56" s="4" t="s">
        <v>16</v>
      </c>
      <c r="F56" s="15" t="s">
        <v>104</v>
      </c>
      <c r="G56" s="4"/>
      <c r="H56" s="6"/>
      <c r="I56" s="4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3">
        <f t="shared" si="1"/>
        <v>0</v>
      </c>
      <c r="AB56" s="4">
        <v>208.56</v>
      </c>
      <c r="AC56" s="4"/>
      <c r="AD56" s="4"/>
      <c r="AE56" s="4"/>
      <c r="AF56" s="4"/>
      <c r="AG56" s="4" t="s">
        <v>99</v>
      </c>
      <c r="AH56" s="4" t="s">
        <v>101</v>
      </c>
    </row>
    <row r="57" spans="1:34" x14ac:dyDescent="0.3">
      <c r="A57" s="14" t="s">
        <v>107</v>
      </c>
      <c r="B57" s="4"/>
      <c r="C57" s="4">
        <v>2020</v>
      </c>
      <c r="D57" s="4" t="s">
        <v>15</v>
      </c>
      <c r="E57" s="4" t="s">
        <v>16</v>
      </c>
      <c r="F57" s="15" t="s">
        <v>104</v>
      </c>
      <c r="G57" s="4"/>
      <c r="H57" s="6"/>
      <c r="I57" s="4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3">
        <f t="shared" si="1"/>
        <v>0</v>
      </c>
      <c r="AB57" s="4">
        <v>109.44</v>
      </c>
      <c r="AC57" s="4"/>
      <c r="AD57" s="4"/>
      <c r="AE57" s="4"/>
      <c r="AF57" s="4"/>
      <c r="AG57" s="4" t="s">
        <v>99</v>
      </c>
      <c r="AH57" s="4" t="s">
        <v>101</v>
      </c>
    </row>
    <row r="58" spans="1:34" x14ac:dyDescent="0.3">
      <c r="A58" s="14" t="s">
        <v>108</v>
      </c>
      <c r="B58" s="4"/>
      <c r="C58" s="4">
        <v>2020</v>
      </c>
      <c r="D58" s="4" t="s">
        <v>15</v>
      </c>
      <c r="E58" s="4" t="s">
        <v>16</v>
      </c>
      <c r="F58" s="15" t="s">
        <v>104</v>
      </c>
      <c r="G58" s="4"/>
      <c r="H58" s="6"/>
      <c r="I58" s="4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13">
        <f t="shared" si="1"/>
        <v>0</v>
      </c>
      <c r="AB58" s="4">
        <v>49.92</v>
      </c>
      <c r="AC58" s="4"/>
      <c r="AD58" s="4"/>
      <c r="AE58" s="4"/>
      <c r="AF58" s="4"/>
      <c r="AG58" s="4" t="s">
        <v>99</v>
      </c>
      <c r="AH58" s="4" t="s">
        <v>101</v>
      </c>
    </row>
    <row r="59" spans="1:34" x14ac:dyDescent="0.3">
      <c r="A59" s="14" t="s">
        <v>109</v>
      </c>
      <c r="B59" s="4"/>
      <c r="C59" s="4">
        <v>2018</v>
      </c>
      <c r="D59" s="4" t="s">
        <v>15</v>
      </c>
      <c r="E59" s="4" t="s">
        <v>16</v>
      </c>
      <c r="F59" s="15" t="s">
        <v>104</v>
      </c>
      <c r="G59" s="4"/>
      <c r="H59" s="6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13">
        <f t="shared" si="1"/>
        <v>0</v>
      </c>
      <c r="AB59" s="4">
        <v>14.64</v>
      </c>
      <c r="AC59" s="4"/>
      <c r="AD59" s="4"/>
      <c r="AE59" s="4"/>
      <c r="AF59" s="4"/>
      <c r="AG59" s="4" t="s">
        <v>99</v>
      </c>
      <c r="AH59" s="4" t="s">
        <v>101</v>
      </c>
    </row>
    <row r="60" spans="1:34" x14ac:dyDescent="0.3">
      <c r="A60" s="14" t="s">
        <v>110</v>
      </c>
      <c r="B60" s="4"/>
      <c r="C60" s="4">
        <v>2018</v>
      </c>
      <c r="D60" s="4" t="s">
        <v>15</v>
      </c>
      <c r="E60" s="4" t="s">
        <v>16</v>
      </c>
      <c r="F60" s="15" t="s">
        <v>104</v>
      </c>
      <c r="G60" s="4"/>
      <c r="H60" s="6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3">
        <f t="shared" si="1"/>
        <v>0</v>
      </c>
      <c r="AB60" s="4">
        <v>12.96</v>
      </c>
      <c r="AC60" s="4"/>
      <c r="AD60" s="4"/>
      <c r="AE60" s="4"/>
      <c r="AF60" s="4"/>
      <c r="AG60" s="4" t="s">
        <v>99</v>
      </c>
      <c r="AH60" s="4" t="s">
        <v>101</v>
      </c>
    </row>
    <row r="61" spans="1:34" x14ac:dyDescent="0.3">
      <c r="A61" s="14" t="s">
        <v>111</v>
      </c>
      <c r="B61" s="4"/>
      <c r="C61" s="4">
        <v>2018</v>
      </c>
      <c r="D61" s="4" t="s">
        <v>15</v>
      </c>
      <c r="E61" s="4" t="s">
        <v>16</v>
      </c>
      <c r="F61" s="15" t="s">
        <v>104</v>
      </c>
      <c r="G61" s="4"/>
      <c r="H61" s="6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3">
        <f t="shared" si="1"/>
        <v>0</v>
      </c>
      <c r="AB61" s="4">
        <v>19.440000000000001</v>
      </c>
      <c r="AC61" s="4"/>
      <c r="AD61" s="4"/>
      <c r="AE61" s="4"/>
      <c r="AF61" s="4"/>
      <c r="AG61" s="4" t="s">
        <v>99</v>
      </c>
      <c r="AH61" s="4" t="s">
        <v>101</v>
      </c>
    </row>
    <row r="62" spans="1:34" x14ac:dyDescent="0.3">
      <c r="A62" s="14" t="s">
        <v>111</v>
      </c>
      <c r="B62" s="4"/>
      <c r="C62" s="4">
        <v>2018</v>
      </c>
      <c r="D62" s="4" t="s">
        <v>15</v>
      </c>
      <c r="E62" s="4" t="s">
        <v>16</v>
      </c>
      <c r="F62" s="15" t="s">
        <v>104</v>
      </c>
      <c r="G62" s="4"/>
      <c r="H62" s="6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3">
        <f t="shared" si="1"/>
        <v>0</v>
      </c>
      <c r="AB62" s="4">
        <v>17.28</v>
      </c>
      <c r="AC62" s="4"/>
      <c r="AD62" s="4"/>
      <c r="AE62" s="4"/>
      <c r="AF62" s="4"/>
      <c r="AG62" s="4" t="s">
        <v>99</v>
      </c>
      <c r="AH62" s="4" t="s">
        <v>101</v>
      </c>
    </row>
    <row r="63" spans="1:34" x14ac:dyDescent="0.3">
      <c r="A63" s="4" t="s">
        <v>112</v>
      </c>
      <c r="B63" s="9" t="s">
        <v>113</v>
      </c>
      <c r="C63" s="4">
        <v>2021</v>
      </c>
      <c r="D63" s="4" t="s">
        <v>15</v>
      </c>
      <c r="E63" s="4" t="s">
        <v>114</v>
      </c>
      <c r="F63" s="5" t="s">
        <v>115</v>
      </c>
      <c r="G63" s="4"/>
      <c r="H63" s="6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3">
        <f t="shared" si="1"/>
        <v>0</v>
      </c>
      <c r="AB63" s="8">
        <v>0.9</v>
      </c>
      <c r="AC63" s="8"/>
      <c r="AD63" s="8"/>
      <c r="AE63" s="4"/>
      <c r="AF63" s="4"/>
      <c r="AG63" s="4" t="s">
        <v>99</v>
      </c>
      <c r="AH63" s="4" t="s">
        <v>101</v>
      </c>
    </row>
    <row r="64" spans="1:34" x14ac:dyDescent="0.3">
      <c r="A64" s="4" t="s">
        <v>122</v>
      </c>
      <c r="B64" s="4"/>
      <c r="C64" s="4">
        <v>2016</v>
      </c>
      <c r="D64" s="5" t="s">
        <v>16</v>
      </c>
      <c r="E64" s="4"/>
      <c r="F64" s="5"/>
      <c r="G64" s="4"/>
      <c r="H64" s="6"/>
      <c r="I64" s="5" t="s">
        <v>123</v>
      </c>
      <c r="J64" s="5"/>
      <c r="K64" s="4" t="s">
        <v>37</v>
      </c>
      <c r="L64" s="4" t="s">
        <v>38</v>
      </c>
      <c r="M64" s="4"/>
      <c r="N64" s="4"/>
      <c r="O64" s="4"/>
      <c r="P64" s="4"/>
      <c r="Q64" s="5" t="s">
        <v>124</v>
      </c>
      <c r="R64" s="5">
        <v>17.7</v>
      </c>
      <c r="S64" s="4"/>
      <c r="T64" s="4"/>
      <c r="U64" s="4"/>
      <c r="V64" s="4"/>
      <c r="W64" s="4"/>
      <c r="X64" s="4"/>
      <c r="Y64" s="4"/>
      <c r="Z64" s="4"/>
      <c r="AA64" s="13">
        <f t="shared" si="1"/>
        <v>0</v>
      </c>
      <c r="AB64" s="16"/>
      <c r="AC64" s="16">
        <v>8.1599999999999992E-2</v>
      </c>
      <c r="AD64" s="5"/>
      <c r="AE64" s="4"/>
      <c r="AF64" s="4"/>
      <c r="AG64" s="4" t="s">
        <v>99</v>
      </c>
      <c r="AH64" s="4"/>
    </row>
    <row r="65" spans="1:34" x14ac:dyDescent="0.3">
      <c r="A65" s="14" t="s">
        <v>125</v>
      </c>
      <c r="B65" s="4"/>
      <c r="C65" s="4">
        <v>2023</v>
      </c>
      <c r="D65" s="4" t="s">
        <v>15</v>
      </c>
      <c r="E65" s="4" t="s">
        <v>16</v>
      </c>
      <c r="F65" s="15" t="s">
        <v>126</v>
      </c>
      <c r="G65" s="4"/>
      <c r="H65" s="6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13">
        <f t="shared" si="1"/>
        <v>0</v>
      </c>
      <c r="AB65" s="4">
        <v>0.24</v>
      </c>
      <c r="AC65" s="4"/>
      <c r="AD65" s="4"/>
      <c r="AE65" s="4"/>
      <c r="AF65" s="4"/>
      <c r="AG65" s="4" t="s">
        <v>99</v>
      </c>
      <c r="AH65" s="4"/>
    </row>
    <row r="66" spans="1:34" x14ac:dyDescent="0.3">
      <c r="A66" s="4" t="s">
        <v>35</v>
      </c>
      <c r="B66" s="4"/>
      <c r="C66" s="4">
        <v>2022</v>
      </c>
      <c r="D66" s="4" t="s">
        <v>15</v>
      </c>
      <c r="E66" s="4" t="s">
        <v>16</v>
      </c>
      <c r="F66" s="5" t="s">
        <v>24</v>
      </c>
      <c r="G66" s="4">
        <f>3*365</f>
        <v>1095</v>
      </c>
      <c r="H66" s="6"/>
      <c r="I66" s="4"/>
      <c r="J66" s="5"/>
      <c r="K66" s="4" t="s">
        <v>37</v>
      </c>
      <c r="L66" s="4" t="s">
        <v>37</v>
      </c>
      <c r="M66" s="4" t="s">
        <v>135</v>
      </c>
      <c r="N66" s="4">
        <v>30000</v>
      </c>
      <c r="O66" s="4">
        <v>1.5</v>
      </c>
      <c r="P66" s="4" t="s">
        <v>136</v>
      </c>
      <c r="Q66" s="4" t="s">
        <v>98</v>
      </c>
      <c r="R66" s="4">
        <v>30</v>
      </c>
      <c r="S66" s="4"/>
      <c r="T66" s="4"/>
      <c r="U66" s="4"/>
      <c r="V66" s="4"/>
      <c r="W66" s="4"/>
      <c r="X66" s="4">
        <v>42</v>
      </c>
      <c r="Y66" s="4"/>
      <c r="Z66" s="4"/>
      <c r="AA66" s="13">
        <f t="shared" ref="AA66:AA92" si="2">(U66*(14.01/18.04))+(V66*(14.01/62))+(W66*(14.01/46.01))</f>
        <v>0</v>
      </c>
      <c r="AB66" s="4"/>
      <c r="AC66" s="4"/>
      <c r="AD66" s="4"/>
      <c r="AE66" s="4"/>
      <c r="AF66" s="4">
        <v>6043.2</v>
      </c>
      <c r="AG66" s="4" t="s">
        <v>99</v>
      </c>
      <c r="AH66" s="4" t="s">
        <v>100</v>
      </c>
    </row>
    <row r="67" spans="1:34" x14ac:dyDescent="0.3">
      <c r="A67" s="4" t="s">
        <v>35</v>
      </c>
      <c r="B67" s="11" t="s">
        <v>137</v>
      </c>
      <c r="C67" s="4">
        <v>2024</v>
      </c>
      <c r="D67" s="4" t="s">
        <v>15</v>
      </c>
      <c r="E67" s="4" t="s">
        <v>16</v>
      </c>
      <c r="F67" s="5" t="s">
        <v>24</v>
      </c>
      <c r="G67" s="4">
        <f>5*365</f>
        <v>1825</v>
      </c>
      <c r="H67" s="6"/>
      <c r="I67" s="4"/>
      <c r="J67" s="5"/>
      <c r="K67" s="4" t="s">
        <v>37</v>
      </c>
      <c r="L67" s="4" t="s">
        <v>37</v>
      </c>
      <c r="M67" s="4"/>
      <c r="N67" s="4"/>
      <c r="O67" s="4"/>
      <c r="P67" s="4"/>
      <c r="Q67" s="4" t="s">
        <v>98</v>
      </c>
      <c r="R67" s="4">
        <v>19.600000000000001</v>
      </c>
      <c r="S67" s="4">
        <v>9.25</v>
      </c>
      <c r="T67" s="4">
        <v>6</v>
      </c>
      <c r="U67" s="4"/>
      <c r="V67" s="4"/>
      <c r="W67" s="4"/>
      <c r="X67" s="4">
        <v>35</v>
      </c>
      <c r="Y67" s="4">
        <v>17.7</v>
      </c>
      <c r="Z67" s="4"/>
      <c r="AA67" s="13">
        <f t="shared" si="2"/>
        <v>0</v>
      </c>
      <c r="AB67" s="4">
        <v>3.69</v>
      </c>
      <c r="AC67" s="4"/>
      <c r="AD67" s="4"/>
      <c r="AE67" s="4">
        <v>31.2</v>
      </c>
      <c r="AF67" s="4"/>
      <c r="AG67" s="4" t="s">
        <v>99</v>
      </c>
      <c r="AH67" s="4" t="s">
        <v>138</v>
      </c>
    </row>
    <row r="68" spans="1:34" x14ac:dyDescent="0.3">
      <c r="A68" s="14" t="s">
        <v>143</v>
      </c>
      <c r="B68" s="4"/>
      <c r="C68" s="4">
        <v>2020</v>
      </c>
      <c r="D68" s="4" t="s">
        <v>15</v>
      </c>
      <c r="E68" s="4" t="s">
        <v>16</v>
      </c>
      <c r="F68" s="15" t="s">
        <v>69</v>
      </c>
      <c r="G68" s="4"/>
      <c r="H68" s="6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3">
        <f t="shared" si="2"/>
        <v>0</v>
      </c>
      <c r="AB68" s="4">
        <v>549.84</v>
      </c>
      <c r="AC68" s="4"/>
      <c r="AD68" s="4"/>
      <c r="AE68" s="4"/>
      <c r="AF68" s="4"/>
      <c r="AG68" s="4" t="s">
        <v>99</v>
      </c>
      <c r="AH68" s="4"/>
    </row>
    <row r="69" spans="1:34" x14ac:dyDescent="0.3">
      <c r="A69" s="14" t="s">
        <v>143</v>
      </c>
      <c r="B69" s="4"/>
      <c r="C69" s="4">
        <v>2020</v>
      </c>
      <c r="D69" s="4" t="s">
        <v>15</v>
      </c>
      <c r="E69" s="4" t="s">
        <v>16</v>
      </c>
      <c r="F69" s="15" t="s">
        <v>69</v>
      </c>
      <c r="G69" s="4"/>
      <c r="H69" s="6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3">
        <f t="shared" si="2"/>
        <v>0</v>
      </c>
      <c r="AB69" s="4">
        <v>216.71999999999997</v>
      </c>
      <c r="AC69" s="4"/>
      <c r="AD69" s="4"/>
      <c r="AE69" s="4"/>
      <c r="AF69" s="4"/>
      <c r="AG69" s="4" t="s">
        <v>99</v>
      </c>
      <c r="AH69" s="4"/>
    </row>
    <row r="70" spans="1:34" x14ac:dyDescent="0.3">
      <c r="A70" s="14" t="s">
        <v>144</v>
      </c>
      <c r="B70" s="4"/>
      <c r="C70" s="4">
        <v>2022</v>
      </c>
      <c r="D70" s="4" t="s">
        <v>15</v>
      </c>
      <c r="E70" s="4" t="s">
        <v>16</v>
      </c>
      <c r="F70" s="15" t="s">
        <v>69</v>
      </c>
      <c r="G70" s="4"/>
      <c r="H70" s="6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13">
        <f t="shared" si="2"/>
        <v>0</v>
      </c>
      <c r="AB70" s="4">
        <v>112.80000000000001</v>
      </c>
      <c r="AC70" s="4"/>
      <c r="AD70" s="4"/>
      <c r="AE70" s="4"/>
      <c r="AF70" s="4"/>
      <c r="AG70" s="4" t="s">
        <v>99</v>
      </c>
      <c r="AH70" s="4"/>
    </row>
    <row r="71" spans="1:34" x14ac:dyDescent="0.3">
      <c r="A71" s="14" t="s">
        <v>144</v>
      </c>
      <c r="B71" s="4"/>
      <c r="C71" s="4">
        <v>2022</v>
      </c>
      <c r="D71" s="4" t="s">
        <v>15</v>
      </c>
      <c r="E71" s="4" t="s">
        <v>16</v>
      </c>
      <c r="F71" s="15" t="s">
        <v>69</v>
      </c>
      <c r="G71" s="4"/>
      <c r="H71" s="6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13">
        <f t="shared" si="2"/>
        <v>0</v>
      </c>
      <c r="AB71" s="4">
        <v>417.59999999999997</v>
      </c>
      <c r="AC71" s="4"/>
      <c r="AD71" s="4"/>
      <c r="AE71" s="4"/>
      <c r="AF71" s="4"/>
      <c r="AG71" s="4" t="s">
        <v>99</v>
      </c>
      <c r="AH71" s="4"/>
    </row>
    <row r="72" spans="1:34" x14ac:dyDescent="0.3">
      <c r="A72" s="14" t="s">
        <v>145</v>
      </c>
      <c r="B72" s="4"/>
      <c r="C72" s="4">
        <v>2023</v>
      </c>
      <c r="D72" s="4" t="s">
        <v>15</v>
      </c>
      <c r="E72" s="4" t="s">
        <v>16</v>
      </c>
      <c r="F72" s="15" t="s">
        <v>69</v>
      </c>
      <c r="G72" s="4"/>
      <c r="H72" s="6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3">
        <f t="shared" si="2"/>
        <v>0</v>
      </c>
      <c r="AB72" s="4">
        <v>182.39999999999998</v>
      </c>
      <c r="AC72" s="4"/>
      <c r="AD72" s="4"/>
      <c r="AE72" s="4"/>
      <c r="AF72" s="4"/>
      <c r="AG72" s="4" t="s">
        <v>99</v>
      </c>
      <c r="AH72" s="4"/>
    </row>
    <row r="73" spans="1:34" x14ac:dyDescent="0.3">
      <c r="A73" s="14" t="s">
        <v>145</v>
      </c>
      <c r="B73" s="4"/>
      <c r="C73" s="4">
        <v>2023</v>
      </c>
      <c r="D73" s="4" t="s">
        <v>15</v>
      </c>
      <c r="E73" s="4" t="s">
        <v>16</v>
      </c>
      <c r="F73" s="15" t="s">
        <v>69</v>
      </c>
      <c r="G73" s="4"/>
      <c r="H73" s="6"/>
      <c r="I73" s="4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13">
        <f t="shared" si="2"/>
        <v>0</v>
      </c>
      <c r="AB73" s="4">
        <v>108</v>
      </c>
      <c r="AC73" s="4"/>
      <c r="AD73" s="4"/>
      <c r="AE73" s="4"/>
      <c r="AF73" s="4"/>
      <c r="AG73" s="4" t="s">
        <v>99</v>
      </c>
      <c r="AH73" s="4"/>
    </row>
    <row r="74" spans="1:34" x14ac:dyDescent="0.3">
      <c r="A74" s="14" t="s">
        <v>145</v>
      </c>
      <c r="B74" s="4"/>
      <c r="C74" s="4">
        <v>2023</v>
      </c>
      <c r="D74" s="4" t="s">
        <v>15</v>
      </c>
      <c r="E74" s="4" t="s">
        <v>16</v>
      </c>
      <c r="F74" s="15" t="s">
        <v>146</v>
      </c>
      <c r="G74" s="4"/>
      <c r="H74" s="6"/>
      <c r="I74" s="4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13">
        <f t="shared" si="2"/>
        <v>0</v>
      </c>
      <c r="AB74" s="4">
        <v>300.48</v>
      </c>
      <c r="AC74" s="4"/>
      <c r="AD74" s="4"/>
      <c r="AE74" s="4"/>
      <c r="AF74" s="4"/>
      <c r="AG74" s="4" t="s">
        <v>99</v>
      </c>
      <c r="AH74" s="4"/>
    </row>
    <row r="75" spans="1:34" x14ac:dyDescent="0.3">
      <c r="A75" s="14" t="s">
        <v>147</v>
      </c>
      <c r="B75" s="4"/>
      <c r="C75" s="4">
        <v>2015</v>
      </c>
      <c r="D75" s="4" t="s">
        <v>15</v>
      </c>
      <c r="E75" s="4" t="s">
        <v>16</v>
      </c>
      <c r="F75" s="15" t="s">
        <v>69</v>
      </c>
      <c r="G75" s="4"/>
      <c r="H75" s="6"/>
      <c r="I75" s="4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13">
        <f t="shared" si="2"/>
        <v>0</v>
      </c>
      <c r="AB75" s="4">
        <v>478.79999999999995</v>
      </c>
      <c r="AC75" s="4"/>
      <c r="AD75" s="4"/>
      <c r="AE75" s="4"/>
      <c r="AF75" s="4"/>
      <c r="AG75" s="4" t="s">
        <v>99</v>
      </c>
      <c r="AH75" s="4"/>
    </row>
    <row r="76" spans="1:34" x14ac:dyDescent="0.3">
      <c r="A76" s="14" t="s">
        <v>148</v>
      </c>
      <c r="B76" s="4"/>
      <c r="C76" s="4">
        <v>2018</v>
      </c>
      <c r="D76" s="4" t="s">
        <v>15</v>
      </c>
      <c r="E76" s="4" t="s">
        <v>16</v>
      </c>
      <c r="F76" s="15" t="s">
        <v>69</v>
      </c>
      <c r="G76" s="4"/>
      <c r="H76" s="6"/>
      <c r="I76" s="4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13">
        <f t="shared" si="2"/>
        <v>0</v>
      </c>
      <c r="AB76" s="4">
        <v>253.44</v>
      </c>
      <c r="AC76" s="4"/>
      <c r="AD76" s="4"/>
      <c r="AE76" s="4"/>
      <c r="AF76" s="4"/>
      <c r="AG76" s="4" t="s">
        <v>99</v>
      </c>
      <c r="AH76" s="4"/>
    </row>
    <row r="77" spans="1:34" x14ac:dyDescent="0.3">
      <c r="A77" s="14" t="s">
        <v>149</v>
      </c>
      <c r="B77" s="4"/>
      <c r="C77" s="4">
        <v>2012</v>
      </c>
      <c r="D77" s="4" t="s">
        <v>15</v>
      </c>
      <c r="E77" s="4" t="s">
        <v>16</v>
      </c>
      <c r="F77" s="15" t="s">
        <v>69</v>
      </c>
      <c r="G77" s="4"/>
      <c r="H77" s="6"/>
      <c r="I77" s="4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13">
        <f t="shared" si="2"/>
        <v>0</v>
      </c>
      <c r="AB77" s="4">
        <v>24</v>
      </c>
      <c r="AC77" s="4"/>
      <c r="AD77" s="4"/>
      <c r="AE77" s="4"/>
      <c r="AF77" s="4"/>
      <c r="AG77" s="4" t="s">
        <v>99</v>
      </c>
      <c r="AH77" s="4"/>
    </row>
    <row r="78" spans="1:34" x14ac:dyDescent="0.3">
      <c r="A78" s="14" t="s">
        <v>151</v>
      </c>
      <c r="B78" s="4"/>
      <c r="C78" s="4">
        <v>2019</v>
      </c>
      <c r="D78" s="4" t="s">
        <v>15</v>
      </c>
      <c r="E78" s="4" t="s">
        <v>16</v>
      </c>
      <c r="F78" s="15" t="s">
        <v>104</v>
      </c>
      <c r="G78" s="4"/>
      <c r="H78" s="6"/>
      <c r="I78" s="4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3">
        <f t="shared" si="2"/>
        <v>0</v>
      </c>
      <c r="AB78" s="4">
        <v>227.04000000000002</v>
      </c>
      <c r="AC78" s="4"/>
      <c r="AD78" s="4"/>
      <c r="AE78" s="4"/>
      <c r="AF78" s="4"/>
      <c r="AG78" s="4" t="s">
        <v>99</v>
      </c>
      <c r="AH78" s="4"/>
    </row>
    <row r="79" spans="1:34" x14ac:dyDescent="0.3">
      <c r="A79" s="14" t="s">
        <v>151</v>
      </c>
      <c r="B79" s="4"/>
      <c r="C79" s="4">
        <v>2019</v>
      </c>
      <c r="D79" s="4" t="s">
        <v>15</v>
      </c>
      <c r="E79" s="4" t="s">
        <v>16</v>
      </c>
      <c r="F79" s="15" t="s">
        <v>104</v>
      </c>
      <c r="G79" s="4"/>
      <c r="H79" s="6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13">
        <f t="shared" si="2"/>
        <v>0</v>
      </c>
      <c r="AB79" s="4">
        <v>343.20000000000005</v>
      </c>
      <c r="AC79" s="4"/>
      <c r="AD79" s="4"/>
      <c r="AE79" s="4"/>
      <c r="AF79" s="4"/>
      <c r="AG79" s="4" t="s">
        <v>99</v>
      </c>
      <c r="AH79" s="4"/>
    </row>
    <row r="80" spans="1:34" x14ac:dyDescent="0.3">
      <c r="A80" s="14" t="s">
        <v>151</v>
      </c>
      <c r="B80" s="4"/>
      <c r="C80" s="4">
        <v>2019</v>
      </c>
      <c r="D80" s="4" t="s">
        <v>15</v>
      </c>
      <c r="E80" s="4" t="s">
        <v>16</v>
      </c>
      <c r="F80" s="15" t="s">
        <v>104</v>
      </c>
      <c r="G80" s="4"/>
      <c r="H80" s="6"/>
      <c r="I80" s="4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13">
        <f t="shared" si="2"/>
        <v>0</v>
      </c>
      <c r="AB80" s="4">
        <v>216.48</v>
      </c>
      <c r="AC80" s="4"/>
      <c r="AD80" s="4"/>
      <c r="AE80" s="4"/>
      <c r="AF80" s="4"/>
      <c r="AG80" s="4" t="s">
        <v>99</v>
      </c>
      <c r="AH80" s="4"/>
    </row>
    <row r="81" spans="1:34" x14ac:dyDescent="0.3">
      <c r="A81" s="14" t="s">
        <v>152</v>
      </c>
      <c r="B81" s="4"/>
      <c r="C81" s="4">
        <v>2021</v>
      </c>
      <c r="D81" s="4" t="s">
        <v>15</v>
      </c>
      <c r="E81" s="4" t="s">
        <v>16</v>
      </c>
      <c r="F81" s="15" t="s">
        <v>104</v>
      </c>
      <c r="G81" s="4"/>
      <c r="H81" s="6"/>
      <c r="I81" s="4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13">
        <f t="shared" si="2"/>
        <v>0</v>
      </c>
      <c r="AB81" s="4">
        <v>216.48</v>
      </c>
      <c r="AC81" s="4"/>
      <c r="AD81" s="4"/>
      <c r="AE81" s="4"/>
      <c r="AF81" s="4"/>
      <c r="AG81" s="4" t="s">
        <v>99</v>
      </c>
      <c r="AH81" s="4"/>
    </row>
    <row r="82" spans="1:34" x14ac:dyDescent="0.3">
      <c r="A82" s="14" t="s">
        <v>152</v>
      </c>
      <c r="B82" s="4"/>
      <c r="C82" s="4">
        <v>2021</v>
      </c>
      <c r="D82" s="4" t="s">
        <v>15</v>
      </c>
      <c r="E82" s="4" t="s">
        <v>16</v>
      </c>
      <c r="F82" s="15" t="s">
        <v>104</v>
      </c>
      <c r="G82" s="4"/>
      <c r="H82" s="6"/>
      <c r="I82" s="4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13">
        <f t="shared" si="2"/>
        <v>0</v>
      </c>
      <c r="AB82" s="4">
        <v>343.20000000000005</v>
      </c>
      <c r="AC82" s="4"/>
      <c r="AD82" s="4"/>
      <c r="AE82" s="4"/>
      <c r="AF82" s="4"/>
      <c r="AG82" s="4" t="s">
        <v>99</v>
      </c>
      <c r="AH82" s="4"/>
    </row>
    <row r="83" spans="1:34" x14ac:dyDescent="0.3">
      <c r="A83" s="14" t="s">
        <v>152</v>
      </c>
      <c r="B83" s="4"/>
      <c r="C83" s="4">
        <v>2021</v>
      </c>
      <c r="D83" s="4" t="s">
        <v>15</v>
      </c>
      <c r="E83" s="4" t="s">
        <v>16</v>
      </c>
      <c r="F83" s="15" t="s">
        <v>104</v>
      </c>
      <c r="G83" s="4"/>
      <c r="H83" s="6"/>
      <c r="I83" s="4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3">
        <f t="shared" si="2"/>
        <v>0</v>
      </c>
      <c r="AB83" s="4">
        <v>227.04000000000002</v>
      </c>
      <c r="AC83" s="4"/>
      <c r="AD83" s="4"/>
      <c r="AE83" s="4"/>
      <c r="AF83" s="4"/>
      <c r="AG83" s="4" t="s">
        <v>99</v>
      </c>
      <c r="AH83" s="4"/>
    </row>
    <row r="84" spans="1:34" x14ac:dyDescent="0.3">
      <c r="A84" s="4" t="s">
        <v>163</v>
      </c>
      <c r="B84" t="s">
        <v>164</v>
      </c>
      <c r="C84" s="4">
        <v>2024</v>
      </c>
      <c r="D84" s="4" t="s">
        <v>15</v>
      </c>
      <c r="E84" s="4" t="s">
        <v>114</v>
      </c>
      <c r="F84" s="5" t="s">
        <v>165</v>
      </c>
      <c r="G84" s="4">
        <f>6*30</f>
        <v>180</v>
      </c>
      <c r="H84" s="6"/>
      <c r="I84" s="4"/>
      <c r="J84" s="5"/>
      <c r="K84" s="4" t="s">
        <v>37</v>
      </c>
      <c r="L84" s="4" t="s">
        <v>37</v>
      </c>
      <c r="M84" s="4"/>
      <c r="N84" s="4"/>
      <c r="O84" s="4"/>
      <c r="P84" s="4"/>
      <c r="Q84" s="4" t="s">
        <v>124</v>
      </c>
      <c r="R84" s="4">
        <v>32</v>
      </c>
      <c r="S84" s="4">
        <v>6.9</v>
      </c>
      <c r="T84" s="4"/>
      <c r="U84" s="4"/>
      <c r="V84" s="4"/>
      <c r="W84" s="4"/>
      <c r="X84" s="4">
        <v>17</v>
      </c>
      <c r="Y84" s="4"/>
      <c r="Z84" s="4"/>
      <c r="AA84" s="13">
        <f t="shared" si="2"/>
        <v>0</v>
      </c>
      <c r="AB84" s="4">
        <v>822</v>
      </c>
      <c r="AC84" s="4"/>
      <c r="AD84" s="4"/>
      <c r="AE84" s="4">
        <v>7945</v>
      </c>
      <c r="AF84" s="4"/>
      <c r="AG84" s="4" t="s">
        <v>99</v>
      </c>
      <c r="AH84" s="4" t="s">
        <v>100</v>
      </c>
    </row>
    <row r="85" spans="1:34" x14ac:dyDescent="0.3">
      <c r="A85" s="4" t="s">
        <v>166</v>
      </c>
      <c r="B85" t="s">
        <v>167</v>
      </c>
      <c r="C85" s="4">
        <v>2019</v>
      </c>
      <c r="D85" s="4" t="s">
        <v>15</v>
      </c>
      <c r="E85" s="4" t="s">
        <v>114</v>
      </c>
      <c r="F85" s="5" t="s">
        <v>168</v>
      </c>
      <c r="G85" s="4"/>
      <c r="H85" s="6"/>
      <c r="I85" s="4"/>
      <c r="J85" s="5"/>
      <c r="K85" s="4" t="s">
        <v>37</v>
      </c>
      <c r="L85" s="4" t="s">
        <v>37</v>
      </c>
      <c r="M85" s="4"/>
      <c r="N85" s="4"/>
      <c r="O85" s="4"/>
      <c r="P85" s="4"/>
      <c r="Q85" s="4" t="s">
        <v>124</v>
      </c>
      <c r="R85" s="4"/>
      <c r="S85" s="4"/>
      <c r="T85" s="4"/>
      <c r="U85" s="4"/>
      <c r="V85" s="4"/>
      <c r="W85" s="4"/>
      <c r="X85" s="4"/>
      <c r="Y85" s="4"/>
      <c r="Z85" s="4"/>
      <c r="AA85" s="13">
        <f t="shared" si="2"/>
        <v>0</v>
      </c>
      <c r="AB85" s="4">
        <v>9586</v>
      </c>
      <c r="AC85" s="4"/>
      <c r="AD85" s="4"/>
      <c r="AE85" s="4">
        <v>7671</v>
      </c>
      <c r="AF85" s="4"/>
      <c r="AG85" s="4" t="s">
        <v>99</v>
      </c>
      <c r="AH85" s="4" t="s">
        <v>100</v>
      </c>
    </row>
    <row r="86" spans="1:34" x14ac:dyDescent="0.3">
      <c r="A86" s="4" t="s">
        <v>166</v>
      </c>
      <c r="B86" t="s">
        <v>169</v>
      </c>
      <c r="C86" s="4">
        <v>2019</v>
      </c>
      <c r="D86" s="4" t="s">
        <v>15</v>
      </c>
      <c r="E86" s="4" t="s">
        <v>114</v>
      </c>
      <c r="F86" s="5" t="s">
        <v>170</v>
      </c>
      <c r="G86" s="4"/>
      <c r="H86" s="6"/>
      <c r="I86" s="4"/>
      <c r="J86" s="5"/>
      <c r="K86" s="4" t="s">
        <v>37</v>
      </c>
      <c r="L86" s="4" t="s">
        <v>37</v>
      </c>
      <c r="M86" s="4"/>
      <c r="N86" s="4"/>
      <c r="O86" s="4"/>
      <c r="P86" s="4"/>
      <c r="Q86" s="4" t="s">
        <v>124</v>
      </c>
      <c r="R86" s="4">
        <v>33.299999999999997</v>
      </c>
      <c r="S86" s="4"/>
      <c r="T86" s="4"/>
      <c r="U86" s="4"/>
      <c r="V86" s="4"/>
      <c r="W86" s="4"/>
      <c r="X86" s="4"/>
      <c r="Y86" s="4"/>
      <c r="Z86" s="4"/>
      <c r="AA86" s="13">
        <f t="shared" si="2"/>
        <v>0</v>
      </c>
      <c r="AB86" s="4">
        <v>0.13700000000000001</v>
      </c>
      <c r="AC86" s="4"/>
      <c r="AD86" s="4"/>
      <c r="AE86" s="4">
        <v>0.16400000000000001</v>
      </c>
      <c r="AF86" s="4"/>
      <c r="AG86" s="4" t="s">
        <v>99</v>
      </c>
      <c r="AH86" s="4" t="s">
        <v>100</v>
      </c>
    </row>
    <row r="87" spans="1:34" x14ac:dyDescent="0.3">
      <c r="A87" s="4" t="s">
        <v>166</v>
      </c>
      <c r="B87" t="s">
        <v>171</v>
      </c>
      <c r="C87" s="4">
        <v>2019</v>
      </c>
      <c r="D87" s="4" t="s">
        <v>15</v>
      </c>
      <c r="E87" s="4" t="s">
        <v>114</v>
      </c>
      <c r="F87" s="5" t="s">
        <v>170</v>
      </c>
      <c r="G87" s="4"/>
      <c r="H87" s="6"/>
      <c r="I87" s="4"/>
      <c r="J87" s="5"/>
      <c r="K87" s="4" t="s">
        <v>37</v>
      </c>
      <c r="L87" s="4" t="s">
        <v>37</v>
      </c>
      <c r="M87" s="4"/>
      <c r="N87" s="4"/>
      <c r="O87" s="4"/>
      <c r="P87" s="4"/>
      <c r="Q87" s="4" t="s">
        <v>124</v>
      </c>
      <c r="R87" s="4">
        <v>34.6</v>
      </c>
      <c r="S87" s="4"/>
      <c r="T87" s="4"/>
      <c r="U87" s="4"/>
      <c r="V87" s="4"/>
      <c r="W87" s="4"/>
      <c r="X87" s="4"/>
      <c r="Y87" s="4"/>
      <c r="Z87" s="4"/>
      <c r="AA87" s="13">
        <f t="shared" si="2"/>
        <v>0</v>
      </c>
      <c r="AB87" s="4">
        <v>7.0140000000000002</v>
      </c>
      <c r="AC87" s="4"/>
      <c r="AD87" s="4"/>
      <c r="AE87" s="4">
        <v>0.68500000000000005</v>
      </c>
      <c r="AF87" s="4">
        <v>0.71199999999999997</v>
      </c>
      <c r="AG87" s="4" t="s">
        <v>99</v>
      </c>
      <c r="AH87" s="4" t="s">
        <v>100</v>
      </c>
    </row>
    <row r="88" spans="1:34" x14ac:dyDescent="0.3">
      <c r="A88" s="4" t="s">
        <v>166</v>
      </c>
      <c r="B88" t="s">
        <v>172</v>
      </c>
      <c r="C88" s="4">
        <v>2019</v>
      </c>
      <c r="D88" s="4" t="s">
        <v>15</v>
      </c>
      <c r="E88" s="4" t="s">
        <v>114</v>
      </c>
      <c r="F88" s="5" t="s">
        <v>173</v>
      </c>
      <c r="G88" s="4"/>
      <c r="H88" s="6"/>
      <c r="I88" s="4"/>
      <c r="J88" s="5"/>
      <c r="K88" s="4" t="s">
        <v>37</v>
      </c>
      <c r="L88" s="4" t="s">
        <v>37</v>
      </c>
      <c r="M88" s="4"/>
      <c r="N88" s="4"/>
      <c r="O88" s="4"/>
      <c r="P88" s="4"/>
      <c r="Q88" s="4" t="s">
        <v>124</v>
      </c>
      <c r="R88" s="4">
        <v>35</v>
      </c>
      <c r="S88" s="4"/>
      <c r="T88" s="4"/>
      <c r="U88" s="4"/>
      <c r="V88" s="4"/>
      <c r="W88" s="4"/>
      <c r="X88" s="4"/>
      <c r="Y88" s="4"/>
      <c r="Z88" s="4"/>
      <c r="AA88" s="13">
        <f t="shared" si="2"/>
        <v>0</v>
      </c>
      <c r="AB88" s="4">
        <v>3.0960000000000001</v>
      </c>
      <c r="AC88" s="4"/>
      <c r="AD88" s="4"/>
      <c r="AE88" s="4">
        <v>0.82199999999999995</v>
      </c>
      <c r="AF88" s="4">
        <v>0.74</v>
      </c>
      <c r="AG88" s="4" t="s">
        <v>99</v>
      </c>
      <c r="AH88" s="4" t="s">
        <v>100</v>
      </c>
    </row>
    <row r="89" spans="1:34" x14ac:dyDescent="0.3">
      <c r="A89" s="4" t="s">
        <v>166</v>
      </c>
      <c r="B89" s="4"/>
      <c r="C89" s="4"/>
      <c r="D89" s="4" t="s">
        <v>15</v>
      </c>
      <c r="E89" s="4" t="s">
        <v>114</v>
      </c>
      <c r="F89" s="5" t="s">
        <v>174</v>
      </c>
      <c r="G89" s="4"/>
      <c r="H89" s="6"/>
      <c r="I89" s="4"/>
      <c r="J89" s="5"/>
      <c r="K89" s="4" t="s">
        <v>37</v>
      </c>
      <c r="L89" s="4" t="s">
        <v>37</v>
      </c>
      <c r="M89" s="4"/>
      <c r="N89" s="4"/>
      <c r="O89" s="4"/>
      <c r="P89" s="4"/>
      <c r="Q89" s="4" t="s">
        <v>124</v>
      </c>
      <c r="R89" s="4"/>
      <c r="S89" s="4"/>
      <c r="T89" s="4"/>
      <c r="U89" s="4"/>
      <c r="V89" s="4"/>
      <c r="W89" s="4"/>
      <c r="X89" s="4"/>
      <c r="Y89" s="4"/>
      <c r="Z89" s="4"/>
      <c r="AA89" s="13">
        <f t="shared" si="2"/>
        <v>0</v>
      </c>
      <c r="AB89" s="4"/>
      <c r="AC89" s="4"/>
      <c r="AD89" s="4"/>
      <c r="AE89" s="4">
        <v>26.36</v>
      </c>
      <c r="AF89" s="4"/>
      <c r="AG89" s="4" t="s">
        <v>99</v>
      </c>
      <c r="AH89" s="4" t="s">
        <v>100</v>
      </c>
    </row>
    <row r="90" spans="1:34" x14ac:dyDescent="0.3">
      <c r="A90" s="4" t="s">
        <v>166</v>
      </c>
      <c r="B90" s="4"/>
      <c r="C90" s="4"/>
      <c r="D90" s="4" t="s">
        <v>15</v>
      </c>
      <c r="E90" s="4" t="s">
        <v>114</v>
      </c>
      <c r="F90" s="5"/>
      <c r="G90" s="4"/>
      <c r="H90" s="6"/>
      <c r="I90" s="4"/>
      <c r="J90" s="5"/>
      <c r="K90" s="4" t="s">
        <v>37</v>
      </c>
      <c r="L90" s="4" t="s">
        <v>37</v>
      </c>
      <c r="M90" s="4"/>
      <c r="N90" s="4"/>
      <c r="O90" s="4"/>
      <c r="P90" s="4"/>
      <c r="Q90" s="4" t="s">
        <v>124</v>
      </c>
      <c r="R90" s="4"/>
      <c r="S90" s="4"/>
      <c r="T90" s="4"/>
      <c r="U90" s="4"/>
      <c r="V90" s="4"/>
      <c r="W90" s="4"/>
      <c r="X90" s="4"/>
      <c r="Y90" s="4"/>
      <c r="Z90" s="4"/>
      <c r="AA90" s="13">
        <f t="shared" si="2"/>
        <v>0</v>
      </c>
      <c r="AB90" s="4"/>
      <c r="AC90" s="4"/>
      <c r="AD90" s="4"/>
      <c r="AE90" s="4">
        <v>16</v>
      </c>
      <c r="AF90" s="4"/>
      <c r="AG90" s="4" t="s">
        <v>99</v>
      </c>
      <c r="AH90" s="4" t="s">
        <v>100</v>
      </c>
    </row>
    <row r="91" spans="1:34" x14ac:dyDescent="0.3">
      <c r="A91" s="4" t="s">
        <v>175</v>
      </c>
      <c r="B91" s="4"/>
      <c r="C91" s="4">
        <v>2014</v>
      </c>
      <c r="D91" s="4" t="s">
        <v>176</v>
      </c>
      <c r="E91" s="4" t="s">
        <v>177</v>
      </c>
      <c r="F91" s="5" t="s">
        <v>178</v>
      </c>
      <c r="G91" s="4"/>
      <c r="H91" s="6"/>
      <c r="I91" s="4"/>
      <c r="J91" s="5"/>
      <c r="K91" s="4" t="s">
        <v>37</v>
      </c>
      <c r="L91" s="4" t="s">
        <v>37</v>
      </c>
      <c r="M91" s="4"/>
      <c r="N91" s="4"/>
      <c r="O91" s="4"/>
      <c r="P91" s="4"/>
      <c r="Q91" s="4" t="s">
        <v>124</v>
      </c>
      <c r="R91" s="4"/>
      <c r="S91" s="4"/>
      <c r="T91" s="4"/>
      <c r="U91" s="4"/>
      <c r="V91" s="4"/>
      <c r="W91" s="4"/>
      <c r="X91" s="4"/>
      <c r="Y91" s="4"/>
      <c r="Z91" s="4"/>
      <c r="AA91" s="13">
        <f t="shared" si="2"/>
        <v>0</v>
      </c>
      <c r="AB91" s="4"/>
      <c r="AC91" s="4"/>
      <c r="AD91" s="4"/>
      <c r="AE91" s="4">
        <v>26.27</v>
      </c>
      <c r="AF91" s="4"/>
      <c r="AG91" s="4" t="s">
        <v>99</v>
      </c>
      <c r="AH91" s="4" t="s">
        <v>100</v>
      </c>
    </row>
    <row r="92" spans="1:34" x14ac:dyDescent="0.3">
      <c r="A92" s="4" t="s">
        <v>179</v>
      </c>
      <c r="B92" s="4"/>
      <c r="C92" s="4">
        <v>2017</v>
      </c>
      <c r="D92" s="4" t="s">
        <v>15</v>
      </c>
      <c r="E92" s="4" t="s">
        <v>180</v>
      </c>
      <c r="F92" s="5"/>
      <c r="G92" s="4"/>
      <c r="H92" s="6"/>
      <c r="I92" s="4"/>
      <c r="J92" s="5"/>
      <c r="K92" s="4" t="s">
        <v>37</v>
      </c>
      <c r="L92" s="4" t="s">
        <v>37</v>
      </c>
      <c r="M92" s="4"/>
      <c r="N92" s="4"/>
      <c r="O92" s="4"/>
      <c r="P92" s="4"/>
      <c r="Q92" s="4" t="s">
        <v>124</v>
      </c>
      <c r="R92" s="4"/>
      <c r="S92" s="4"/>
      <c r="T92" s="4"/>
      <c r="U92" s="4"/>
      <c r="V92" s="4"/>
      <c r="W92" s="4"/>
      <c r="X92" s="4"/>
      <c r="Y92" s="4"/>
      <c r="Z92" s="4"/>
      <c r="AA92" s="13">
        <f t="shared" si="2"/>
        <v>0</v>
      </c>
      <c r="AB92" s="4"/>
      <c r="AC92" s="4"/>
      <c r="AD92" s="4"/>
      <c r="AE92" s="4">
        <v>16.03</v>
      </c>
      <c r="AF92" s="4"/>
      <c r="AG92" s="4" t="s">
        <v>99</v>
      </c>
      <c r="AH92" s="4" t="s">
        <v>100</v>
      </c>
    </row>
  </sheetData>
  <sortState xmlns:xlrd2="http://schemas.microsoft.com/office/spreadsheetml/2017/richdata2" ref="A2:AH92">
    <sortCondition ref="H2:H92"/>
  </sortState>
  <hyperlinks>
    <hyperlink ref="B63" r:id="rId1" xr:uid="{D19E8B83-9DEF-4272-B1DA-424EBDD679A7}"/>
    <hyperlink ref="B18" r:id="rId2" xr:uid="{644C50D2-F127-4E46-8A94-EBDD857B2ADA}"/>
    <hyperlink ref="B35" r:id="rId3" xr:uid="{94FA8548-DD2F-4337-9D88-92772C740B44}"/>
    <hyperlink ref="B32" r:id="rId4" display="https://doi.org/10.1016/j.watres.2020.116176" xr:uid="{65F4E9CF-742F-4589-8C59-8095AD40FC37}"/>
    <hyperlink ref="B33" r:id="rId5" display="https://doi.org/10.1016/j.watres.2020.116176" xr:uid="{F647D084-7A13-4733-9BD3-329B8099C267}"/>
    <hyperlink ref="B34" r:id="rId6" xr:uid="{9391A843-1F55-4C87-96C1-EFFA5E6E0572}"/>
    <hyperlink ref="B36" r:id="rId7" xr:uid="{05DDC94C-9F18-4B39-BDF1-3F72711F0981}"/>
    <hyperlink ref="B52" r:id="rId8" display="https://doi.org/10.1002/ece3.4079" xr:uid="{4E09B0CE-5BE3-4E67-ACDC-82687BB0514F}"/>
    <hyperlink ref="B28" r:id="rId9" display="https://doi.org/10.1029/2019JG005025" xr:uid="{E58D874F-38DE-4D4F-BF30-A3077132E3A6}"/>
    <hyperlink ref="B43" r:id="rId10" display="https://doi.org/10.1016/j.heliyon.2024.e35759" xr:uid="{CEF66670-14B0-4D1F-A7F2-F220B97B8912}"/>
    <hyperlink ref="B84:B86" r:id="rId11" display="https://doi.org/10.1016/j.heliyon.2024.e35759" xr:uid="{6AA882FE-CE40-45E6-A105-940AE01958CF}"/>
    <hyperlink ref="B29" r:id="rId12" xr:uid="{F317438A-15D8-436F-ABC2-292DE32D962E}"/>
    <hyperlink ref="B30" r:id="rId13" xr:uid="{A7A2F2CB-5A6F-4F00-B5C0-52CB2ADA03BC}"/>
    <hyperlink ref="B31" r:id="rId14" xr:uid="{71DBD2C7-6247-4BDF-AD86-27D4D6813FD5}"/>
    <hyperlink ref="B47" r:id="rId15" display="https://doi.org/10.3354/aei00295" xr:uid="{424FB291-56A2-41D9-A3A4-BD08013EFDCF}"/>
  </hyperlinks>
  <pageMargins left="0.7" right="0.7" top="0.75" bottom="0.75" header="0.3" footer="0.3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Malini</dc:creator>
  <cp:lastModifiedBy>Yann Malini</cp:lastModifiedBy>
  <dcterms:created xsi:type="dcterms:W3CDTF">2024-11-09T20:36:44Z</dcterms:created>
  <dcterms:modified xsi:type="dcterms:W3CDTF">2024-11-13T00:04:27Z</dcterms:modified>
</cp:coreProperties>
</file>